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0425" windowWidth="19425" xWindow="-105" yWindow="-105"/>
  </bookViews>
  <sheets>
    <sheet name="Revised_2nd" sheetId="1" state="visible" r:id="rId1"/>
    <sheet name="Sheet1" sheetId="2" state="visible" r:id="rId2"/>
    <sheet name="9.Detil Phasing" sheetId="3" state="visible" r:id="rId3"/>
    <sheet name="9.Detil Phasing_2" sheetId="4" state="visible" r:id="rId4"/>
    <sheet name="Sheet3" sheetId="5" state="visible" r:id="rId5"/>
    <sheet name="Annex-II" sheetId="6" state="visible" r:id="rId6"/>
    <sheet name="Inves._Cost" sheetId="7" state="visible" r:id="rId7"/>
    <sheet name="Crop. Pattern" sheetId="8" state="visible" r:id="rId8"/>
    <sheet name="FIRR" sheetId="9" state="visible" r:id="rId9"/>
    <sheet name="Sheet2" sheetId="10" state="visible" r:id="rId10"/>
    <sheet name="EIRR" sheetId="11" state="visible" r:id="rId11"/>
    <sheet name="Annex-IV" sheetId="12" state="visible" r:id="rId12"/>
    <sheet name="FIRR_Backup" sheetId="13" state="visible" r:id="rId13"/>
    <sheet name="Package_wise_quantity" sheetId="14" state="visible" r:id="rId14"/>
    <sheet name="Package_wise_cost" sheetId="15" state="visible" r:id="rId15"/>
    <sheet name="Haor_wise_quantity" sheetId="16" state="visible" r:id="rId16"/>
    <sheet name="distribution_of_cost" sheetId="17" state="visible" r:id="rId17"/>
  </sheets>
  <definedNames>
    <definedName localSheetId="0" name="_xlnm.Print_Area">'Revised_2nd'!$A$1:$AD$110</definedName>
    <definedName localSheetId="2" name="_xlnm.Print_Titles">'9.Detil Phasing'!$1:$7,'9.Detil Phasing'!$A:$C</definedName>
    <definedName localSheetId="2" name="_xlnm.Print_Area">'9.Detil Phasing'!$A$1:$AQ$100</definedName>
    <definedName localSheetId="3" name="_xlnm.Print_Titles">'9.Detil Phasing_2'!$1:$7,'9.Detil Phasing_2'!$A:$C</definedName>
    <definedName localSheetId="3" name="_xlnm.Print_Area">'9.Detil Phasing_2'!$A$1:$AG$100</definedName>
    <definedName localSheetId="5" name="_xlnm.Print_Titles">'Annex-II'!$1:$6,'Annex-II'!$A:$H</definedName>
    <definedName localSheetId="5" name="_xlnm.Print_Area">'Annex-II'!$A$1:$AF$99</definedName>
    <definedName localSheetId="6" name="_xlnm.Print_Titles">'Inves._Cost'!$1:$6</definedName>
    <definedName localSheetId="6" name="_xlnm.Print_Area">'Inves._Cost'!$A$1:$U$98</definedName>
    <definedName localSheetId="14" name="_xlnm.Print_Titles">'Package_wise_cost'!$1:$1</definedName>
    <definedName localSheetId="14" name="_xlnm.Print_Area">'Package_wise_cost'!$A$1:$T$57</definedName>
    <definedName localSheetId="15" name="_xlnm.Print_Titles">'Haor_wise_quantity'!$1:$1</definedName>
    <definedName localSheetId="15" name="_xlnm.Print_Area">'Haor_wise_quantity'!$A$1:$U$33</definedName>
    <definedName localSheetId="16" name="_xlnm.Print_Area">'distribution_of_cost'!$A$1:$F$11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0.0000" numFmtId="164"/>
    <numFmt formatCode="0.000" numFmtId="165"/>
    <numFmt formatCode="_(* #,##0.000_);_(* \(#,##0.000\);_(* &quot;-&quot;??_);_(@_)" numFmtId="166"/>
    <numFmt formatCode="0.0000000000000000" numFmtId="167"/>
  </numFmts>
  <fonts count="45"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11"/>
    </font>
    <font>
      <name val="Times New Roman"/>
      <family val="1"/>
      <b val="1"/>
      <sz val="11"/>
    </font>
    <font>
      <name val="Arial"/>
      <family val="2"/>
      <b val="1"/>
      <sz val="11"/>
    </font>
    <font>
      <name val="Arial"/>
      <family val="2"/>
      <b val="1"/>
      <sz val="10"/>
    </font>
    <font>
      <name val="Times New Roman"/>
      <family val="1"/>
      <b val="1"/>
      <sz val="12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sz val="13"/>
    </font>
    <font>
      <name val="Calibri"/>
      <family val="2"/>
      <sz val="11"/>
      <scheme val="minor"/>
    </font>
    <font>
      <name val="Times New Roman"/>
      <family val="1"/>
      <b val="1"/>
      <sz val="14"/>
    </font>
    <font>
      <name val="Calibri"/>
      <family val="2"/>
      <b val="1"/>
      <sz val="26"/>
      <scheme val="minor"/>
    </font>
    <font>
      <name val="Times New Roman"/>
      <family val="1"/>
      <color theme="1"/>
      <sz val="12"/>
    </font>
    <font>
      <name val="Times New Roman"/>
      <family val="1"/>
      <b val="1"/>
      <sz val="18"/>
    </font>
    <font>
      <name val="Times New Roman"/>
      <family val="1"/>
      <b val="1"/>
      <sz val="8"/>
    </font>
    <font>
      <name val="Times New Roman"/>
      <family val="1"/>
      <b val="1"/>
      <sz val="9"/>
    </font>
    <font>
      <name val="Times New Roman"/>
      <family val="1"/>
      <sz val="9"/>
    </font>
    <font>
      <name val="Times New Roman"/>
      <family val="1"/>
      <b val="1"/>
      <sz val="16"/>
    </font>
    <font>
      <name val="Times New Roman"/>
      <family val="1"/>
      <sz val="8"/>
    </font>
    <font>
      <name val="Times New Roman"/>
      <family val="1"/>
      <b val="1"/>
      <sz val="20"/>
    </font>
    <font>
      <name val="Times New Roman"/>
      <family val="1"/>
      <sz val="20"/>
    </font>
    <font>
      <name val="Times New Roman"/>
      <family val="1"/>
      <sz val="9.5"/>
    </font>
    <font>
      <name val="MS Sans Serif"/>
      <family val="2"/>
      <sz val="10"/>
    </font>
    <font>
      <name val="MS Sans Serif"/>
      <family val="2"/>
      <sz val="12"/>
    </font>
    <font>
      <name val="MS Sans Serif"/>
      <family val="2"/>
      <b val="1"/>
      <sz val="12"/>
    </font>
    <font>
      <name val="MS Sans Serif"/>
      <family val="2"/>
      <b val="1"/>
      <sz val="10"/>
      <u val="single"/>
    </font>
    <font>
      <name val="MS Sans Serif"/>
      <family val="2"/>
      <sz val="10"/>
      <u val="single"/>
    </font>
    <font>
      <name val="MS Sans Serif"/>
      <family val="2"/>
      <sz val="9"/>
    </font>
    <font>
      <name val="MS Sans Serif"/>
      <family val="2"/>
      <color indexed="10"/>
      <sz val="10"/>
    </font>
    <font>
      <name val="MS Sans Serif"/>
      <family val="2"/>
      <b val="1"/>
      <sz val="10"/>
    </font>
    <font>
      <name val="MS Sans Serif"/>
      <family val="2"/>
      <b val="1"/>
      <sz val="18"/>
      <u val="single"/>
    </font>
    <font>
      <name val="Times New Roman"/>
      <family val="1"/>
      <b val="1"/>
      <sz val="18"/>
      <u val="single"/>
    </font>
    <font>
      <name val="Times New Roman"/>
      <family val="1"/>
      <color indexed="12"/>
      <sz val="10"/>
      <u val="single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  <u val="single"/>
    </font>
    <font>
      <name val="Times New Roman"/>
      <family val="1"/>
      <b val="1"/>
      <color theme="1"/>
      <sz val="12"/>
    </font>
    <font>
      <name val="Calibri"/>
      <family val="2"/>
      <color theme="1"/>
      <sz val="14"/>
      <scheme val="minor"/>
    </font>
    <font>
      <name val="Calibri"/>
      <family val="2"/>
      <color theme="1"/>
      <sz val="20"/>
      <scheme val="minor"/>
    </font>
    <font>
      <name val="Calibri"/>
      <family val="2"/>
      <color theme="1"/>
      <sz val="24"/>
      <scheme val="minor"/>
    </font>
    <font>
      <name val="Times New Roman"/>
      <family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8">
    <xf borderId="0" fillId="0" fontId="0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27" numFmtId="0"/>
    <xf borderId="0" fillId="0" fontId="4" numFmtId="0"/>
    <xf applyAlignment="1" applyProtection="1" borderId="0" fillId="0" fontId="37" numFmtId="0">
      <alignment vertical="top"/>
      <protection hidden="0" locked="0"/>
    </xf>
  </cellStyleXfs>
  <cellXfs count="871">
    <xf borderId="0" fillId="0" fontId="0" numFmtId="0" pivotButton="0" quotePrefix="0" xfId="0"/>
    <xf applyAlignment="1" applyProtection="1" borderId="0" fillId="0" fontId="2" numFmtId="2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2" pivotButton="0" quotePrefix="0" xfId="1">
      <alignment vertical="center"/>
      <protection hidden="0" locked="0"/>
    </xf>
    <xf applyAlignment="1" applyProtection="1" borderId="0" fillId="0" fontId="2" numFmtId="43" pivotButton="0" quotePrefix="0" xfId="2">
      <alignment vertical="center"/>
      <protection hidden="0" locked="0"/>
    </xf>
    <xf applyAlignment="1" applyProtection="1" borderId="0" fillId="0" fontId="2" numFmtId="4" pivotButton="0" quotePrefix="0" xfId="1">
      <alignment vertical="center"/>
      <protection hidden="0" locked="0"/>
    </xf>
    <xf borderId="0" fillId="0" fontId="5" numFmtId="4" pivotButton="0" quotePrefix="0" xfId="3"/>
    <xf applyAlignment="1" borderId="0" fillId="0" fontId="6" numFmtId="0" pivotButton="0" quotePrefix="0" xfId="3">
      <alignment horizontal="right"/>
    </xf>
    <xf applyAlignment="1" applyProtection="1" borderId="0" fillId="0" fontId="1" numFmtId="0" pivotButton="0" quotePrefix="0" xfId="1">
      <alignment horizontal="right" vertical="center"/>
      <protection hidden="0" locked="0"/>
    </xf>
    <xf applyAlignment="1" applyProtection="1" borderId="0" fillId="0" fontId="1" numFmtId="4" pivotButton="0" quotePrefix="0" xfId="1">
      <alignment vertical="center"/>
      <protection hidden="0" locked="0"/>
    </xf>
    <xf applyAlignment="1" applyProtection="1" borderId="0" fillId="0" fontId="1" numFmtId="4" pivotButton="0" quotePrefix="0" xfId="1">
      <alignment horizontal="right" vertical="center"/>
      <protection hidden="0" locked="0"/>
    </xf>
    <xf applyAlignment="1" applyProtection="1" borderId="0" fillId="0" fontId="7" numFmtId="2" pivotButton="0" quotePrefix="0" xfId="1">
      <alignment vertical="center"/>
      <protection hidden="0" locked="0"/>
    </xf>
    <xf applyAlignment="1" applyProtection="1" borderId="0" fillId="0" fontId="3" numFmtId="4" pivotButton="0" quotePrefix="0" xfId="1">
      <alignment vertical="center"/>
      <protection hidden="0" locked="0"/>
    </xf>
    <xf applyAlignment="1" applyProtection="1" borderId="0" fillId="0" fontId="7" numFmtId="4" pivotButton="0" quotePrefix="0" xfId="1">
      <alignment vertical="center"/>
      <protection hidden="0" locked="0"/>
    </xf>
    <xf applyAlignment="1" applyProtection="1" borderId="0" fillId="0" fontId="3" numFmtId="0" pivotButton="0" quotePrefix="0" xfId="4">
      <alignment vertical="center"/>
      <protection hidden="0" locked="0"/>
    </xf>
    <xf applyAlignment="1" applyProtection="1" borderId="0" fillId="0" fontId="7" numFmtId="0" pivotButton="0" quotePrefix="0" xfId="4">
      <alignment vertical="center"/>
      <protection hidden="0" locked="0"/>
    </xf>
    <xf borderId="0" fillId="0" fontId="8" numFmtId="0" pivotButton="0" quotePrefix="0" xfId="3"/>
    <xf borderId="0" fillId="0" fontId="9" numFmtId="4" pivotButton="0" quotePrefix="0" xfId="3"/>
    <xf applyAlignment="1" applyProtection="1" borderId="0" fillId="0" fontId="3" numFmtId="4" pivotButton="0" quotePrefix="0" xfId="4">
      <alignment horizontal="center" vertical="center"/>
      <protection hidden="0" locked="0"/>
    </xf>
    <xf applyAlignment="1" applyProtection="1" borderId="0" fillId="0" fontId="7" numFmtId="4" pivotButton="0" quotePrefix="0" xfId="4">
      <alignment horizontal="center" vertical="center"/>
      <protection hidden="0" locked="0"/>
    </xf>
    <xf borderId="0" fillId="0" fontId="8" numFmtId="4" pivotButton="0" quotePrefix="0" xfId="3"/>
    <xf applyAlignment="1" borderId="0" fillId="0" fontId="6" numFmtId="0" pivotButton="0" quotePrefix="0" xfId="3">
      <alignment horizontal="center"/>
    </xf>
    <xf applyAlignment="1" borderId="0" fillId="0" fontId="1" numFmtId="0" pivotButton="0" quotePrefix="0" xfId="1">
      <alignment vertical="center" wrapText="1"/>
    </xf>
    <xf borderId="0" fillId="0" fontId="6" numFmtId="0" pivotButton="0" quotePrefix="0" xfId="3"/>
    <xf applyAlignment="1" applyProtection="1" borderId="0" fillId="0" fontId="1" numFmtId="2" pivotButton="0" quotePrefix="0" xfId="1">
      <alignment horizontal="right" vertical="center"/>
      <protection hidden="0" locked="0"/>
    </xf>
    <xf applyAlignment="1" applyProtection="1" borderId="0" fillId="0" fontId="1" numFmtId="2" pivotButton="0" quotePrefix="0" xfId="4">
      <alignment vertical="center"/>
      <protection hidden="0" locked="0"/>
    </xf>
    <xf borderId="0" fillId="0" fontId="6" numFmtId="2" pivotButton="0" quotePrefix="0" xfId="3"/>
    <xf applyAlignment="1" applyProtection="1" borderId="0" fillId="0" fontId="7" numFmtId="0" pivotButton="0" quotePrefix="0" xfId="1">
      <alignment horizontal="center" vertical="center"/>
      <protection hidden="0" locked="0"/>
    </xf>
    <xf applyAlignment="1" applyProtection="1" borderId="0" fillId="0" fontId="10" numFmtId="0" pivotButton="0" quotePrefix="0" xfId="1">
      <alignment horizontal="right"/>
      <protection hidden="0" locked="0"/>
    </xf>
    <xf applyProtection="1" borderId="0" fillId="0" fontId="10" numFmtId="2" pivotButton="0" quotePrefix="0" xfId="1">
      <protection hidden="0" locked="0"/>
    </xf>
    <xf applyProtection="1" borderId="0" fillId="0" fontId="3" numFmtId="0" pivotButton="0" quotePrefix="0" xfId="1">
      <protection hidden="0" locked="0"/>
    </xf>
    <xf applyProtection="1" borderId="0" fillId="0" fontId="7" numFmtId="0" pivotButton="0" quotePrefix="0" xfId="1">
      <protection hidden="0" locked="0"/>
    </xf>
    <xf applyProtection="1" borderId="0" fillId="0" fontId="10" numFmtId="0" pivotButton="0" quotePrefix="0" xfId="1">
      <protection hidden="0" locked="0"/>
    </xf>
    <xf applyAlignment="1" applyProtection="1" borderId="0" fillId="0" fontId="11" numFmtId="0" pivotButton="0" quotePrefix="0" xfId="1">
      <alignment vertical="center"/>
      <protection hidden="0" locked="0"/>
    </xf>
    <xf applyAlignment="1" applyProtection="1" borderId="1" fillId="0" fontId="11" numFmtId="0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vertical="center"/>
      <protection hidden="0" locked="0"/>
    </xf>
    <xf applyAlignment="1" applyProtection="1" borderId="6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/>
      <protection hidden="0" locked="0"/>
    </xf>
    <xf applyAlignment="1" applyProtection="1" borderId="6" fillId="0" fontId="10" numFmtId="0" pivotButton="0" quotePrefix="0" xfId="1">
      <alignment horizontal="right" vertical="center"/>
      <protection hidden="0" locked="0"/>
    </xf>
    <xf applyAlignment="1" applyProtection="1" borderId="2" fillId="0" fontId="10" numFmtId="0" pivotButton="0" quotePrefix="0" xfId="1">
      <alignment vertical="center"/>
      <protection hidden="0" locked="0"/>
    </xf>
    <xf applyAlignment="1" applyProtection="1" borderId="5" fillId="0" fontId="10" numFmtId="0" pivotButton="0" quotePrefix="0" xfId="1">
      <alignment vertical="center"/>
      <protection hidden="0" locked="0"/>
    </xf>
    <xf applyAlignment="1" applyProtection="1" borderId="6" fillId="0" fontId="12" numFmtId="4" pivotButton="0" quotePrefix="0" xfId="1">
      <alignment horizontal="center" vertical="top"/>
      <protection hidden="0" locked="0"/>
    </xf>
    <xf applyAlignment="1" applyProtection="1" borderId="9" fillId="0" fontId="12" numFmtId="4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center" vertical="center" wrapText="1"/>
      <protection hidden="0" locked="0"/>
    </xf>
    <xf applyAlignment="1" applyProtection="1" borderId="12" fillId="0" fontId="3" numFmtId="0" pivotButton="0" quotePrefix="0" xfId="1">
      <alignment horizontal="right" vertical="center" wrapText="1"/>
      <protection hidden="0" locked="0"/>
    </xf>
    <xf applyAlignment="1" applyProtection="1" borderId="10" fillId="0" fontId="11" numFmtId="0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vertical="center"/>
      <protection hidden="0" locked="0"/>
    </xf>
    <xf applyAlignment="1" applyProtection="1" borderId="10" fillId="0" fontId="10" numFmtId="4" pivotButton="0" quotePrefix="0" xfId="1">
      <alignment vertical="center"/>
      <protection hidden="0" locked="0"/>
    </xf>
    <xf applyAlignment="1" applyProtection="1" borderId="7" fillId="0" fontId="10" numFmtId="4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horizontal="center" vertical="center"/>
      <protection hidden="0" locked="0"/>
    </xf>
    <xf applyAlignment="1" applyProtection="1" borderId="9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 wrapText="1"/>
      <protection hidden="0" locked="0"/>
    </xf>
    <xf applyAlignment="1" applyProtection="1" borderId="4" fillId="0" fontId="10" numFmtId="4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horizontal="center" vertical="center"/>
      <protection hidden="0" locked="0"/>
    </xf>
    <xf applyAlignment="1" applyProtection="1" borderId="3" fillId="0" fontId="10" numFmtId="4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vertical="center" wrapText="1"/>
      <protection hidden="0" locked="0"/>
    </xf>
    <xf applyAlignment="1" applyProtection="1" borderId="0" fillId="0" fontId="13" numFmtId="0" pivotButton="0" quotePrefix="0" xfId="1">
      <alignment vertical="center"/>
      <protection hidden="0" locked="0"/>
    </xf>
    <xf applyAlignment="1" applyProtection="1" borderId="1" fillId="0" fontId="13" numFmtId="0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right" vertical="center"/>
      <protection hidden="0" locked="0"/>
    </xf>
    <xf applyAlignment="1" applyProtection="1" borderId="6" fillId="0" fontId="10" numFmtId="4" pivotButton="0" quotePrefix="0" xfId="1">
      <alignment horizontal="right" vertical="center"/>
      <protection hidden="0" locked="0"/>
    </xf>
    <xf applyAlignment="1" applyProtection="1" borderId="3" fillId="0" fontId="10" numFmtId="4" pivotButton="0" quotePrefix="0" xfId="1">
      <alignment horizontal="right" vertical="center"/>
      <protection hidden="0" locked="0"/>
    </xf>
    <xf applyAlignment="1" applyProtection="1" borderId="13" fillId="0" fontId="10" numFmtId="4" pivotButton="0" quotePrefix="0" xfId="1">
      <alignment horizontal="right" vertical="center"/>
      <protection hidden="0" locked="0"/>
    </xf>
    <xf applyAlignment="1" applyProtection="1" borderId="15" fillId="0" fontId="3" numFmtId="0" pivotButton="0" quotePrefix="0" xfId="1">
      <alignment horizontal="right" vertical="center"/>
      <protection hidden="0" locked="0"/>
    </xf>
    <xf applyAlignment="1" applyProtection="1" borderId="14" fillId="0" fontId="3" numFmtId="0" pivotButton="0" quotePrefix="0" xfId="1">
      <alignment horizontal="right" vertical="center"/>
      <protection hidden="0" locked="0"/>
    </xf>
    <xf applyAlignment="1" applyProtection="1" borderId="1" fillId="0" fontId="12" numFmtId="0" pivotButton="0" quotePrefix="0" xfId="1">
      <alignment vertical="center"/>
      <protection hidden="0" locked="0"/>
    </xf>
    <xf applyAlignment="1" applyProtection="1" borderId="3" fillId="0" fontId="12" numFmtId="4" pivotButton="0" quotePrefix="0" xfId="1">
      <alignment horizontal="right" vertical="center"/>
      <protection hidden="0" locked="0"/>
    </xf>
    <xf applyAlignment="1" applyProtection="1" borderId="1" fillId="0" fontId="12" numFmtId="4" pivotButton="0" quotePrefix="0" xfId="1">
      <alignment horizontal="right" vertical="center"/>
      <protection hidden="0" locked="0"/>
    </xf>
    <xf applyAlignment="1" applyProtection="1" borderId="4" fillId="0" fontId="12" numFmtId="4" pivotButton="0" quotePrefix="0" xfId="1">
      <alignment horizontal="right" vertical="center"/>
      <protection hidden="0" locked="0"/>
    </xf>
    <xf applyAlignment="1" applyProtection="1" borderId="5" fillId="0" fontId="12" numFmtId="4" pivotButton="0" quotePrefix="0" xfId="1">
      <alignment horizontal="right" vertical="center"/>
      <protection hidden="0" locked="0"/>
    </xf>
    <xf applyAlignment="1" applyProtection="1" borderId="1" fillId="0" fontId="2" numFmtId="0" pivotButton="0" quotePrefix="0" xfId="1">
      <alignment horizontal="left" vertical="top" wrapText="1"/>
      <protection hidden="0" locked="0"/>
    </xf>
    <xf applyAlignment="1" applyProtection="1" borderId="1" fillId="0" fontId="12" numFmtId="0" pivotButton="0" quotePrefix="0" xfId="1">
      <alignment horizontal="left" vertical="top" wrapText="1"/>
      <protection hidden="0" locked="0"/>
    </xf>
    <xf applyAlignment="1" applyProtection="1" borderId="10" fillId="0" fontId="10" numFmtId="0" pivotButton="0" quotePrefix="0" xfId="1">
      <alignment vertical="top"/>
      <protection hidden="0" locked="0"/>
    </xf>
    <xf applyAlignment="1" applyProtection="1" borderId="1" fillId="0" fontId="1" numFmtId="4" pivotButton="0" quotePrefix="0" xfId="1">
      <alignment vertical="center"/>
      <protection hidden="0" locked="0"/>
    </xf>
    <xf applyAlignment="1" applyProtection="1" borderId="1" fillId="0" fontId="12" numFmtId="43" pivotButton="0" quotePrefix="0" xfId="2">
      <alignment vertical="center"/>
      <protection hidden="0" locked="0"/>
    </xf>
    <xf applyAlignment="1" applyProtection="1" borderId="16" fillId="0" fontId="10" numFmtId="0" pivotButton="0" quotePrefix="0" xfId="1">
      <alignment vertical="top"/>
      <protection hidden="0" locked="0"/>
    </xf>
    <xf applyAlignment="1" applyProtection="1" borderId="0" fillId="0" fontId="1" numFmtId="43" pivotButton="0" quotePrefix="0" xfId="1">
      <alignment vertical="center"/>
      <protection hidden="0" locked="0"/>
    </xf>
    <xf applyAlignment="1" applyProtection="1" borderId="6" fillId="0" fontId="1" numFmtId="0" pivotButton="0" quotePrefix="0" xfId="1">
      <alignment vertical="center"/>
      <protection hidden="0" locked="0"/>
    </xf>
    <xf applyAlignment="1" applyProtection="1" borderId="2" fillId="0" fontId="1" numFmtId="0" pivotButton="0" quotePrefix="0" xfId="1">
      <alignment vertical="center"/>
      <protection hidden="0" locked="0"/>
    </xf>
    <xf applyAlignment="1" applyProtection="1" borderId="2" fillId="0" fontId="10" numFmtId="0" pivotButton="0" quotePrefix="0" xfId="1">
      <alignment vertical="center" wrapText="1"/>
      <protection hidden="0" locked="0"/>
    </xf>
    <xf applyAlignment="1" applyProtection="1" borderId="5" fillId="0" fontId="10" numFmtId="0" pivotButton="0" quotePrefix="0" xfId="1">
      <alignment vertical="center" wrapText="1"/>
      <protection hidden="0" locked="0"/>
    </xf>
    <xf applyAlignment="1" borderId="2" fillId="0" fontId="1" numFmtId="0" pivotButton="0" quotePrefix="0" xfId="1">
      <alignment vertical="center"/>
    </xf>
    <xf applyAlignment="1" applyProtection="1" borderId="11" fillId="0" fontId="12" numFmtId="0" pivotButton="0" quotePrefix="0" xfId="1">
      <alignment vertical="top" wrapText="1"/>
      <protection hidden="0" locked="0"/>
    </xf>
    <xf applyAlignment="1" applyProtection="1" borderId="0" fillId="0" fontId="1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/>
      <protection hidden="0" locked="0"/>
    </xf>
    <xf applyAlignment="1" applyProtection="1" borderId="4" fillId="0" fontId="12" numFmtId="4" pivotButton="0" quotePrefix="0" xfId="1">
      <alignment horizontal="right" vertical="top"/>
      <protection hidden="0" locked="0"/>
    </xf>
    <xf applyAlignment="1" applyProtection="1" borderId="5" fillId="0" fontId="12" numFmtId="4" pivotButton="0" quotePrefix="0" xfId="1">
      <alignment horizontal="right" vertical="top"/>
      <protection hidden="0" locked="0"/>
    </xf>
    <xf applyAlignment="1" applyProtection="1" borderId="11" fillId="0" fontId="10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center"/>
      <protection hidden="0" locked="0"/>
    </xf>
    <xf applyAlignment="1" applyProtection="1" borderId="1" fillId="0" fontId="12" numFmtId="0" pivotButton="0" quotePrefix="0" xfId="1">
      <alignment horizontal="center" vertical="center" wrapText="1"/>
      <protection hidden="0" locked="0"/>
    </xf>
    <xf applyAlignment="1" applyProtection="1" borderId="1" fillId="0" fontId="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horizontal="justify" vertical="top" wrapText="1"/>
      <protection hidden="0" locked="0"/>
    </xf>
    <xf applyAlignment="1" applyProtection="1" borderId="10" fillId="0" fontId="12" numFmtId="0" pivotButton="0" quotePrefix="0" xfId="1">
      <alignment vertical="top" wrapText="1"/>
      <protection hidden="0" locked="0"/>
    </xf>
    <xf applyAlignment="1" applyProtection="1" borderId="10" fillId="0" fontId="12" numFmtId="4" pivotButton="0" quotePrefix="0" xfId="1">
      <alignment horizontal="right" vertical="top"/>
      <protection hidden="0" locked="0"/>
    </xf>
    <xf applyAlignment="1" applyProtection="1" borderId="9" fillId="0" fontId="12" numFmtId="4" pivotButton="0" quotePrefix="0" xfId="1">
      <alignment horizontal="right" vertical="top"/>
      <protection hidden="0" locked="0"/>
    </xf>
    <xf applyAlignment="1" applyProtection="1" borderId="2" fillId="0" fontId="3" numFmtId="0" pivotButton="0" quotePrefix="0" xfId="1">
      <alignment vertical="center"/>
      <protection hidden="0" locked="0"/>
    </xf>
    <xf applyAlignment="1" applyProtection="1" borderId="0" fillId="0" fontId="12" numFmtId="1" pivotButton="0" quotePrefix="0" xfId="1">
      <alignment vertical="center"/>
      <protection hidden="0" locked="0"/>
    </xf>
    <xf applyAlignment="1" borderId="1" fillId="0" fontId="10" numFmtId="1" pivotButton="0" quotePrefix="0" xfId="1">
      <alignment horizontal="center" vertical="top" wrapText="1"/>
    </xf>
    <xf applyAlignment="1" borderId="3" fillId="0" fontId="10" numFmtId="1" pivotButton="0" quotePrefix="0" xfId="1">
      <alignment horizontal="center" vertical="top" wrapText="1"/>
    </xf>
    <xf applyAlignment="1" borderId="5" fillId="0" fontId="10" numFmtId="1" pivotButton="0" quotePrefix="0" xfId="1">
      <alignment horizontal="center" vertical="top" wrapText="1"/>
    </xf>
    <xf applyAlignment="1" borderId="10" fillId="0" fontId="10" numFmtId="1" pivotButton="0" quotePrefix="0" xfId="1">
      <alignment horizontal="center" vertical="top" wrapText="1"/>
    </xf>
    <xf applyAlignment="1" applyProtection="1" borderId="10" fillId="0" fontId="1" numFmtId="0" pivotButton="0" quotePrefix="0" xfId="1">
      <alignment vertical="center"/>
      <protection hidden="0" locked="0"/>
    </xf>
    <xf applyAlignment="1" applyProtection="1" borderId="9" fillId="0" fontId="10" numFmtId="4" pivotButton="0" quotePrefix="0" xfId="1">
      <alignment vertical="center"/>
      <protection hidden="0" locked="0"/>
    </xf>
    <xf applyAlignment="1" applyProtection="1" borderId="10" fillId="0" fontId="3" numFmtId="0" pivotButton="0" quotePrefix="0" xfId="1">
      <alignment horizontal="center" vertical="center"/>
      <protection hidden="0" locked="0"/>
    </xf>
    <xf applyAlignment="1" applyProtection="1" borderId="11" fillId="0" fontId="1" numFmtId="0" pivotButton="0" quotePrefix="0" xfId="1">
      <alignment vertical="center"/>
      <protection hidden="0" locked="0"/>
    </xf>
    <xf applyAlignment="1" applyProtection="1" borderId="21" fillId="0" fontId="10" numFmtId="4" pivotButton="0" quotePrefix="0" xfId="1">
      <alignment vertical="center"/>
      <protection hidden="0" locked="0"/>
    </xf>
    <xf applyAlignment="1" applyProtection="1" borderId="20" fillId="0" fontId="10" numFmtId="4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vertical="center"/>
      <protection hidden="0" locked="0"/>
    </xf>
    <xf applyAlignment="1" applyProtection="1" borderId="13" fillId="0" fontId="10" numFmtId="4" pivotButton="0" quotePrefix="0" xfId="1">
      <alignment vertical="center"/>
      <protection hidden="0" locked="0"/>
    </xf>
    <xf applyAlignment="1" applyProtection="1" borderId="11" fillId="0" fontId="3" numFmtId="0" pivotButton="0" quotePrefix="0" xfId="1">
      <alignment horizontal="center" vertical="center"/>
      <protection hidden="0" locked="0"/>
    </xf>
    <xf applyAlignment="1" applyProtection="1" borderId="8" fillId="0" fontId="12" numFmtId="4" pivotButton="0" quotePrefix="0" xfId="1">
      <alignment horizontal="right" vertical="center"/>
      <protection hidden="0" locked="0"/>
    </xf>
    <xf applyAlignment="1" applyProtection="1" borderId="2" fillId="0" fontId="12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center" wrapText="1"/>
      <protection hidden="0" locked="0"/>
    </xf>
    <xf applyAlignment="1" applyProtection="1" borderId="10" fillId="0" fontId="2" numFmtId="0" pivotButton="0" quotePrefix="0" xfId="1">
      <alignment vertical="center" wrapText="1"/>
      <protection hidden="0" locked="0"/>
    </xf>
    <xf applyAlignment="1" applyProtection="1" borderId="11" fillId="0" fontId="10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right" vertical="top"/>
      <protection hidden="0" locked="0"/>
    </xf>
    <xf applyAlignment="1" applyProtection="1" borderId="13" fillId="0" fontId="12" numFmtId="4" pivotButton="0" quotePrefix="0" xfId="1">
      <alignment horizontal="right" vertical="top"/>
      <protection hidden="0" locked="0"/>
    </xf>
    <xf applyAlignment="1" applyProtection="1" borderId="1" fillId="0" fontId="2" numFmtId="0" pivotButton="0" quotePrefix="0" xfId="1">
      <alignment horizontal="justify" vertical="top" wrapText="1"/>
      <protection hidden="0" locked="0"/>
    </xf>
    <xf applyAlignment="1" applyProtection="1" borderId="3" fillId="0" fontId="12" numFmtId="4" pivotButton="0" quotePrefix="0" xfId="1">
      <alignment horizontal="right" vertical="top"/>
      <protection hidden="0" locked="0"/>
    </xf>
    <xf applyAlignment="1" applyProtection="1" borderId="11" fillId="0" fontId="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horizontal="center" vertical="top"/>
      <protection hidden="0" locked="0"/>
    </xf>
    <xf applyAlignment="1" applyProtection="1" borderId="1" fillId="0" fontId="2" numFmtId="0" pivotButton="0" quotePrefix="0" xfId="1">
      <alignment vertical="top" wrapText="1"/>
      <protection hidden="0" locked="0"/>
    </xf>
    <xf applyAlignment="1" applyProtection="1" borderId="6" fillId="0" fontId="1" numFmtId="0" pivotButton="0" quotePrefix="0" xfId="1">
      <alignment vertical="top"/>
      <protection hidden="0" locked="0"/>
    </xf>
    <xf applyAlignment="1" applyProtection="1" borderId="2" fillId="0" fontId="1" numFmtId="0" pivotButton="0" quotePrefix="0" xfId="1">
      <alignment vertical="top"/>
      <protection hidden="0" locked="0"/>
    </xf>
    <xf applyAlignment="1" applyProtection="1" borderId="2" fillId="0" fontId="10" numFmtId="0" pivotButton="0" quotePrefix="0" xfId="1">
      <alignment vertical="top" wrapText="1"/>
      <protection hidden="0" locked="0"/>
    </xf>
    <xf applyAlignment="1" applyProtection="1" borderId="2" fillId="0" fontId="10" numFmtId="4" pivotButton="0" quotePrefix="0" xfId="1">
      <alignment vertical="top" wrapText="1"/>
      <protection hidden="0" locked="0"/>
    </xf>
    <xf applyAlignment="1" applyProtection="1" borderId="5" fillId="0" fontId="10" numFmtId="0" pivotButton="0" quotePrefix="0" xfId="1">
      <alignment vertical="top" wrapText="1"/>
      <protection hidden="0" locked="0"/>
    </xf>
    <xf applyAlignment="1" applyProtection="1" borderId="3" fillId="0" fontId="12" numFmtId="4" pivotButton="0" quotePrefix="0" xfId="1">
      <alignment vertical="top"/>
      <protection hidden="0" locked="0"/>
    </xf>
    <xf applyAlignment="1" applyProtection="1" borderId="4" fillId="0" fontId="12" numFmtId="4" pivotButton="0" quotePrefix="0" xfId="1">
      <alignment vertical="top"/>
      <protection hidden="0" locked="0"/>
    </xf>
    <xf applyAlignment="1" applyProtection="1" borderId="10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vertical="top"/>
      <protection hidden="0" locked="0"/>
    </xf>
    <xf applyAlignment="1" applyProtection="1" borderId="9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4" pivotButton="0" quotePrefix="0" xfId="1">
      <alignment horizontal="right" vertical="top" wrapText="1"/>
      <protection hidden="0" locked="0"/>
    </xf>
    <xf applyAlignment="1" applyProtection="1" borderId="9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0" pivotButton="0" quotePrefix="0" xfId="1">
      <alignment horizontal="left" vertical="top" wrapText="1"/>
      <protection hidden="0" locked="0"/>
    </xf>
    <xf applyAlignment="1" borderId="2" fillId="0" fontId="1" numFmtId="0" pivotButton="0" quotePrefix="0" xfId="1">
      <alignment vertical="top"/>
    </xf>
    <xf applyAlignment="1" applyProtection="1" borderId="3" fillId="0" fontId="12" numFmtId="0" pivotButton="0" quotePrefix="0" xfId="1">
      <alignment vertical="top"/>
      <protection hidden="0" locked="0"/>
    </xf>
    <xf applyAlignment="1" applyProtection="1" borderId="1" fillId="0" fontId="12" numFmtId="0" pivotButton="0" quotePrefix="0" xfId="1">
      <alignment vertical="top"/>
      <protection hidden="0" locked="0"/>
    </xf>
    <xf applyAlignment="1" applyProtection="1" borderId="0" fillId="0" fontId="12" numFmtId="0" pivotButton="0" quotePrefix="0" xfId="1">
      <alignment vertical="top"/>
      <protection hidden="0" locked="0"/>
    </xf>
    <xf applyAlignment="1" applyProtection="1" borderId="2" fillId="0" fontId="12" numFmtId="0" pivotButton="0" quotePrefix="0" xfId="1">
      <alignment vertical="top"/>
      <protection hidden="0" locked="0"/>
    </xf>
    <xf applyAlignment="1" applyProtection="1" borderId="3" fillId="0" fontId="12" numFmtId="0" pivotButton="0" quotePrefix="0" xfId="1">
      <alignment vertical="center"/>
      <protection hidden="0" locked="0"/>
    </xf>
    <xf borderId="2" fillId="0" fontId="12" numFmtId="0" pivotButton="0" quotePrefix="0" xfId="1"/>
    <xf applyAlignment="1" applyProtection="1" borderId="2" fillId="0" fontId="12" numFmtId="0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justify" vertical="top" wrapText="1"/>
      <protection hidden="0" locked="0"/>
    </xf>
    <xf applyAlignment="1" borderId="2" fillId="0" fontId="12" numFmtId="0" pivotButton="0" quotePrefix="0" xfId="1">
      <alignment vertical="center"/>
    </xf>
    <xf borderId="0" fillId="0" fontId="12" numFmtId="0" pivotButton="0" quotePrefix="0" xfId="1"/>
    <xf applyAlignment="1" applyProtection="1" borderId="10" fillId="0" fontId="12" numFmtId="0" pivotButton="0" quotePrefix="0" xfId="1">
      <alignment vertical="center"/>
      <protection hidden="0" locked="0"/>
    </xf>
    <xf applyAlignment="1" applyProtection="1" borderId="11" fillId="0" fontId="1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vertical="center" wrapText="1"/>
      <protection hidden="0" locked="0"/>
    </xf>
    <xf applyAlignment="1" applyProtection="1" borderId="0" fillId="0" fontId="3" numFmtId="0" pivotButton="0" quotePrefix="0" xfId="1">
      <alignment vertical="center" wrapText="1"/>
      <protection hidden="0" locked="0"/>
    </xf>
    <xf applyAlignment="1" borderId="2" fillId="0" fontId="12" numFmtId="0" pivotButton="0" quotePrefix="0" xfId="1">
      <alignment horizontal="center" vertical="center"/>
    </xf>
    <xf applyAlignment="1" applyProtection="1" borderId="2" fillId="0" fontId="12" numFmtId="0" pivotButton="0" quotePrefix="0" xfId="1">
      <alignment horizontal="center" vertical="center"/>
      <protection hidden="0" locked="0"/>
    </xf>
    <xf applyAlignment="1" applyProtection="1" borderId="0" fillId="0" fontId="12" numFmtId="0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vertical="center"/>
      <protection hidden="0" locked="0"/>
    </xf>
    <xf applyAlignment="1" borderId="0" fillId="0" fontId="18" numFmtId="0" pivotButton="0" quotePrefix="0" xfId="1">
      <alignment vertical="top"/>
    </xf>
    <xf applyAlignment="1" borderId="0" fillId="0" fontId="3" numFmtId="0" pivotButton="0" quotePrefix="0" xfId="1">
      <alignment vertical="top"/>
    </xf>
    <xf applyAlignment="1" applyProtection="1" borderId="0" fillId="0" fontId="2" numFmtId="0" pivotButton="0" quotePrefix="0" xfId="1">
      <alignment vertical="top"/>
      <protection hidden="0" locked="0"/>
    </xf>
    <xf applyAlignment="1" borderId="0" fillId="0" fontId="7" numFmtId="0" pivotButton="0" quotePrefix="0" xfId="1">
      <alignment vertical="top"/>
    </xf>
    <xf applyAlignment="1" borderId="0" fillId="0" fontId="3" numFmtId="0" pivotButton="0" quotePrefix="0" xfId="1">
      <alignment horizontal="right" vertical="center"/>
    </xf>
    <xf applyAlignment="1" borderId="0" fillId="0" fontId="7" numFmtId="0" pivotButton="0" quotePrefix="0" xfId="1">
      <alignment vertical="center"/>
    </xf>
    <xf applyAlignment="1" borderId="1" fillId="0" fontId="19" numFmtId="0" pivotButton="0" quotePrefix="0" xfId="1">
      <alignment horizontal="center" vertical="top" wrapText="1"/>
    </xf>
    <xf applyAlignment="1" borderId="1" fillId="0" fontId="19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/>
      <protection hidden="0" locked="0"/>
    </xf>
    <xf applyAlignment="1" applyProtection="1" borderId="6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center" vertical="top"/>
      <protection hidden="0" locked="0"/>
    </xf>
    <xf applyAlignment="1" applyProtection="1" borderId="0" fillId="0" fontId="10" numFmtId="0" pivotButton="0" quotePrefix="0" xfId="1">
      <alignment horizontal="left" vertical="top"/>
      <protection hidden="0" locked="0"/>
    </xf>
    <xf applyAlignment="1" applyProtection="1" borderId="14" fillId="0" fontId="2" numFmtId="0" pivotButton="0" quotePrefix="0" xfId="1">
      <alignment vertical="top"/>
      <protection hidden="0" locked="0"/>
    </xf>
    <xf applyAlignment="1" applyProtection="1" borderId="5" fillId="0" fontId="2" numFmtId="0" pivotButton="0" quotePrefix="0" xfId="1">
      <alignment vertical="center"/>
      <protection hidden="0" locked="0"/>
    </xf>
    <xf applyAlignment="1" applyProtection="1" borderId="2" fillId="0" fontId="2" numFmtId="0" pivotButton="0" quotePrefix="0" xfId="1">
      <alignment vertical="center"/>
      <protection hidden="0" locked="0"/>
    </xf>
    <xf applyAlignment="1" applyProtection="1" borderId="6" fillId="0" fontId="2" numFmtId="0" pivotButton="0" quotePrefix="0" xfId="1">
      <alignment vertical="center"/>
      <protection hidden="0" locked="0"/>
    </xf>
    <xf applyAlignment="1" applyProtection="1" borderId="25" fillId="0" fontId="2" numFmtId="0" pivotButton="0" quotePrefix="0" xfId="1">
      <alignment vertical="center"/>
      <protection hidden="0" locked="0"/>
    </xf>
    <xf applyAlignment="1" applyProtection="1" borderId="16" fillId="0" fontId="1" numFmtId="0" pivotButton="0" quotePrefix="0" xfId="1">
      <alignment vertical="top"/>
      <protection hidden="0" locked="0"/>
    </xf>
    <xf applyAlignment="1" applyProtection="1" borderId="1" fillId="0" fontId="7" numFmtId="0" pivotButton="0" quotePrefix="0" xfId="1">
      <alignment horizontal="center" vertical="top"/>
      <protection hidden="0" locked="0"/>
    </xf>
    <xf applyAlignment="1" applyProtection="1" borderId="1" fillId="0" fontId="7" numFmtId="0" pivotButton="0" quotePrefix="0" xfId="1">
      <alignment vertical="top" wrapText="1"/>
      <protection hidden="0" locked="0"/>
    </xf>
    <xf applyAlignment="1" applyProtection="1" borderId="1" fillId="0" fontId="1" numFmtId="2" pivotButton="0" quotePrefix="0" xfId="1">
      <alignment vertical="top"/>
      <protection hidden="0" locked="0"/>
    </xf>
    <xf applyAlignment="1" applyProtection="1" borderId="5" fillId="0" fontId="1" numFmtId="2" pivotButton="0" quotePrefix="0" xfId="1">
      <alignment vertical="top"/>
      <protection hidden="0" locked="0"/>
    </xf>
    <xf applyAlignment="1" applyProtection="1" borderId="1" fillId="0" fontId="2" numFmtId="0" pivotButton="0" quotePrefix="0" xfId="1">
      <alignment vertical="top"/>
      <protection hidden="0" locked="0"/>
    </xf>
    <xf applyAlignment="1" borderId="1" fillId="0" fontId="1" numFmtId="2" pivotButton="0" quotePrefix="0" xfId="1">
      <alignment vertical="center"/>
    </xf>
    <xf applyAlignment="1" applyProtection="1" borderId="1" fillId="0" fontId="1" numFmtId="2" pivotButton="0" quotePrefix="0" xfId="1">
      <alignment vertical="center"/>
      <protection hidden="0" locked="0"/>
    </xf>
    <xf applyAlignment="1" borderId="6" fillId="0" fontId="1" numFmtId="2" pivotButton="0" quotePrefix="0" xfId="1">
      <alignment vertical="center"/>
    </xf>
    <xf applyAlignment="1" applyProtection="1" borderId="1" fillId="0" fontId="2" numFmtId="0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top" wrapText="1"/>
      <protection hidden="0" locked="0"/>
    </xf>
    <xf applyAlignment="1" applyProtection="1" borderId="1" fillId="0" fontId="1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center" vertical="center" wrapText="1"/>
      <protection hidden="0" locked="0"/>
    </xf>
    <xf applyAlignment="1" applyProtection="1" borderId="1" fillId="0" fontId="7" numFmtId="0" pivotButton="0" quotePrefix="0" xfId="1">
      <alignment vertical="center" wrapText="1"/>
      <protection hidden="0" locked="0"/>
    </xf>
    <xf applyAlignment="1" applyProtection="1" borderId="11" fillId="0" fontId="1" numFmtId="0" pivotButton="0" quotePrefix="0" xfId="1">
      <alignment horizontal="center" vertical="top"/>
      <protection hidden="0" locked="0"/>
    </xf>
    <xf applyAlignment="1" borderId="0" fillId="0" fontId="1" numFmtId="2" pivotButton="0" quotePrefix="0" xfId="1">
      <alignment vertical="top"/>
    </xf>
    <xf applyAlignment="1" applyProtection="1" borderId="0" fillId="0" fontId="1" numFmtId="2" pivotButton="0" quotePrefix="0" xfId="1">
      <alignment vertical="top"/>
      <protection hidden="0" locked="0"/>
    </xf>
    <xf applyAlignment="1" applyProtection="1" borderId="11" fillId="0" fontId="7" numFmtId="0" pivotButton="0" quotePrefix="0" xfId="1">
      <alignment horizontal="center" vertical="top"/>
      <protection hidden="0" locked="0"/>
    </xf>
    <xf applyAlignment="1" applyProtection="1" borderId="16" fillId="0" fontId="1" numFmtId="0" pivotButton="0" quotePrefix="0" xfId="1">
      <alignment horizontal="center" vertical="top"/>
      <protection hidden="0" locked="0"/>
    </xf>
    <xf applyAlignment="1" applyProtection="1" borderId="1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justify" vertical="justify" wrapText="1"/>
      <protection hidden="0" locked="0"/>
    </xf>
    <xf applyAlignment="1" applyProtection="1" borderId="1" fillId="0" fontId="21" numFmtId="0" pivotButton="0" quotePrefix="0" xfId="1">
      <alignment horizontal="justify" vertical="justify" wrapText="1"/>
      <protection hidden="0" locked="0"/>
    </xf>
    <xf applyAlignment="1" applyProtection="1" borderId="10" fillId="0" fontId="1" numFmtId="0" pivotButton="0" quotePrefix="0" xfId="1">
      <alignment horizontal="center" vertical="top"/>
      <protection hidden="0" locked="0"/>
    </xf>
    <xf applyAlignment="1" applyProtection="1" borderId="11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vertical="top" wrapText="1"/>
      <protection hidden="0" locked="0"/>
    </xf>
    <xf applyAlignment="1" applyProtection="1" borderId="16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horizontal="center" vertical="top" wrapText="1"/>
      <protection hidden="0" locked="0"/>
    </xf>
    <xf applyAlignment="1" applyProtection="1" borderId="10" fillId="0" fontId="7" numFmtId="0" pivotButton="0" quotePrefix="0" xfId="1">
      <alignment vertical="top" wrapText="1"/>
      <protection hidden="0" locked="0"/>
    </xf>
    <xf applyAlignment="1" applyProtection="1" borderId="10" fillId="0" fontId="3" numFmtId="0" pivotButton="0" quotePrefix="0" xfId="1">
      <alignment vertical="center" wrapText="1"/>
      <protection hidden="0" locked="0"/>
    </xf>
    <xf applyAlignment="1" applyProtection="1" borderId="10" fillId="0" fontId="7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center" wrapText="1"/>
      <protection hidden="0" locked="0"/>
    </xf>
    <xf applyAlignment="1" applyProtection="1" borderId="0" fillId="0" fontId="7" numFmtId="0" pivotButton="0" quotePrefix="0" xfId="1">
      <alignment horizontal="left" vertical="top"/>
      <protection hidden="0" locked="0"/>
    </xf>
    <xf applyAlignment="1" applyProtection="1" borderId="2" fillId="0" fontId="3" numFmtId="0" pivotButton="0" quotePrefix="0" xfId="1">
      <alignment horizontal="left" vertical="center"/>
      <protection hidden="0" locked="0"/>
    </xf>
    <xf applyAlignment="1" applyProtection="1" borderId="0" fillId="0" fontId="7" numFmtId="0" pivotButton="0" quotePrefix="0" xfId="1">
      <alignment horizontal="left" vertical="center"/>
      <protection hidden="0" locked="0"/>
    </xf>
    <xf applyAlignment="1" applyProtection="1" borderId="11" fillId="0" fontId="1" numFmtId="0" pivotButton="0" quotePrefix="0" xfId="1">
      <alignment vertical="top"/>
      <protection hidden="0" locked="0"/>
    </xf>
    <xf applyAlignment="1" applyProtection="1" borderId="10" fillId="0" fontId="1" numFmtId="0" pivotButton="0" quotePrefix="0" xfId="1">
      <alignment vertical="top"/>
      <protection hidden="0" locked="0"/>
    </xf>
    <xf applyAlignment="1" applyProtection="1" borderId="2" fillId="0" fontId="3" numFmtId="0" pivotButton="0" quotePrefix="0" xfId="1">
      <alignment vertical="center" wrapText="1"/>
      <protection hidden="0" locked="0"/>
    </xf>
    <xf applyAlignment="1" applyProtection="1" borderId="10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left" vertical="center" wrapText="1"/>
      <protection hidden="0" locked="0"/>
    </xf>
    <xf applyAlignment="1" applyProtection="1" borderId="1" fillId="0" fontId="1" numFmtId="0" pivotButton="0" quotePrefix="0" xfId="1">
      <alignment horizontal="justify" vertical="center" wrapText="1"/>
      <protection hidden="0" locked="0"/>
    </xf>
    <xf applyAlignment="1" applyProtection="1" borderId="5" fillId="0" fontId="1" numFmtId="2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justify" vertical="top" wrapText="1"/>
      <protection hidden="0" locked="0"/>
    </xf>
    <xf applyAlignment="1" applyProtection="1" borderId="2" fillId="0" fontId="3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left" vertical="top" wrapText="1"/>
      <protection hidden="0" locked="0"/>
    </xf>
    <xf applyAlignment="1" applyProtection="1" borderId="1" fillId="0" fontId="1" numFmtId="0" pivotButton="0" quotePrefix="0" xfId="1">
      <alignment horizontal="left" vertical="top" wrapText="1"/>
      <protection hidden="0" locked="0"/>
    </xf>
    <xf applyAlignment="1" applyProtection="1" borderId="1" fillId="0" fontId="7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center" vertical="justify" wrapText="1"/>
      <protection hidden="0" locked="0"/>
    </xf>
    <xf applyAlignment="1" applyProtection="1" borderId="1" fillId="0" fontId="3" numFmtId="0" pivotButton="0" quotePrefix="0" xfId="1">
      <alignment horizontal="left" vertical="top" wrapText="1"/>
      <protection hidden="0" locked="0"/>
    </xf>
    <xf applyAlignment="1" applyProtection="1" borderId="6" fillId="0" fontId="7" numFmtId="0" pivotButton="0" quotePrefix="0" xfId="1">
      <alignment horizontal="right" vertical="top"/>
      <protection hidden="0" locked="0"/>
    </xf>
    <xf applyAlignment="1" borderId="5" fillId="0" fontId="1" numFmtId="2" pivotButton="0" quotePrefix="0" xfId="1">
      <alignment vertical="top"/>
    </xf>
    <xf applyAlignment="1" borderId="6" fillId="0" fontId="2" numFmtId="2" pivotButton="0" quotePrefix="0" xfId="1">
      <alignment vertical="center"/>
    </xf>
    <xf applyAlignment="1" borderId="1" fillId="0" fontId="21" numFmtId="2" pivotButton="0" quotePrefix="0" xfId="1">
      <alignment vertical="center"/>
    </xf>
    <xf applyAlignment="1" borderId="1" fillId="0" fontId="2" numFmtId="2" pivotButton="0" quotePrefix="0" xfId="1">
      <alignment vertical="center"/>
    </xf>
    <xf applyAlignment="1" applyProtection="1" borderId="1" fillId="0" fontId="21" numFmtId="2" pivotButton="0" quotePrefix="0" xfId="1">
      <alignment vertical="center"/>
      <protection hidden="0" locked="0"/>
    </xf>
    <xf applyAlignment="1" applyProtection="1" borderId="0" fillId="0" fontId="7" numFmtId="0" pivotButton="0" quotePrefix="0" xfId="1">
      <alignment vertical="top"/>
      <protection hidden="0" locked="0"/>
    </xf>
    <xf applyAlignment="1" applyProtection="1" borderId="6" fillId="0" fontId="1" numFmtId="0" pivotButton="0" quotePrefix="0" xfId="1">
      <alignment horizontal="right" vertical="top" wrapText="1"/>
      <protection hidden="0" locked="0"/>
    </xf>
    <xf applyAlignment="1" applyProtection="1" borderId="6" fillId="0" fontId="1" numFmtId="0" pivotButton="0" quotePrefix="0" xfId="1">
      <alignment horizontal="right" vertical="top"/>
      <protection hidden="0" locked="0"/>
    </xf>
    <xf applyAlignment="1" applyProtection="1" borderId="6" fillId="0" fontId="1" numFmtId="9" pivotButton="0" quotePrefix="0" xfId="1">
      <alignment horizontal="center" vertical="top"/>
      <protection hidden="0" locked="0"/>
    </xf>
    <xf applyAlignment="1" applyProtection="1" borderId="6" fillId="0" fontId="3" numFmtId="2" pivotButton="0" quotePrefix="0" xfId="1">
      <alignment vertical="center"/>
      <protection hidden="0" locked="0"/>
    </xf>
    <xf applyAlignment="1" applyProtection="1" borderId="1" fillId="0" fontId="7" numFmtId="2" pivotButton="0" quotePrefix="0" xfId="1">
      <alignment vertical="center"/>
      <protection hidden="0" locked="0"/>
    </xf>
    <xf applyAlignment="1" applyProtection="1" borderId="1" fillId="0" fontId="20" numFmtId="2" pivotButton="0" quotePrefix="0" xfId="1">
      <alignment vertical="center"/>
      <protection hidden="0" locked="0"/>
    </xf>
    <xf applyAlignment="1" applyProtection="1" borderId="6" fillId="0" fontId="20" numFmtId="2" pivotButton="0" quotePrefix="0" xfId="1">
      <alignment vertical="center"/>
      <protection hidden="0" locked="0"/>
    </xf>
    <xf applyAlignment="1" applyProtection="1" borderId="1" fillId="0" fontId="20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top" wrapText="1"/>
      <protection hidden="0" locked="0"/>
    </xf>
    <xf applyAlignment="1" applyProtection="1" borderId="0" fillId="0" fontId="2" numFmtId="2" pivotButton="0" quotePrefix="0" xfId="1">
      <alignment vertical="top"/>
      <protection hidden="0" locked="0"/>
    </xf>
    <xf applyAlignment="1" borderId="0" fillId="0" fontId="12" numFmtId="0" pivotButton="0" quotePrefix="0" xfId="1">
      <alignment horizontal="center" vertical="top" wrapText="1"/>
    </xf>
    <xf applyAlignment="1" applyProtection="1" borderId="0" fillId="0" fontId="2" numFmtId="0" pivotButton="0" quotePrefix="0" xfId="1">
      <alignment vertical="top" wrapText="1"/>
      <protection hidden="0" locked="0"/>
    </xf>
    <xf applyAlignment="1" borderId="0" fillId="0" fontId="22" numFmtId="0" pivotButton="0" quotePrefix="0" xfId="1">
      <alignment vertical="center"/>
    </xf>
    <xf applyAlignment="1" borderId="0" fillId="0" fontId="20" numFmtId="0" pivotButton="0" quotePrefix="0" xfId="1">
      <alignment horizontal="left"/>
    </xf>
    <xf applyAlignment="1" borderId="0" fillId="0" fontId="20" numFmtId="0" pivotButton="0" quotePrefix="0" xfId="1">
      <alignment vertical="center" wrapText="1"/>
    </xf>
    <xf applyAlignment="1" applyProtection="1" borderId="0" fillId="0" fontId="21" numFmtId="2" pivotButton="0" quotePrefix="0" xfId="1">
      <alignment vertical="center"/>
      <protection hidden="0" locked="0"/>
    </xf>
    <xf applyAlignment="1" borderId="24" fillId="0" fontId="20" numFmtId="0" pivotButton="0" quotePrefix="0" xfId="1">
      <alignment vertical="center"/>
    </xf>
    <xf applyAlignment="1" borderId="24" fillId="0" fontId="20" numFmtId="0" pivotButton="0" quotePrefix="0" xfId="1">
      <alignment horizontal="right" vertical="center"/>
    </xf>
    <xf applyAlignment="1" borderId="1" fillId="0" fontId="19" numFmtId="2" pivotButton="0" quotePrefix="0" xfId="1">
      <alignment horizontal="center" vertical="center" wrapText="1"/>
    </xf>
    <xf applyAlignment="1" borderId="5" fillId="0" fontId="20" numFmtId="0" pivotButton="0" quotePrefix="0" xfId="1">
      <alignment horizontal="center" vertical="center" wrapText="1"/>
    </xf>
    <xf applyAlignment="1" borderId="2" fillId="0" fontId="20" numFmtId="0" pivotButton="0" quotePrefix="0" xfId="1">
      <alignment horizontal="center" vertical="center" wrapText="1"/>
    </xf>
    <xf applyAlignment="1" borderId="12" fillId="0" fontId="20" numFmtId="0" pivotButton="0" quotePrefix="0" xfId="1">
      <alignment horizontal="center" vertical="center" wrapText="1"/>
    </xf>
    <xf applyAlignment="1" borderId="1" fillId="0" fontId="20" numFmtId="1" pivotButton="0" quotePrefix="0" xfId="1">
      <alignment horizontal="center" vertical="center" wrapText="1"/>
    </xf>
    <xf applyAlignment="1" borderId="1" fillId="0" fontId="19" numFmtId="1" pivotButton="0" quotePrefix="0" xfId="1">
      <alignment horizontal="center" vertical="center" wrapText="1"/>
    </xf>
    <xf applyAlignment="1" applyProtection="1" borderId="5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/>
      <protection hidden="0" locked="0"/>
    </xf>
    <xf applyAlignment="1" applyProtection="1" borderId="6" fillId="0" fontId="20" numFmtId="0" pivotButton="0" quotePrefix="0" xfId="1">
      <alignment vertical="center" wrapText="1"/>
      <protection hidden="0" locked="0"/>
    </xf>
    <xf applyAlignment="1" applyProtection="1" borderId="6" fillId="0" fontId="3" numFmtId="0" pivotButton="0" quotePrefix="0" xfId="1">
      <alignment vertical="center"/>
      <protection hidden="0" locked="0"/>
    </xf>
    <xf applyAlignment="1" borderId="16" fillId="0" fontId="21" numFmtId="0" pivotButton="0" quotePrefix="0" xfId="1">
      <alignment vertical="center"/>
    </xf>
    <xf applyAlignment="1" borderId="1" fillId="0" fontId="20" numFmtId="0" pivotButton="0" quotePrefix="0" xfId="1">
      <alignment horizontal="center" vertical="center"/>
    </xf>
    <xf applyAlignment="1" borderId="1" fillId="0" fontId="20" numFmtId="0" pivotButton="0" quotePrefix="0" xfId="1">
      <alignment vertical="center" wrapText="1"/>
    </xf>
    <xf applyAlignment="1" borderId="2" fillId="0" fontId="2" numFmtId="0" pivotButton="0" quotePrefix="0" xfId="1">
      <alignment horizontal="right" vertical="center"/>
    </xf>
    <xf applyAlignment="1" applyProtection="1" borderId="0" fillId="0" fontId="21" numFmtId="0" pivotButton="0" quotePrefix="0" xfId="1">
      <alignment horizontal="center" vertical="center"/>
      <protection hidden="0" locked="0"/>
    </xf>
    <xf applyAlignment="1" applyProtection="1" borderId="1" fillId="0" fontId="2" numFmtId="2" pivotButton="0" quotePrefix="0" xfId="1">
      <alignment vertical="center"/>
      <protection hidden="0" locked="0"/>
    </xf>
    <xf applyAlignment="1" borderId="1" fillId="0" fontId="21" numFmtId="0" pivotButton="0" quotePrefix="0" xfId="1">
      <alignment horizontal="center" vertical="center"/>
    </xf>
    <xf applyAlignment="1" borderId="1" fillId="0" fontId="21" numFmtId="0" pivotButton="0" quotePrefix="0" xfId="1">
      <alignment vertical="center" wrapText="1"/>
    </xf>
    <xf applyAlignment="1" borderId="1" fillId="0" fontId="2" numFmtId="2" pivotButton="0" quotePrefix="0" xfId="1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1" fillId="0" fontId="20" numFmtId="0" pivotButton="0" quotePrefix="0" xfId="1">
      <alignment horizontal="center" vertical="top"/>
    </xf>
    <xf applyAlignment="1" borderId="10" fillId="0" fontId="20" numFmtId="0" pivotButton="0" quotePrefix="0" xfId="1">
      <alignment vertical="center" wrapText="1"/>
    </xf>
    <xf applyAlignment="1" borderId="5" fillId="0" fontId="2" numFmtId="0" pivotButton="0" quotePrefix="0" xfId="1">
      <alignment horizontal="center" vertical="center"/>
    </xf>
    <xf applyAlignment="1" borderId="1" fillId="0" fontId="21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center" vertical="center"/>
    </xf>
    <xf applyAlignment="1" borderId="5" fillId="0" fontId="21" numFmtId="0" pivotButton="0" quotePrefix="0" xfId="1">
      <alignment horizontal="center" vertical="center" wrapText="1"/>
    </xf>
    <xf applyAlignment="1" borderId="1" fillId="0" fontId="2" numFmtId="0" pivotButton="0" quotePrefix="0" xfId="1">
      <alignment horizontal="center" vertical="center"/>
    </xf>
    <xf applyAlignment="1" applyProtection="1" borderId="5" fillId="0" fontId="2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vertical="center" wrapText="1"/>
      <protection hidden="0" locked="0"/>
    </xf>
    <xf applyAlignment="1" applyProtection="1" borderId="1" fillId="0" fontId="1" numFmtId="0" pivotButton="0" quotePrefix="0" xfId="1">
      <alignment horizontal="center" vertical="center"/>
      <protection hidden="0" locked="0"/>
    </xf>
    <xf applyAlignment="1" applyProtection="1" borderId="1" fillId="0" fontId="20" numFmtId="0" pivotButton="0" quotePrefix="0" xfId="1">
      <alignment horizontal="left" vertical="center" wrapText="1"/>
      <protection hidden="0" locked="0"/>
    </xf>
    <xf applyAlignment="1" applyProtection="1" borderId="1" fillId="0" fontId="20" numFmtId="0" pivotButton="0" quotePrefix="0" xfId="1">
      <alignment horizontal="center" vertical="center"/>
      <protection hidden="0" locked="0"/>
    </xf>
    <xf applyAlignment="1" applyProtection="1" borderId="0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 wrapText="1"/>
      <protection hidden="0" locked="0"/>
    </xf>
    <xf applyAlignment="1" borderId="13" fillId="0" fontId="21" numFmtId="0" pivotButton="0" quotePrefix="0" xfId="1">
      <alignment vertical="center"/>
    </xf>
    <xf applyAlignment="1" borderId="6" fillId="0" fontId="20" numFmtId="0" pivotButton="0" quotePrefix="0" xfId="1">
      <alignment horizontal="left" vertical="center" wrapText="1"/>
    </xf>
    <xf applyAlignment="1" borderId="5" fillId="0" fontId="2" numFmtId="0" pivotButton="0" quotePrefix="0" xfId="1">
      <alignment horizontal="right" vertical="center"/>
    </xf>
    <xf applyAlignment="1" borderId="18" fillId="0" fontId="21" numFmtId="0" pivotButton="0" quotePrefix="0" xfId="1">
      <alignment vertical="center"/>
    </xf>
    <xf applyAlignment="1" borderId="1" fillId="0" fontId="21" numFmtId="0" pivotButton="0" quotePrefix="0" xfId="1">
      <alignment horizontal="center" vertical="top"/>
    </xf>
    <xf applyAlignment="1" borderId="6" fillId="0" fontId="21" numFmtId="0" pivotButton="0" quotePrefix="0" xfId="1">
      <alignment horizontal="justify" vertical="justify" wrapText="1"/>
    </xf>
    <xf applyAlignment="1" borderId="6" fillId="0" fontId="20" numFmtId="0" pivotButton="0" quotePrefix="0" xfId="1">
      <alignment horizontal="left" vertical="justify" wrapText="1"/>
    </xf>
    <xf applyAlignment="1" borderId="6" fillId="0" fontId="21" numFmtId="0" pivotButton="0" quotePrefix="0" xfId="1">
      <alignment horizontal="left" vertical="justify" wrapText="1"/>
    </xf>
    <xf applyAlignment="1" borderId="12" fillId="0" fontId="20" numFmtId="0" pivotButton="0" quotePrefix="0" xfId="1">
      <alignment horizontal="left" vertical="justify" wrapText="1"/>
    </xf>
    <xf applyAlignment="1" borderId="6" fillId="0" fontId="20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left" vertical="center" wrapText="1"/>
    </xf>
    <xf applyAlignment="1" applyProtection="1" borderId="1" fillId="0" fontId="23" numFmtId="0" pivotButton="0" quotePrefix="0" xfId="1">
      <alignment horizontal="center" vertical="top" wrapText="1"/>
      <protection hidden="0" locked="0"/>
    </xf>
    <xf applyAlignment="1" applyProtection="1" borderId="6" fillId="0" fontId="2" numFmtId="0" pivotButton="0" quotePrefix="0" xfId="1">
      <alignment horizontal="center" vertical="center" wrapText="1"/>
      <protection hidden="0" locked="0"/>
    </xf>
    <xf applyAlignment="1" applyProtection="1" borderId="1" fillId="0" fontId="2" numFmtId="43" pivotButton="0" quotePrefix="0" xfId="2">
      <alignment horizontal="center" vertical="top" wrapText="1"/>
      <protection hidden="0" locked="0"/>
    </xf>
    <xf applyAlignment="1" applyProtection="1" borderId="6" fillId="0" fontId="20" numFmtId="0" pivotButton="0" quotePrefix="0" xfId="1">
      <alignment vertical="center"/>
      <protection hidden="0" locked="0"/>
    </xf>
    <xf applyAlignment="1" applyProtection="1" borderId="1" fillId="0" fontId="3" numFmtId="0" pivotButton="0" quotePrefix="0" xfId="1">
      <alignment vertical="center"/>
      <protection hidden="0" locked="0"/>
    </xf>
    <xf applyAlignment="1" borderId="1" fillId="0" fontId="3" numFmtId="2" pivotButton="0" quotePrefix="0" xfId="1">
      <alignment vertical="center"/>
    </xf>
    <xf borderId="6" fillId="0" fontId="1" numFmtId="0" pivotButton="0" quotePrefix="0" xfId="1"/>
    <xf applyAlignment="1" applyProtection="1" borderId="1" fillId="0" fontId="3" numFmtId="2" pivotButton="0" quotePrefix="0" xfId="1">
      <alignment vertical="center"/>
      <protection hidden="0" locked="0"/>
    </xf>
    <xf applyAlignment="1" applyProtection="1" borderId="1" fillId="0" fontId="21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left" vertical="center" wrapText="1"/>
      <protection hidden="0" locked="0"/>
    </xf>
    <xf applyAlignment="1" borderId="0" fillId="0" fontId="7" numFmtId="0" pivotButton="0" quotePrefix="0" xfId="1">
      <alignment horizontal="center" vertical="center" wrapText="1"/>
    </xf>
    <xf applyAlignment="1" applyProtection="1" borderId="0" fillId="0" fontId="1" numFmtId="0" pivotButton="0" quotePrefix="0" xfId="1">
      <alignment horizontal="center" vertical="center"/>
      <protection hidden="0" locked="0"/>
    </xf>
    <xf applyAlignment="1" borderId="24" fillId="0" fontId="10" numFmtId="2" pivotButton="0" quotePrefix="0" xfId="1">
      <alignment vertical="center"/>
    </xf>
    <xf applyAlignment="1" borderId="0" fillId="0" fontId="3" numFmtId="2" pivotButton="0" quotePrefix="0" xfId="1">
      <alignment vertical="center"/>
    </xf>
    <xf applyAlignment="1" borderId="16" fillId="0" fontId="1" numFmtId="0" pivotButton="0" quotePrefix="0" xfId="1">
      <alignment vertical="center" wrapText="1"/>
    </xf>
    <xf applyAlignment="1" borderId="1" fillId="0" fontId="7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left" vertical="center" wrapText="1"/>
    </xf>
    <xf applyAlignment="1" borderId="1" fillId="0" fontId="1" numFmtId="2" pivotButton="0" quotePrefix="0" xfId="1">
      <alignment horizontal="right" vertical="center" wrapText="1"/>
    </xf>
    <xf applyAlignment="1" borderId="11" fillId="0" fontId="1" numFmtId="0" pivotButton="0" quotePrefix="0" xfId="1">
      <alignment horizontal="right" vertical="center" wrapText="1"/>
    </xf>
    <xf applyAlignment="1" borderId="11" fillId="0" fontId="1" numFmtId="0" pivotButton="0" quotePrefix="0" xfId="1">
      <alignment vertical="top" wrapText="1"/>
    </xf>
    <xf applyAlignment="1" borderId="16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center" wrapText="1"/>
    </xf>
    <xf applyAlignment="1" borderId="1" fillId="0" fontId="1" numFmtId="0" pivotButton="0" quotePrefix="0" xfId="1">
      <alignment horizontal="left" vertical="top" wrapText="1"/>
    </xf>
    <xf applyAlignment="1" borderId="10" fillId="0" fontId="1" numFmtId="0" pivotButton="0" quotePrefix="0" xfId="1">
      <alignment horizontal="right" vertical="center" wrapText="1"/>
    </xf>
    <xf applyAlignment="1" borderId="1" fillId="0" fontId="3" numFmtId="0" pivotButton="0" quotePrefix="0" xfId="1">
      <alignment horizontal="left" vertical="center" wrapText="1"/>
    </xf>
    <xf applyAlignment="1" applyProtection="1" borderId="1" fillId="0" fontId="1" numFmtId="0" pivotButton="0" quotePrefix="0" xfId="1">
      <alignment horizontal="right" vertical="center"/>
      <protection hidden="0" locked="0"/>
    </xf>
    <xf applyAlignment="1" borderId="1" fillId="0" fontId="2" numFmtId="0" pivotButton="0" quotePrefix="0" xfId="1">
      <alignment horizontal="left" vertical="center" wrapText="1"/>
    </xf>
    <xf applyAlignment="1" applyProtection="1" borderId="1" fillId="0" fontId="2" numFmtId="0" pivotButton="0" quotePrefix="0" xfId="1">
      <alignment horizontal="right" vertical="center"/>
      <protection hidden="0" locked="0"/>
    </xf>
    <xf applyAlignment="1" borderId="1" fillId="0" fontId="7" numFmtId="2" pivotButton="0" quotePrefix="0" xfId="1">
      <alignment vertical="center"/>
    </xf>
    <xf applyAlignment="1" borderId="11" fillId="0" fontId="1" numFmtId="0" pivotButton="0" quotePrefix="0" xfId="1">
      <alignment vertical="center" wrapText="1"/>
    </xf>
    <xf applyAlignment="1" borderId="1" fillId="0" fontId="26" numFmtId="0" pivotButton="0" quotePrefix="0" xfId="1">
      <alignment horizontal="left" vertical="center" wrapText="1"/>
    </xf>
    <xf applyAlignment="1" borderId="11" fillId="0" fontId="7" numFmtId="0" pivotButton="0" quotePrefix="0" xfId="1">
      <alignment horizontal="right" vertical="center" wrapText="1"/>
    </xf>
    <xf applyAlignment="1" borderId="11" fillId="0" fontId="7" numFmtId="0" pivotButton="0" quotePrefix="0" xfId="1">
      <alignment vertical="top" wrapText="1"/>
    </xf>
    <xf applyAlignment="1" borderId="16" fillId="0" fontId="7" numFmtId="0" pivotButton="0" quotePrefix="0" xfId="1">
      <alignment vertical="top" wrapText="1"/>
    </xf>
    <xf applyAlignment="1" applyProtection="1" borderId="0" fillId="0" fontId="7" numFmtId="0" pivotButton="0" quotePrefix="0" xfId="1">
      <alignment vertical="center"/>
      <protection hidden="0" locked="0"/>
    </xf>
    <xf applyAlignment="1" borderId="0" fillId="0" fontId="28" numFmtId="2" pivotButton="0" quotePrefix="0" xfId="5">
      <alignment horizontal="center"/>
    </xf>
    <xf borderId="0" fillId="0" fontId="28" numFmtId="0" pivotButton="0" quotePrefix="0" xfId="5"/>
    <xf applyAlignment="1" borderId="0" fillId="0" fontId="28" numFmtId="2" pivotButton="0" quotePrefix="0" xfId="5">
      <alignment horizontal="left"/>
    </xf>
    <xf applyAlignment="1" borderId="0" fillId="0" fontId="29" numFmtId="2" pivotButton="0" quotePrefix="0" xfId="5">
      <alignment horizontal="center"/>
    </xf>
    <xf applyAlignment="1" borderId="0" fillId="0" fontId="28" numFmtId="0" pivotButton="0" quotePrefix="0" xfId="5">
      <alignment horizontal="center"/>
    </xf>
    <xf applyAlignment="1" borderId="0" fillId="0" fontId="27" numFmtId="0" pivotButton="0" quotePrefix="0" xfId="5">
      <alignment horizontal="center"/>
    </xf>
    <xf applyAlignment="1" borderId="0" fillId="0" fontId="30" numFmtId="2" pivotButton="0" quotePrefix="0" xfId="5">
      <alignment horizontal="left"/>
    </xf>
    <xf applyAlignment="1" borderId="0" fillId="0" fontId="31" numFmtId="2" pivotButton="0" quotePrefix="0" xfId="5">
      <alignment horizontal="left"/>
    </xf>
    <xf applyAlignment="1" borderId="0" fillId="0" fontId="31" numFmtId="2" pivotButton="0" quotePrefix="0" xfId="5">
      <alignment horizontal="center"/>
    </xf>
    <xf applyAlignment="1" borderId="6" fillId="0" fontId="32" numFmtId="2" pivotButton="0" quotePrefix="0" xfId="5">
      <alignment horizontal="center"/>
    </xf>
    <xf applyAlignment="1" borderId="2" fillId="0" fontId="32" numFmtId="2" pivotButton="0" quotePrefix="0" xfId="5">
      <alignment horizontal="left"/>
    </xf>
    <xf applyAlignment="1" borderId="5" fillId="0" fontId="32" numFmtId="2" pivotButton="0" quotePrefix="0" xfId="5">
      <alignment horizontal="left"/>
    </xf>
    <xf applyAlignment="1" borderId="2" fillId="0" fontId="27" numFmtId="2" pivotButton="0" quotePrefix="0" xfId="5">
      <alignment horizontal="center"/>
    </xf>
    <xf applyAlignment="1" borderId="12" fillId="0" fontId="32" numFmtId="2" pivotButton="0" quotePrefix="0" xfId="5">
      <alignment horizontal="center"/>
    </xf>
    <xf applyAlignment="1" borderId="2" fillId="0" fontId="32" numFmtId="2" pivotButton="0" quotePrefix="0" xfId="5">
      <alignment horizontal="center"/>
    </xf>
    <xf applyAlignment="1" borderId="0" fillId="0" fontId="27" numFmtId="2" pivotButton="0" quotePrefix="1" xfId="5">
      <alignment horizontal="center"/>
    </xf>
    <xf applyAlignment="1" borderId="0" fillId="0" fontId="27" numFmtId="2" pivotButton="0" quotePrefix="0" xfId="5">
      <alignment horizontal="left"/>
    </xf>
    <xf applyAlignment="1" borderId="0" fillId="0" fontId="27" numFmtId="1" pivotButton="0" quotePrefix="0" xfId="5">
      <alignment horizontal="center"/>
    </xf>
    <xf applyAlignment="1" borderId="0" fillId="0" fontId="33" numFmtId="1" pivotButton="0" quotePrefix="0" xfId="5">
      <alignment horizontal="center"/>
    </xf>
    <xf applyAlignment="1" borderId="0" fillId="0" fontId="33" numFmtId="2" pivotButton="0" quotePrefix="0" xfId="5">
      <alignment horizontal="center"/>
    </xf>
    <xf applyAlignment="1" borderId="6" fillId="0" fontId="34" numFmtId="2" pivotButton="0" quotePrefix="0" xfId="5">
      <alignment horizontal="left"/>
    </xf>
    <xf applyAlignment="1" borderId="6" fillId="0" fontId="27" numFmtId="1" pivotButton="0" quotePrefix="0" xfId="5">
      <alignment horizontal="center"/>
    </xf>
    <xf applyAlignment="1" borderId="6" fillId="0" fontId="27" numFmtId="2" pivotButton="0" quotePrefix="0" xfId="5">
      <alignment horizontal="center"/>
    </xf>
    <xf applyAlignment="1" borderId="0" fillId="0" fontId="27" numFmtId="9" pivotButton="0" quotePrefix="0" xfId="6">
      <alignment horizontal="center"/>
    </xf>
    <xf applyAlignment="1" borderId="14" fillId="0" fontId="32" numFmtId="2" pivotButton="0" quotePrefix="0" xfId="5">
      <alignment horizontal="center"/>
    </xf>
    <xf applyAlignment="1" borderId="14" fillId="0" fontId="27" numFmtId="2" pivotButton="0" quotePrefix="0" xfId="5">
      <alignment horizontal="center"/>
    </xf>
    <xf applyAlignment="1" borderId="15" fillId="0" fontId="27" numFmtId="2" pivotButton="0" quotePrefix="0" xfId="5">
      <alignment horizontal="center"/>
    </xf>
    <xf applyAlignment="1" borderId="24" fillId="0" fontId="32" numFmtId="2" pivotButton="0" quotePrefix="0" xfId="5">
      <alignment horizontal="center"/>
    </xf>
    <xf applyAlignment="1" borderId="0" fillId="0" fontId="34" numFmtId="2" pivotButton="0" quotePrefix="0" xfId="5">
      <alignment horizontal="left"/>
    </xf>
    <xf applyAlignment="1" borderId="5" fillId="0" fontId="27" numFmtId="2" pivotButton="0" quotePrefix="0" xfId="5">
      <alignment horizontal="center"/>
    </xf>
    <xf applyAlignment="1" borderId="15" fillId="0" fontId="32" numFmtId="2" pivotButton="0" quotePrefix="0" xfId="5">
      <alignment horizontal="center"/>
    </xf>
    <xf applyAlignment="1" borderId="0" fillId="0" fontId="35" numFmtId="2" pivotButton="0" quotePrefix="0" xfId="5">
      <alignment horizontal="center"/>
    </xf>
    <xf applyAlignment="1" borderId="0" fillId="0" fontId="34" numFmtId="2" pivotButton="0" quotePrefix="0" xfId="5">
      <alignment horizontal="center"/>
    </xf>
    <xf applyAlignment="1" borderId="0" fillId="0" fontId="30" numFmtId="2" pivotButton="0" quotePrefix="0" xfId="5">
      <alignment horizontal="center"/>
    </xf>
    <xf applyAlignment="1" borderId="12" fillId="0" fontId="27" numFmtId="2" pivotButton="0" quotePrefix="0" xfId="5">
      <alignment horizontal="center"/>
    </xf>
    <xf applyAlignment="1" borderId="24" fillId="0" fontId="27" numFmtId="2" pivotButton="0" quotePrefix="0" xfId="5">
      <alignment horizontal="center"/>
    </xf>
    <xf applyAlignment="1" borderId="0" fillId="0" fontId="27" numFmtId="0" pivotButton="0" quotePrefix="1" xfId="5">
      <alignment horizontal="center"/>
    </xf>
    <xf applyAlignment="1" borderId="15" fillId="0" fontId="27" numFmtId="0" pivotButton="0" quotePrefix="0" xfId="5">
      <alignment horizontal="center"/>
    </xf>
    <xf borderId="15" fillId="0" fontId="27" numFmtId="0" pivotButton="0" quotePrefix="0" xfId="5"/>
    <xf borderId="0" fillId="0" fontId="27" numFmtId="0" pivotButton="0" quotePrefix="0" xfId="5"/>
    <xf borderId="18" fillId="0" fontId="27" numFmtId="2" pivotButton="0" quotePrefix="0" xfId="5"/>
    <xf borderId="25" fillId="0" fontId="27" numFmtId="0" pivotButton="0" quotePrefix="0" xfId="5"/>
    <xf applyAlignment="1" borderId="9" fillId="0" fontId="27" numFmtId="2" pivotButton="0" quotePrefix="0" xfId="5">
      <alignment horizontal="center"/>
    </xf>
    <xf applyAlignment="1" borderId="25" fillId="0" fontId="27" numFmtId="2" pivotButton="0" quotePrefix="0" xfId="5">
      <alignment horizontal="center"/>
    </xf>
    <xf applyAlignment="1" borderId="24" fillId="0" fontId="27" numFmtId="2" pivotButton="0" quotePrefix="0" xfId="5">
      <alignment horizontal="left"/>
    </xf>
    <xf borderId="0" fillId="0" fontId="27" numFmtId="2" pivotButton="0" quotePrefix="0" xfId="5"/>
    <xf applyAlignment="1" borderId="27" fillId="0" fontId="1" numFmtId="1" pivotButton="0" quotePrefix="0" xfId="1">
      <alignment horizontal="center" vertical="top"/>
    </xf>
    <xf applyAlignment="1" borderId="28" fillId="0" fontId="1" numFmtId="1" pivotButton="0" quotePrefix="0" xfId="1">
      <alignment horizontal="center" vertical="top" wrapText="1"/>
    </xf>
    <xf applyAlignment="1" borderId="28" fillId="0" fontId="1" numFmtId="1" pivotButton="0" quotePrefix="0" xfId="1">
      <alignment horizontal="center" vertical="top"/>
    </xf>
    <xf applyAlignment="1" borderId="29" fillId="0" fontId="1" numFmtId="1" pivotButton="0" quotePrefix="0" xfId="1">
      <alignment horizontal="center" vertical="top" wrapText="1"/>
    </xf>
    <xf applyAlignment="1" borderId="7" fillId="0" fontId="1" numFmtId="1" pivotButton="0" quotePrefix="0" xfId="1">
      <alignment horizontal="right"/>
    </xf>
    <xf applyAlignment="1" borderId="10" fillId="0" fontId="1" numFmtId="2" pivotButton="0" quotePrefix="0" xfId="1">
      <alignment horizontal="right"/>
    </xf>
    <xf applyAlignment="1" borderId="1" fillId="0" fontId="1" numFmtId="2" pivotButton="0" quotePrefix="0" xfId="1">
      <alignment horizontal="right"/>
    </xf>
    <xf applyAlignment="1" borderId="8" fillId="0" fontId="1" numFmtId="2" pivotButton="0" quotePrefix="0" xfId="1">
      <alignment horizontal="right"/>
    </xf>
    <xf applyAlignment="1" borderId="3" fillId="0" fontId="1" numFmtId="1" pivotButton="0" quotePrefix="0" xfId="1">
      <alignment horizontal="right"/>
    </xf>
    <xf applyAlignment="1" borderId="1" fillId="0" fontId="0" numFmtId="2" pivotButton="0" quotePrefix="0" xfId="7">
      <alignment horizontal="right"/>
    </xf>
    <xf borderId="0" fillId="0" fontId="1" numFmtId="2" pivotButton="0" quotePrefix="0" xfId="1"/>
    <xf applyAlignment="1" borderId="30" fillId="0" fontId="1" numFmtId="1" pivotButton="0" quotePrefix="0" xfId="1">
      <alignment horizontal="right"/>
    </xf>
    <xf applyAlignment="1" borderId="31" fillId="0" fontId="1" numFmtId="2" pivotButton="0" quotePrefix="0" xfId="1">
      <alignment horizontal="right"/>
    </xf>
    <xf applyAlignment="1" borderId="32" fillId="0" fontId="1" numFmtId="2" pivotButton="0" quotePrefix="0" xfId="1">
      <alignment horizontal="right"/>
    </xf>
    <xf borderId="26" fillId="0" fontId="1" numFmtId="1" pivotButton="0" quotePrefix="0" xfId="1"/>
    <xf borderId="0" fillId="0" fontId="1" numFmtId="1" pivotButton="0" quotePrefix="0" xfId="1"/>
    <xf borderId="33" fillId="0" fontId="1" numFmtId="10" pivotButton="0" quotePrefix="0" xfId="1"/>
    <xf borderId="0" fillId="0" fontId="1" numFmtId="40" pivotButton="0" quotePrefix="0" xfId="1"/>
    <xf borderId="0" fillId="0" fontId="1" numFmtId="10" pivotButton="0" quotePrefix="0" xfId="1"/>
    <xf borderId="33" fillId="0" fontId="1" numFmtId="2" pivotButton="0" quotePrefix="0" xfId="1"/>
    <xf borderId="33" fillId="0" fontId="1" numFmtId="0" pivotButton="0" quotePrefix="0" xfId="1"/>
    <xf borderId="0" fillId="0" fontId="38" numFmtId="0" pivotButton="0" quotePrefix="0" xfId="1"/>
    <xf applyAlignment="1" borderId="0" fillId="0" fontId="40" numFmtId="0" pivotButton="0" quotePrefix="0" xfId="1">
      <alignment horizontal="center"/>
    </xf>
    <xf applyAlignment="1" borderId="0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 vertical="center" wrapText="1"/>
    </xf>
    <xf applyAlignment="1" borderId="0" fillId="0" fontId="17" numFmtId="0" pivotButton="0" quotePrefix="0" xfId="1">
      <alignment horizontal="center" vertical="center" wrapText="1"/>
    </xf>
    <xf applyAlignment="1" borderId="6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/>
    </xf>
    <xf applyAlignment="1" borderId="18" fillId="0" fontId="17" numFmtId="0" pivotButton="0" quotePrefix="0" xfId="1">
      <alignment horizontal="center"/>
    </xf>
    <xf borderId="6" fillId="0" fontId="17" numFmtId="0" pivotButton="0" quotePrefix="0" xfId="1"/>
    <xf borderId="1" fillId="0" fontId="17" numFmtId="0" pivotButton="0" quotePrefix="0" xfId="1"/>
    <xf applyAlignment="1" borderId="1" fillId="0" fontId="17" numFmtId="2" pivotButton="0" quotePrefix="0" xfId="1">
      <alignment horizontal="center"/>
    </xf>
    <xf applyAlignment="1" borderId="18" fillId="0" fontId="17" numFmtId="2" pivotButton="0" quotePrefix="0" xfId="1">
      <alignment horizontal="center"/>
    </xf>
    <xf applyAlignment="1" borderId="0" fillId="0" fontId="17" numFmtId="2" pivotButton="0" quotePrefix="0" xfId="1">
      <alignment horizontal="center"/>
    </xf>
    <xf applyAlignment="1" borderId="1" fillId="0" fontId="40" numFmtId="2" pivotButton="0" quotePrefix="0" xfId="1">
      <alignment horizontal="center"/>
    </xf>
    <xf applyAlignment="1" borderId="1" fillId="0" fontId="1" numFmtId="1" pivotButton="0" quotePrefix="0" xfId="1">
      <alignment horizontal="center" vertical="center"/>
    </xf>
    <xf applyAlignment="1" applyProtection="1" borderId="1" fillId="0" fontId="1" numFmtId="0" pivotButton="0" quotePrefix="0" xfId="1">
      <alignment horizontal="right" vertical="center" wrapText="1"/>
      <protection hidden="0" locked="0"/>
    </xf>
    <xf applyAlignment="1" applyProtection="1" borderId="10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3" pivotButton="0" quotePrefix="0" xfId="1">
      <alignment horizontal="center" vertical="top"/>
      <protection hidden="0" locked="0"/>
    </xf>
    <xf applyAlignment="1" applyProtection="1" borderId="0" fillId="0" fontId="21" numFmtId="164" pivotButton="0" quotePrefix="0" xfId="1">
      <alignment vertical="center"/>
      <protection hidden="0" locked="0"/>
    </xf>
    <xf applyAlignment="1" borderId="1" fillId="0" fontId="19" numFmtId="164" pivotButton="0" quotePrefix="0" xfId="1">
      <alignment horizontal="center" vertical="center" wrapText="1"/>
    </xf>
    <xf applyAlignment="1" borderId="1" fillId="0" fontId="2" numFmtId="164" pivotButton="0" quotePrefix="0" xfId="1">
      <alignment vertical="center"/>
    </xf>
    <xf applyAlignment="1" borderId="1" fillId="0" fontId="2" numFmtId="165" pivotButton="0" quotePrefix="0" xfId="1">
      <alignment vertical="center"/>
    </xf>
    <xf applyAlignment="1" applyProtection="1" borderId="1" fillId="0" fontId="21" numFmtId="166" pivotButton="0" quotePrefix="0" xfId="2">
      <alignment horizontal="center" vertical="top" wrapText="1"/>
      <protection hidden="0" locked="0"/>
    </xf>
    <xf applyAlignment="1" borderId="1" fillId="0" fontId="3" numFmtId="164" pivotButton="0" quotePrefix="0" xfId="1">
      <alignment vertical="center"/>
    </xf>
    <xf applyAlignment="1" applyProtection="1" borderId="1" fillId="0" fontId="1" numFmtId="165" pivotButton="0" quotePrefix="0" xfId="1">
      <alignment vertical="center"/>
      <protection hidden="0" locked="0"/>
    </xf>
    <xf applyAlignment="1" applyProtection="1" borderId="0" fillId="0" fontId="1" numFmtId="165" pivotButton="0" quotePrefix="0" xfId="1">
      <alignment vertical="center"/>
      <protection hidden="0" locked="0"/>
    </xf>
    <xf borderId="0" fillId="0" fontId="1" numFmtId="167" pivotButton="0" quotePrefix="0" xfId="1"/>
    <xf applyAlignment="1" applyProtection="1" borderId="1" fillId="0" fontId="12" numFmtId="4" pivotButton="0" quotePrefix="0" xfId="1">
      <alignment horizontal="center" vertical="center"/>
      <protection hidden="0" locked="0"/>
    </xf>
    <xf applyAlignment="1" borderId="1" fillId="0" fontId="1" numFmtId="2" pivotButton="0" quotePrefix="0" xfId="1">
      <alignment vertical="top"/>
    </xf>
    <xf applyAlignment="1" borderId="1" fillId="0" fontId="41" numFmtId="0" pivotButton="0" quotePrefix="0" xfId="0">
      <alignment wrapText="1"/>
    </xf>
    <xf applyAlignment="1" borderId="0" fillId="0" fontId="0" numFmtId="0" pivotButton="0" quotePrefix="0" xfId="0">
      <alignment wrapText="1"/>
    </xf>
    <xf borderId="1" fillId="0" fontId="41" numFmtId="0" pivotButton="0" quotePrefix="0" xfId="0"/>
    <xf applyAlignment="1" borderId="1" fillId="0" fontId="41" numFmtId="0" pivotButton="0" quotePrefix="0" xfId="0">
      <alignment horizontal="center" wrapText="1"/>
    </xf>
    <xf applyAlignment="1" borderId="1" fillId="0" fontId="42" numFmtId="0" pivotButton="0" quotePrefix="0" xfId="0">
      <alignment horizontal="center" wrapText="1"/>
    </xf>
    <xf applyAlignment="1" borderId="1" fillId="0" fontId="42" numFmtId="0" pivotButton="0" quotePrefix="0" xfId="0">
      <alignment horizontal="center" vertical="center" wrapText="1"/>
    </xf>
    <xf applyAlignment="1" borderId="10" fillId="0" fontId="43" numFmtId="0" pivotButton="0" quotePrefix="0" xfId="0">
      <alignment horizontal="center" vertical="center"/>
    </xf>
    <xf applyAlignment="1" borderId="1" fillId="0" fontId="43" numFmtId="0" pivotButton="0" quotePrefix="0" xfId="0">
      <alignment horizontal="center" vertical="center"/>
    </xf>
    <xf applyAlignment="1" borderId="1" fillId="2" fontId="43" numFmtId="0" pivotButton="0" quotePrefix="0" xfId="0">
      <alignment horizontal="center" vertical="center"/>
    </xf>
    <xf applyAlignment="1" borderId="1" fillId="0" fontId="42" numFmtId="0" pivotButton="0" quotePrefix="0" xfId="0">
      <alignment horizontal="center" vertical="center"/>
    </xf>
    <xf applyAlignment="1" borderId="1" fillId="3" fontId="42" numFmtId="0" pivotButton="0" quotePrefix="0" xfId="0">
      <alignment horizontal="center" vertical="center"/>
    </xf>
    <xf borderId="0" fillId="2" fontId="0" numFmtId="0" pivotButton="0" quotePrefix="0" xfId="0"/>
    <xf borderId="1" fillId="3" fontId="0" numFmtId="0" pivotButton="0" quotePrefix="0" xfId="0"/>
    <xf applyAlignment="1" applyProtection="1" borderId="0" fillId="4" fontId="21" numFmtId="0" pivotButton="0" quotePrefix="0" xfId="1">
      <alignment vertical="center"/>
      <protection hidden="0" locked="0"/>
    </xf>
    <xf applyAlignment="1" applyProtection="1" borderId="0" fillId="4" fontId="21" numFmtId="2" pivotButton="0" quotePrefix="0" xfId="1">
      <alignment vertical="center"/>
      <protection hidden="0" locked="0"/>
    </xf>
    <xf applyAlignment="1" applyProtection="1" borderId="0" fillId="4" fontId="21" numFmtId="164" pivotButton="0" quotePrefix="0" xfId="1">
      <alignment vertical="center"/>
      <protection hidden="0" locked="0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applyProtection="1" borderId="0" fillId="0" fontId="10" numFmtId="4" pivotButton="0" quotePrefix="0" xfId="1">
      <protection hidden="0" locked="0"/>
    </xf>
    <xf applyAlignment="1" applyProtection="1" borderId="2" fillId="0" fontId="10" numFmtId="0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center" vertical="top"/>
      <protection hidden="0" locked="0"/>
    </xf>
    <xf applyAlignment="1" applyProtection="1" borderId="2" fillId="0" fontId="10" numFmtId="0" pivotButton="0" quotePrefix="0" xfId="1">
      <alignment horizontal="center" vertical="center" wrapText="1"/>
      <protection hidden="0" locked="0"/>
    </xf>
    <xf applyAlignment="1" applyProtection="1" borderId="2" fillId="0" fontId="12" numFmtId="0" pivotButton="0" quotePrefix="0" xfId="1">
      <alignment horizontal="center" vertical="center" wrapText="1"/>
      <protection hidden="0" locked="0"/>
    </xf>
    <xf applyAlignment="1" borderId="1" fillId="0" fontId="10" numFmtId="4" pivotButton="0" quotePrefix="0" xfId="1">
      <alignment horizontal="center" vertical="center"/>
    </xf>
    <xf borderId="33" fillId="0" fontId="1" numFmtId="2" pivotButton="0" quotePrefix="0" xfId="0"/>
    <xf applyAlignment="1" applyProtection="1" borderId="2" fillId="0" fontId="10" numFmtId="165" pivotButton="0" quotePrefix="0" xfId="1">
      <alignment vertical="center" wrapText="1"/>
      <protection hidden="0" locked="0"/>
    </xf>
    <xf applyAlignment="1" borderId="1" fillId="0" fontId="17" numFmtId="2" pivotButton="0" quotePrefix="0" xfId="1">
      <alignment vertical="top"/>
    </xf>
    <xf applyAlignment="1" borderId="1" fillId="3" fontId="0" numFmtId="0" pivotButton="0" quotePrefix="0" xfId="0">
      <alignment horizontal="center"/>
    </xf>
    <xf borderId="0" fillId="3" fontId="0" numFmtId="0" pivotButton="0" quotePrefix="0" xfId="0"/>
    <xf borderId="1" fillId="3" fontId="14" numFmtId="0" pivotButton="0" quotePrefix="0" xfId="0"/>
    <xf applyAlignment="1" borderId="1" fillId="3" fontId="14" numFmtId="0" pivotButton="0" quotePrefix="0" xfId="0">
      <alignment horizontal="center"/>
    </xf>
    <xf borderId="0" fillId="3" fontId="14" numFmtId="0" pivotButton="0" quotePrefix="0" xfId="0"/>
    <xf applyAlignment="1" borderId="1" fillId="3" fontId="0" numFmtId="2" pivotButton="0" quotePrefix="0" xfId="0">
      <alignment horizontal="center"/>
    </xf>
    <xf applyAlignment="1" borderId="1" fillId="3" fontId="14" numFmtId="2" pivotButton="0" quotePrefix="0" xfId="0">
      <alignment horizontal="center"/>
    </xf>
    <xf applyAlignment="1" applyProtection="1" borderId="1" fillId="3" fontId="12" numFmtId="0" pivotButton="0" quotePrefix="0" xfId="1">
      <alignment horizontal="center" vertical="top"/>
      <protection hidden="0" locked="0"/>
    </xf>
    <xf applyAlignment="1" applyProtection="1" borderId="1" fillId="3" fontId="12" numFmtId="0" pivotButton="0" quotePrefix="0" xfId="1">
      <alignment vertical="top" wrapText="1"/>
      <protection hidden="0" locked="0"/>
    </xf>
    <xf applyAlignment="1" applyProtection="1" borderId="1" fillId="3" fontId="2" numFmtId="0" pivotButton="0" quotePrefix="0" xfId="1">
      <alignment vertical="top" wrapText="1"/>
      <protection hidden="0" locked="0"/>
    </xf>
    <xf applyAlignment="1" applyProtection="1" borderId="1" fillId="3" fontId="12" numFmtId="0" pivotButton="0" quotePrefix="0" xfId="1">
      <alignment horizontal="center" vertical="top" wrapText="1"/>
      <protection hidden="0" locked="0"/>
    </xf>
    <xf applyAlignment="1" borderId="1" fillId="3" fontId="17" numFmtId="2" pivotButton="0" quotePrefix="0" xfId="1">
      <alignment vertical="top"/>
    </xf>
    <xf applyAlignment="1" applyProtection="1" borderId="1" fillId="3" fontId="12" numFmtId="4" pivotButton="0" quotePrefix="0" xfId="1">
      <alignment horizontal="right" vertical="top"/>
      <protection hidden="0" locked="0"/>
    </xf>
    <xf applyAlignment="1" applyProtection="1" borderId="5" fillId="3" fontId="12" numFmtId="4" pivotButton="0" quotePrefix="0" xfId="1">
      <alignment horizontal="right" vertical="top"/>
      <protection hidden="0" locked="0"/>
    </xf>
    <xf applyAlignment="1" applyProtection="1" borderId="3" fillId="3" fontId="12" numFmtId="0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center" vertical="top"/>
      <protection hidden="0" locked="0"/>
    </xf>
    <xf applyAlignment="1" applyProtection="1" borderId="4" fillId="3" fontId="12" numFmtId="4" pivotButton="0" quotePrefix="0" xfId="1">
      <alignment horizontal="right" vertical="top"/>
      <protection hidden="0" locked="0"/>
    </xf>
    <xf applyAlignment="1" applyProtection="1" borderId="3" fillId="3" fontId="12" numFmtId="4" pivotButton="0" quotePrefix="0" xfId="1">
      <alignment horizontal="right" vertical="top"/>
      <protection hidden="0" locked="0"/>
    </xf>
    <xf applyAlignment="1" applyProtection="1" borderId="1" fillId="3" fontId="12" numFmtId="0" pivotButton="0" quotePrefix="0" xfId="1">
      <alignment vertical="top"/>
      <protection hidden="0" locked="0"/>
    </xf>
    <xf applyAlignment="1" applyProtection="1" borderId="1" fillId="3" fontId="1" numFmtId="0" pivotButton="0" quotePrefix="0" xfId="1">
      <alignment vertical="top"/>
      <protection hidden="0" locked="0"/>
    </xf>
    <xf applyAlignment="1" applyProtection="1" borderId="0" fillId="3" fontId="1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2" numFmtId="0" pivotButton="0" quotePrefix="0" xfId="1">
      <alignment horizontal="left" vertical="top" wrapText="1"/>
      <protection hidden="0" locked="0"/>
    </xf>
    <xf applyAlignment="1" applyProtection="1" borderId="10" fillId="3" fontId="2" numFmtId="0" pivotButton="0" quotePrefix="0" xfId="1">
      <alignment horizontal="left" vertical="top" wrapText="1"/>
      <protection hidden="0" locked="0"/>
    </xf>
    <xf applyAlignment="1" applyProtection="1" borderId="1" fillId="3" fontId="12" numFmtId="4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right" vertical="top" wrapText="1"/>
      <protection hidden="0" locked="0"/>
    </xf>
    <xf applyAlignment="1" applyProtection="1" borderId="9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center" vertical="top" wrapText="1"/>
      <protection hidden="0" locked="0"/>
    </xf>
    <xf applyAlignment="1" applyProtection="1" borderId="1" fillId="3" fontId="12" numFmtId="0" pivotButton="0" quotePrefix="0" xfId="1">
      <alignment horizontal="justify" vertical="top" wrapText="1"/>
      <protection hidden="0" locked="0"/>
    </xf>
    <xf applyAlignment="1" applyProtection="1" borderId="1" fillId="3" fontId="2" numFmtId="0" pivotButton="0" quotePrefix="0" xfId="1">
      <alignment horizontal="justify" vertical="top" wrapText="1"/>
      <protection hidden="0" locked="0"/>
    </xf>
    <xf applyAlignment="1" applyProtection="1" borderId="1" fillId="3" fontId="12" numFmtId="0" pivotButton="0" quotePrefix="0" xfId="1">
      <alignment horizontal="left" vertical="top" wrapText="1"/>
      <protection hidden="0" locked="0"/>
    </xf>
    <xf applyAlignment="1" applyProtection="1" borderId="1" fillId="3" fontId="2" numFmtId="0" pivotButton="0" quotePrefix="0" xfId="1">
      <alignment horizontal="left" vertical="top" wrapText="1"/>
      <protection hidden="0" locked="0"/>
    </xf>
    <xf applyAlignment="1" applyProtection="1" borderId="5" fillId="3" fontId="12" numFmtId="4" pivotButton="0" quotePrefix="0" xfId="1">
      <alignment horizontal="right" vertical="top" wrapText="1"/>
      <protection hidden="0" locked="0"/>
    </xf>
    <xf applyAlignment="1" applyProtection="1" borderId="1" fillId="3" fontId="12" numFmtId="4" pivotButton="0" quotePrefix="0" xfId="1">
      <alignment horizontal="center" vertical="top" wrapText="1"/>
      <protection hidden="0" locked="0"/>
    </xf>
    <xf borderId="0" fillId="3" fontId="17" numFmtId="0" pivotButton="0" quotePrefix="0" xfId="0"/>
    <xf applyAlignment="1" applyProtection="1" borderId="11" fillId="3" fontId="2" numFmtId="0" pivotButton="0" quotePrefix="0" xfId="1">
      <alignment vertical="top" wrapText="1"/>
      <protection hidden="0" locked="0"/>
    </xf>
    <xf applyAlignment="1" applyProtection="1" borderId="11" fillId="3" fontId="12" numFmtId="4" pivotButton="0" quotePrefix="0" xfId="1">
      <alignment horizontal="right" vertical="top"/>
      <protection hidden="0" locked="0"/>
    </xf>
    <xf applyAlignment="1" applyProtection="1" borderId="13" fillId="3" fontId="12" numFmtId="4" pivotButton="0" quotePrefix="0" xfId="1">
      <alignment horizontal="right" vertical="top"/>
      <protection hidden="0" locked="0"/>
    </xf>
    <xf applyAlignment="1" applyProtection="1" borderId="11" fillId="3" fontId="12" numFmtId="4" pivotButton="0" quotePrefix="0" xfId="1">
      <alignment horizontal="center" vertical="top"/>
      <protection hidden="0" locked="0"/>
    </xf>
    <xf applyAlignment="1" applyProtection="1" borderId="1" fillId="3" fontId="12" numFmtId="4" pivotButton="0" quotePrefix="0" xfId="1">
      <alignment vertical="center"/>
      <protection hidden="0" locked="0"/>
    </xf>
    <xf applyAlignment="1" applyProtection="1" borderId="1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4" pivotButton="0" quotePrefix="0" xfId="1">
      <alignment horizontal="right" vertical="center"/>
      <protection hidden="0" locked="0"/>
    </xf>
    <xf applyAlignment="1" applyProtection="1" borderId="1" fillId="3" fontId="12" numFmtId="4" pivotButton="0" quotePrefix="0" xfId="1">
      <alignment horizontal="center" vertical="center"/>
      <protection hidden="0" locked="0"/>
    </xf>
    <xf applyAlignment="1" applyProtection="1" borderId="4" fillId="3" fontId="12" numFmtId="4" pivotButton="0" quotePrefix="0" xfId="1">
      <alignment horizontal="right" vertical="center"/>
      <protection hidden="0" locked="0"/>
    </xf>
    <xf applyAlignment="1" borderId="16" fillId="3" fontId="0" numFmtId="0" pivotButton="0" quotePrefix="0" xfId="0">
      <alignment horizontal="center" vertical="center" wrapText="1"/>
    </xf>
    <xf applyAlignment="1" applyProtection="1" borderId="1" fillId="3" fontId="12" numFmtId="0" pivotButton="0" quotePrefix="0" xfId="1">
      <alignment horizontal="center" vertical="center" wrapText="1"/>
      <protection hidden="0" locked="0"/>
    </xf>
    <xf applyAlignment="1" applyProtection="1" borderId="1" fillId="3" fontId="2" numFmtId="0" pivotButton="0" quotePrefix="0" xfId="1">
      <alignment horizontal="center" vertical="center" wrapText="1"/>
      <protection hidden="0" locked="0"/>
    </xf>
    <xf applyAlignment="1" applyProtection="1" borderId="1" fillId="3" fontId="12" numFmtId="4" pivotButton="0" quotePrefix="0" xfId="1">
      <alignment vertical="center" wrapText="1"/>
      <protection hidden="0" locked="0"/>
    </xf>
    <xf applyAlignment="1" applyProtection="1" borderId="1" fillId="3" fontId="12" numFmtId="4" pivotButton="0" quotePrefix="0" xfId="1">
      <alignment horizontal="center" vertical="center" wrapText="1"/>
      <protection hidden="0" locked="0"/>
    </xf>
    <xf applyAlignment="1" applyProtection="1" borderId="5" fillId="3" fontId="12" numFmtId="4" pivotButton="0" quotePrefix="0" xfId="1">
      <alignment horizontal="center" vertical="center" wrapText="1"/>
      <protection hidden="0" locked="0"/>
    </xf>
    <xf applyAlignment="1" applyProtection="1" borderId="3" fillId="3" fontId="12" numFmtId="4" pivotButton="0" quotePrefix="0" xfId="1">
      <alignment horizontal="center" vertical="center" wrapText="1"/>
      <protection hidden="0" locked="0"/>
    </xf>
    <xf applyAlignment="1" applyProtection="1" borderId="6" fillId="3" fontId="12" numFmtId="4" pivotButton="0" quotePrefix="0" xfId="1">
      <alignment horizontal="center" vertical="center" wrapText="1"/>
      <protection hidden="0" locked="0"/>
    </xf>
    <xf applyAlignment="1" applyProtection="1" borderId="4" fillId="3" fontId="12" numFmtId="4" pivotButton="0" quotePrefix="0" xfId="1">
      <alignment horizontal="center" vertical="center" wrapText="1"/>
      <protection hidden="0" locked="0"/>
    </xf>
    <xf applyAlignment="1" applyProtection="1" borderId="1" fillId="3" fontId="1" numFmtId="0" pivotButton="0" quotePrefix="0" xfId="1">
      <alignment horizontal="center" vertical="center" wrapText="1"/>
      <protection hidden="0" locked="0"/>
    </xf>
    <xf applyAlignment="1" applyProtection="1" borderId="0" fillId="3" fontId="1" numFmtId="0" pivotButton="0" quotePrefix="0" xfId="1">
      <alignment horizontal="center" vertical="center" wrapText="1"/>
      <protection hidden="0" locked="0"/>
    </xf>
    <xf applyAlignment="1" applyProtection="1" borderId="1" fillId="3" fontId="12" numFmtId="0" pivotButton="0" quotePrefix="0" xfId="1">
      <alignment vertical="center" wrapText="1"/>
      <protection hidden="0" locked="0"/>
    </xf>
    <xf applyAlignment="1" applyProtection="1" borderId="1" fillId="3" fontId="2" numFmtId="0" pivotButton="0" quotePrefix="0" xfId="1">
      <alignment vertical="center" wrapText="1"/>
      <protection hidden="0" locked="0"/>
    </xf>
    <xf applyAlignment="1" applyProtection="1" borderId="11" fillId="3" fontId="12" numFmtId="4" pivotButton="0" quotePrefix="0" xfId="1">
      <alignment horizontal="right" vertical="center"/>
      <protection hidden="0" locked="0"/>
    </xf>
    <xf applyAlignment="1" applyProtection="1" borderId="13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0" pivotButton="0" quotePrefix="0" xfId="1">
      <alignment vertical="center"/>
      <protection hidden="0" locked="0"/>
    </xf>
    <xf applyAlignment="1" applyProtection="1" borderId="11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0" pivotButton="0" quotePrefix="0" xfId="1">
      <alignment vertical="center"/>
      <protection hidden="0" locked="0"/>
    </xf>
    <xf applyAlignment="1" applyProtection="1" borderId="1" fillId="3" fontId="1" numFmtId="0" pivotButton="0" quotePrefix="0" xfId="1">
      <alignment vertical="center"/>
      <protection hidden="0" locked="0"/>
    </xf>
    <xf applyAlignment="1" applyProtection="1" borderId="0" fillId="3" fontId="1" numFmtId="0" pivotButton="0" quotePrefix="0" xfId="1">
      <alignment vertical="center"/>
      <protection hidden="0" locked="0"/>
    </xf>
    <xf applyAlignment="1" applyProtection="1" borderId="1" fillId="3" fontId="12" numFmtId="0" pivotButton="0" quotePrefix="0" xfId="1">
      <alignment horizontal="center" vertical="center"/>
      <protection hidden="0" locked="0"/>
    </xf>
    <xf applyAlignment="1" applyProtection="1" borderId="16" fillId="3" fontId="10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center"/>
      <protection hidden="0" locked="0"/>
    </xf>
    <xf applyAlignment="1" applyProtection="1" borderId="10" fillId="3" fontId="12" numFmtId="0" pivotButton="0" quotePrefix="0" xfId="1">
      <alignment vertical="center" wrapText="1"/>
      <protection hidden="0" locked="0"/>
    </xf>
    <xf applyAlignment="1" applyProtection="1" borderId="10" fillId="3" fontId="2" numFmtId="0" pivotButton="0" quotePrefix="0" xfId="1">
      <alignment vertical="center" wrapText="1"/>
      <protection hidden="0" locked="0"/>
    </xf>
    <xf applyAlignment="1" applyProtection="1" borderId="10" fillId="3" fontId="12" numFmtId="0" pivotButton="0" quotePrefix="0" xfId="1">
      <alignment horizontal="center" vertical="center" wrapText="1"/>
      <protection hidden="0" locked="0"/>
    </xf>
    <xf applyAlignment="1" applyProtection="1" borderId="10" fillId="3" fontId="12" numFmtId="4" pivotButton="0" quotePrefix="0" xfId="1">
      <alignment horizontal="right" vertical="center"/>
      <protection hidden="0" locked="0"/>
    </xf>
    <xf applyAlignment="1" applyProtection="1" borderId="9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4" pivotButton="0" quotePrefix="0" xfId="1">
      <alignment horizontal="center" vertical="center"/>
      <protection hidden="0" locked="0"/>
    </xf>
    <xf applyAlignment="1" applyProtection="1" borderId="3" fillId="3" fontId="12" numFmtId="0" pivotButton="0" quotePrefix="0" xfId="1">
      <alignment horizontal="left" vertical="top" wrapText="1"/>
      <protection hidden="0" locked="0"/>
    </xf>
    <xf applyAlignment="1" applyProtection="1" borderId="8" fillId="3" fontId="12" numFmtId="4" pivotButton="0" quotePrefix="0" xfId="1">
      <alignment horizontal="right" vertical="center"/>
      <protection hidden="0" locked="0"/>
    </xf>
    <xf applyAlignment="1" applyProtection="1" borderId="7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0" pivotButton="0" quotePrefix="0" xfId="1">
      <alignment horizontal="justify" vertical="top" wrapText="1"/>
      <protection hidden="0" locked="0"/>
    </xf>
    <xf applyAlignment="1" applyProtection="1" borderId="1" fillId="3" fontId="12" numFmtId="3" pivotButton="0" quotePrefix="0" xfId="1">
      <alignment horizontal="center" vertical="top"/>
      <protection hidden="0" locked="0"/>
    </xf>
    <xf applyAlignment="1" applyProtection="1" borderId="0" fillId="3" fontId="1" numFmtId="4" pivotButton="0" quotePrefix="0" xfId="1">
      <alignment vertical="top"/>
      <protection hidden="0" locked="0"/>
    </xf>
    <xf applyAlignment="1" applyProtection="1" borderId="1" fillId="3" fontId="12" numFmtId="0" pivotButton="0" quotePrefix="0" xfId="1">
      <alignment horizontal="left" vertical="center" wrapText="1"/>
      <protection hidden="0" locked="0"/>
    </xf>
    <xf applyAlignment="1" applyProtection="1" borderId="1" fillId="3" fontId="1" numFmtId="4" pivotButton="0" quotePrefix="0" xfId="1">
      <alignment vertical="center"/>
      <protection hidden="0" locked="0"/>
    </xf>
    <xf applyAlignment="1" applyProtection="1" borderId="0" fillId="3" fontId="1" numFmtId="4" pivotButton="0" quotePrefix="0" xfId="1">
      <alignment vertical="center"/>
      <protection hidden="0" locked="0"/>
    </xf>
    <xf applyAlignment="1" applyProtection="1" borderId="6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43" pivotButton="0" quotePrefix="0" xfId="2">
      <alignment vertical="center"/>
      <protection hidden="0" locked="0"/>
    </xf>
    <xf applyAlignment="1" applyProtection="1" borderId="0" fillId="3" fontId="1" numFmtId="43" pivotButton="0" quotePrefix="0" xfId="1">
      <alignment vertical="center"/>
      <protection hidden="0" locked="0"/>
    </xf>
    <xf applyAlignment="1" applyProtection="1" borderId="5" fillId="3" fontId="12" numFmtId="2" pivotButton="0" quotePrefix="0" xfId="1">
      <alignment horizontal="center" vertical="top" wrapText="1"/>
      <protection hidden="0" locked="0"/>
    </xf>
    <xf applyAlignment="1" applyProtection="1" borderId="1" fillId="3" fontId="12" numFmtId="165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0" numFmtId="0" pivotButton="0" quotePrefix="0" xfId="1">
      <alignment vertical="top"/>
      <protection hidden="0" locked="0"/>
    </xf>
    <xf applyAlignment="1" applyProtection="1" borderId="0" fillId="3" fontId="13" numFmtId="0" pivotButton="0" quotePrefix="0" xfId="1">
      <alignment vertical="center"/>
      <protection hidden="0" locked="0"/>
    </xf>
    <xf applyAlignment="1" borderId="1" fillId="3" fontId="2" numFmtId="2" pivotButton="0" quotePrefix="0" xfId="1">
      <alignment vertical="center"/>
    </xf>
    <xf applyAlignment="1" borderId="0" fillId="3" fontId="18" numFmtId="0" pivotButton="0" quotePrefix="0" xfId="1">
      <alignment vertical="top"/>
    </xf>
    <xf applyAlignment="1" borderId="0" fillId="3" fontId="7" numFmtId="0" pivotButton="0" quotePrefix="0" xfId="1">
      <alignment vertical="top"/>
    </xf>
    <xf applyAlignment="1" borderId="11" fillId="3" fontId="3" numFmtId="0" pivotButton="0" quotePrefix="0" xfId="1">
      <alignment vertical="top" wrapText="1"/>
    </xf>
    <xf borderId="16" fillId="3" fontId="0" numFmtId="0" pivotButton="0" quotePrefix="0" xfId="0"/>
    <xf applyAlignment="1" borderId="16" fillId="3" fontId="3" numFmtId="0" pivotButton="0" quotePrefix="0" xfId="1">
      <alignment vertical="top" wrapText="1"/>
    </xf>
    <xf borderId="10" fillId="3" fontId="0" numFmtId="0" pivotButton="0" quotePrefix="0" xfId="0"/>
    <xf applyAlignment="1" borderId="10" fillId="3" fontId="3" numFmtId="0" pivotButton="0" quotePrefix="0" xfId="1">
      <alignment vertical="top" wrapText="1"/>
    </xf>
    <xf applyAlignment="1" borderId="1" fillId="3" fontId="19" numFmtId="0" pivotButton="0" quotePrefix="0" xfId="1">
      <alignment horizontal="center" vertical="top" wrapText="1"/>
    </xf>
    <xf applyAlignment="1" borderId="1" fillId="3" fontId="20" numFmtId="0" pivotButton="0" quotePrefix="0" xfId="1">
      <alignment horizontal="center" vertical="top" wrapText="1"/>
    </xf>
    <xf applyAlignment="1" applyProtection="1" borderId="1" fillId="3" fontId="2" numFmtId="0" pivotButton="0" quotePrefix="0" xfId="1">
      <alignment horizontal="center" vertical="top"/>
      <protection hidden="0" locked="0"/>
    </xf>
    <xf applyAlignment="1" applyProtection="1" borderId="0" fillId="3" fontId="10" numFmtId="0" pivotButton="0" quotePrefix="0" xfId="1">
      <alignment horizontal="left" vertical="top"/>
      <protection hidden="0" locked="0"/>
    </xf>
    <xf applyAlignment="1" applyProtection="1" borderId="0" fillId="3" fontId="2" numFmtId="0" pivotButton="0" quotePrefix="0" xfId="1">
      <alignment vertical="top"/>
      <protection hidden="0" locked="0"/>
    </xf>
    <xf applyAlignment="1" borderId="1" fillId="3" fontId="1" numFmtId="2" pivotButton="0" quotePrefix="0" xfId="1">
      <alignment vertical="top"/>
    </xf>
    <xf applyAlignment="1" applyProtection="1" borderId="1" fillId="3" fontId="1" numFmtId="2" pivotButton="0" quotePrefix="0" xfId="1">
      <alignment vertical="top"/>
      <protection hidden="0" locked="0"/>
    </xf>
    <xf applyAlignment="1" applyProtection="1" borderId="1" fillId="3" fontId="1" numFmtId="1" pivotButton="0" quotePrefix="0" xfId="1">
      <alignment vertical="top"/>
      <protection hidden="0" locked="0"/>
    </xf>
    <xf applyAlignment="1" applyProtection="1" borderId="2" fillId="3" fontId="10" numFmtId="0" pivotButton="0" quotePrefix="0" xfId="1">
      <alignment vertical="top" wrapText="1"/>
      <protection hidden="0" locked="0"/>
    </xf>
    <xf applyAlignment="1" borderId="1" fillId="3" fontId="1" numFmtId="2" pivotButton="0" quotePrefix="0" xfId="1">
      <alignment vertical="center"/>
    </xf>
    <xf applyAlignment="1" applyProtection="1" borderId="1" fillId="3" fontId="1" numFmtId="2" pivotButton="0" quotePrefix="0" xfId="1">
      <alignment vertical="center"/>
      <protection hidden="0" locked="0"/>
    </xf>
    <xf applyAlignment="1" applyProtection="1" borderId="0" fillId="3" fontId="2" numFmtId="2" pivotButton="0" quotePrefix="0" xfId="1">
      <alignment vertical="top" wrapText="1"/>
      <protection hidden="0" locked="0"/>
    </xf>
    <xf applyAlignment="1" applyProtection="1" borderId="0" fillId="3" fontId="2" numFmtId="2" pivotButton="0" quotePrefix="0" xfId="1">
      <alignment vertical="top"/>
      <protection hidden="0" locked="0"/>
    </xf>
    <xf applyAlignment="1" borderId="0" fillId="3" fontId="12" numFmtId="0" pivotButton="0" quotePrefix="0" xfId="1">
      <alignment horizontal="center" vertical="top" wrapText="1"/>
    </xf>
    <xf applyAlignment="1" applyProtection="1" borderId="0" fillId="3" fontId="2" numFmtId="0" pivotButton="0" quotePrefix="0" xfId="1">
      <alignment vertical="top" wrapText="1"/>
      <protection hidden="0" locked="0"/>
    </xf>
    <xf applyAlignment="1" borderId="10" fillId="5" fontId="3" numFmtId="0" pivotButton="0" quotePrefix="0" xfId="1">
      <alignment vertical="top" wrapText="1"/>
    </xf>
    <xf applyAlignment="1" applyProtection="1" borderId="2" fillId="5" fontId="2" numFmtId="0" pivotButton="0" quotePrefix="0" xfId="1">
      <alignment vertical="center"/>
      <protection hidden="0" locked="0"/>
    </xf>
    <xf applyAlignment="1" borderId="1" fillId="5" fontId="1" numFmtId="2" pivotButton="0" quotePrefix="0" xfId="1">
      <alignment vertical="center"/>
    </xf>
    <xf applyAlignment="1" borderId="2" fillId="5" fontId="1" numFmtId="0" pivotButton="0" quotePrefix="0" xfId="1">
      <alignment vertical="center"/>
    </xf>
    <xf applyAlignment="1" borderId="1" fillId="5" fontId="21" numFmtId="2" pivotButton="0" quotePrefix="0" xfId="1">
      <alignment vertical="center"/>
    </xf>
    <xf applyAlignment="1" applyProtection="1" borderId="1" fillId="5" fontId="20" numFmtId="2" pivotButton="0" quotePrefix="0" xfId="1">
      <alignment vertical="center"/>
      <protection hidden="0" locked="0"/>
    </xf>
    <xf applyAlignment="1" applyProtection="1" borderId="1" fillId="5" fontId="2" numFmtId="0" pivotButton="0" quotePrefix="0" xfId="1">
      <alignment horizontal="center" vertical="top"/>
      <protection hidden="0" locked="0"/>
    </xf>
    <xf applyAlignment="1" applyProtection="1" borderId="1" fillId="5" fontId="1" numFmtId="2" pivotButton="0" quotePrefix="0" xfId="1">
      <alignment vertical="center"/>
      <protection hidden="0" locked="0"/>
    </xf>
    <xf applyAlignment="1" applyProtection="1" borderId="18" fillId="5" fontId="1" numFmtId="0" pivotButton="0" quotePrefix="0" xfId="1">
      <alignment vertical="center"/>
      <protection hidden="0" locked="0"/>
    </xf>
    <xf applyAlignment="1" borderId="6" fillId="5" fontId="1" numFmtId="0" pivotButton="0" quotePrefix="0" xfId="1">
      <alignment vertical="center"/>
    </xf>
    <xf applyAlignment="1" applyProtection="1" borderId="1" fillId="5" fontId="21" numFmtId="2" pivotButton="0" quotePrefix="0" xfId="1">
      <alignment vertical="center"/>
      <protection hidden="0" locked="0"/>
    </xf>
    <xf applyAlignment="1" borderId="1" fillId="5" fontId="20" numFmtId="0" pivotButton="0" quotePrefix="0" xfId="1">
      <alignment horizontal="center" vertical="center" wrapText="1"/>
    </xf>
    <xf applyAlignment="1" applyProtection="1" borderId="0" fillId="5" fontId="1" numFmtId="0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center" wrapText="1"/>
    </xf>
    <xf applyAlignment="1" applyProtection="1" borderId="1" fillId="5" fontId="2" numFmtId="0" pivotButton="0" quotePrefix="0" xfId="1">
      <alignment horizontal="center" vertical="center"/>
      <protection hidden="0" locked="0"/>
    </xf>
    <xf applyAlignment="1" applyProtection="1" borderId="6" fillId="5" fontId="1" numFmtId="2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top" wrapText="1"/>
    </xf>
    <xf applyAlignment="1" applyProtection="1" borderId="6" fillId="5" fontId="2" numFmtId="0" pivotButton="0" quotePrefix="0" xfId="1">
      <alignment horizontal="center" vertical="center"/>
      <protection hidden="0" locked="0"/>
    </xf>
    <xf applyAlignment="1" borderId="6" fillId="5" fontId="21" numFmtId="2" pivotButton="0" quotePrefix="0" xfId="1">
      <alignment vertical="center"/>
    </xf>
    <xf applyAlignment="1" applyProtection="1" borderId="6" fillId="5" fontId="21" numFmtId="2" pivotButton="0" quotePrefix="0" xfId="1">
      <alignment vertical="center"/>
      <protection hidden="0" locked="0"/>
    </xf>
    <xf applyAlignment="1" applyProtection="1" borderId="6" fillId="5" fontId="20" numFmtId="2" pivotButton="0" quotePrefix="0" xfId="1">
      <alignment vertical="center"/>
      <protection hidden="0" locked="0"/>
    </xf>
    <xf applyAlignment="1" applyProtection="1" borderId="1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center" wrapText="1"/>
      <protection hidden="0" locked="0"/>
    </xf>
    <xf applyAlignment="1" applyProtection="1" borderId="10" fillId="0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center"/>
      <protection hidden="0" locked="0"/>
    </xf>
    <xf applyAlignment="1" borderId="1" fillId="0" fontId="1" numFmtId="0" pivotButton="0" quotePrefix="0" xfId="1">
      <alignment vertical="top" wrapText="1"/>
    </xf>
    <xf applyAlignment="1" borderId="10" fillId="0" fontId="7" numFmtId="0" pivotButton="0" quotePrefix="0" xfId="1">
      <alignment vertical="top" wrapText="1"/>
    </xf>
    <xf applyAlignment="1" borderId="1" fillId="0" fontId="7" numFmtId="0" pivotButton="0" quotePrefix="0" xfId="1">
      <alignment vertical="top" wrapText="1"/>
    </xf>
    <xf applyAlignment="1" applyProtection="1" borderId="1" fillId="0" fontId="10" numFmtId="4" pivotButton="0" quotePrefix="0" xfId="0">
      <alignment horizontal="center" vertical="center"/>
      <protection hidden="0" locked="0"/>
    </xf>
    <xf applyAlignment="1" applyProtection="1" borderId="1" fillId="0" fontId="23" numFmtId="4" pivotButton="0" quotePrefix="0" xfId="1">
      <alignment horizontal="right" vertical="center"/>
      <protection hidden="0" locked="0"/>
    </xf>
    <xf applyAlignment="1" borderId="1" fillId="0" fontId="21" numFmtId="0" pivotButton="0" quotePrefix="0" xfId="1">
      <alignment horizontal="left" vertical="center" wrapText="1"/>
    </xf>
    <xf applyAlignment="1" borderId="1" fillId="0" fontId="21" numFmtId="0" pivotButton="0" quotePrefix="0" xfId="1">
      <alignment horizontal="center" vertical="center" wrapText="1"/>
    </xf>
    <xf applyAlignment="1" borderId="11" fillId="0" fontId="21" numFmtId="0" pivotButton="0" quotePrefix="0" xfId="1">
      <alignment horizontal="center" vertical="center" wrapText="1"/>
    </xf>
    <xf applyAlignment="1" applyProtection="1" borderId="2" fillId="0" fontId="20" numFmtId="0" pivotButton="0" quotePrefix="0" xfId="1">
      <alignment horizontal="center" vertical="center"/>
      <protection hidden="0" locked="0"/>
    </xf>
    <xf applyAlignment="1" borderId="1" fillId="0" fontId="1" numFmtId="0" pivotButton="0" quotePrefix="0" xfId="1">
      <alignment horizontal="center"/>
    </xf>
    <xf applyAlignment="1" applyProtection="1" borderId="1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right" vertical="top" wrapText="1"/>
      <protection hidden="0" locked="0"/>
    </xf>
    <xf borderId="1" fillId="0" fontId="0" numFmtId="0" pivotButton="0" quotePrefix="0" xfId="0"/>
    <xf applyAlignment="1" borderId="1" fillId="5" fontId="43" numFmtId="0" pivotButton="0" quotePrefix="0" xfId="0">
      <alignment horizontal="center" vertical="center"/>
    </xf>
    <xf borderId="0" fillId="5" fontId="0" numFmtId="0" pivotButton="0" quotePrefix="0" xfId="0"/>
    <xf applyAlignment="1" borderId="0" fillId="3" fontId="7" numFmtId="0" pivotButton="0" quotePrefix="0" xfId="1">
      <alignment vertical="center"/>
    </xf>
    <xf applyAlignment="1" borderId="0" fillId="3" fontId="3" numFmtId="0" pivotButton="0" quotePrefix="0" xfId="1">
      <alignment vertical="top"/>
    </xf>
    <xf applyAlignment="1" applyProtection="1" borderId="0" fillId="3" fontId="2" numFmtId="0" pivotButton="0" quotePrefix="0" xfId="1">
      <alignment vertical="center"/>
      <protection hidden="0" locked="0"/>
    </xf>
    <xf applyAlignment="1" borderId="1" fillId="2" fontId="2" numFmtId="2" pivotButton="0" quotePrefix="0" xfId="1">
      <alignment vertical="center"/>
    </xf>
    <xf applyAlignment="1" borderId="1" fillId="3" fontId="44" numFmtId="2" pivotButton="0" quotePrefix="0" xfId="1">
      <alignment vertical="center"/>
    </xf>
    <xf applyAlignment="1" borderId="0" fillId="0" fontId="0" numFmtId="2" pivotButton="0" quotePrefix="0" xfId="0">
      <alignment horizontal="center"/>
    </xf>
    <xf applyAlignment="1" borderId="1" fillId="2" fontId="1" numFmtId="0" pivotButton="0" quotePrefix="0" xfId="1">
      <alignment horizontal="center"/>
    </xf>
    <xf applyAlignment="1" applyProtection="1" borderId="6" fillId="2" fontId="2" numFmtId="0" pivotButton="0" quotePrefix="0" xfId="1">
      <alignment horizontal="center" vertical="center"/>
      <protection hidden="0" locked="0"/>
    </xf>
    <xf applyAlignment="1" borderId="1" fillId="2" fontId="2" numFmtId="164" pivotButton="0" quotePrefix="0" xfId="1">
      <alignment vertical="center"/>
    </xf>
    <xf applyAlignment="1" applyProtection="1" borderId="1" fillId="2" fontId="2" numFmtId="2" pivotButton="0" quotePrefix="0" xfId="1">
      <alignment vertical="center"/>
      <protection hidden="0" locked="0"/>
    </xf>
    <xf applyAlignment="1" applyProtection="1" borderId="5" fillId="3" fontId="20" numFmtId="0" pivotButton="0" quotePrefix="0" xfId="1">
      <alignment vertical="center" wrapText="1"/>
      <protection hidden="0" locked="0"/>
    </xf>
    <xf applyAlignment="1" borderId="1" fillId="3" fontId="1" numFmtId="0" pivotButton="0" quotePrefix="0" xfId="1">
      <alignment horizontal="center"/>
    </xf>
    <xf borderId="6" fillId="3" fontId="1" numFmtId="0" pivotButton="0" quotePrefix="0" xfId="1"/>
    <xf applyAlignment="1" applyProtection="1" borderId="6" fillId="3" fontId="2" numFmtId="0" pivotButton="0" quotePrefix="0" xfId="1">
      <alignment horizontal="center" vertical="center"/>
      <protection hidden="0" locked="0"/>
    </xf>
    <xf applyAlignment="1" applyProtection="1" borderId="1" fillId="3" fontId="2" numFmtId="0" pivotButton="0" quotePrefix="0" xfId="1">
      <alignment horizontal="center" vertical="center"/>
      <protection hidden="0" locked="0"/>
    </xf>
    <xf applyAlignment="1" applyProtection="1" borderId="2" fillId="3" fontId="2" numFmtId="0" pivotButton="0" quotePrefix="0" xfId="1">
      <alignment horizontal="center" vertical="center"/>
      <protection hidden="0" locked="0"/>
    </xf>
    <xf applyAlignment="1" borderId="1" fillId="3" fontId="2" numFmtId="164" pivotButton="0" quotePrefix="0" xfId="1">
      <alignment vertical="center"/>
    </xf>
    <xf applyAlignment="1" applyProtection="1" borderId="1" fillId="3" fontId="2" numFmtId="2" pivotButton="0" quotePrefix="0" xfId="1">
      <alignment vertical="center"/>
      <protection hidden="0" locked="0"/>
    </xf>
    <xf applyAlignment="1" borderId="18" fillId="3" fontId="21" numFmtId="0" pivotButton="0" quotePrefix="0" xfId="1">
      <alignment vertical="center"/>
    </xf>
    <xf applyAlignment="1" borderId="1" fillId="3" fontId="21" numFmtId="0" pivotButton="0" quotePrefix="0" xfId="1">
      <alignment horizontal="center" vertical="top"/>
    </xf>
    <xf applyAlignment="1" borderId="6" fillId="3" fontId="21" numFmtId="0" pivotButton="0" quotePrefix="0" xfId="1">
      <alignment horizontal="justify" vertical="justify" wrapText="1"/>
    </xf>
    <xf applyAlignment="1" borderId="5" fillId="3" fontId="2" numFmtId="0" pivotButton="0" quotePrefix="0" xfId="1">
      <alignment horizontal="center" vertical="center"/>
    </xf>
    <xf applyAlignment="1" borderId="6" fillId="3" fontId="21" numFmtId="0" pivotButton="0" quotePrefix="0" xfId="1">
      <alignment horizontal="left" vertical="justify" wrapText="1"/>
    </xf>
    <xf applyAlignment="1" borderId="1" fillId="3" fontId="2" numFmtId="165" pivotButton="0" quotePrefix="0" xfId="1">
      <alignment vertical="center"/>
    </xf>
    <xf applyAlignment="1" applyProtection="1" borderId="0" fillId="2" fontId="21" numFmtId="2" pivotButton="0" quotePrefix="0" xfId="1">
      <alignment vertical="center"/>
      <protection hidden="0" locked="0"/>
    </xf>
    <xf applyAlignment="1" borderId="18" fillId="2" fontId="21" numFmtId="0" pivotButton="0" quotePrefix="0" xfId="1">
      <alignment vertical="center"/>
    </xf>
    <xf applyAlignment="1" borderId="6" fillId="2" fontId="21" numFmtId="0" pivotButton="0" quotePrefix="0" xfId="1">
      <alignment horizontal="left" vertical="justify" wrapText="1"/>
    </xf>
    <xf applyAlignment="1" borderId="5" fillId="2" fontId="2" numFmtId="0" pivotButton="0" quotePrefix="0" xfId="1">
      <alignment horizontal="center" vertical="center"/>
    </xf>
    <xf applyAlignment="1" applyProtection="1" borderId="0" fillId="2" fontId="21" numFmtId="164" pivotButton="0" quotePrefix="0" xfId="1">
      <alignment vertical="center"/>
      <protection hidden="0" locked="0"/>
    </xf>
    <xf applyAlignment="1" applyProtection="1" borderId="0" fillId="2" fontId="21" numFmtId="0" pivotButton="0" quotePrefix="0" xfId="1">
      <alignment vertical="center"/>
      <protection hidden="0" locked="0"/>
    </xf>
    <xf applyAlignment="1" borderId="1" fillId="2" fontId="21" numFmtId="0" pivotButton="0" quotePrefix="0" xfId="1">
      <alignment horizontal="center" vertical="top"/>
    </xf>
    <xf applyAlignment="1" borderId="1" fillId="2" fontId="2" numFmtId="165" pivotButton="0" quotePrefix="0" xfId="1">
      <alignment vertical="center"/>
    </xf>
    <xf applyAlignment="1" borderId="6" fillId="2" fontId="21" numFmtId="0" pivotButton="0" quotePrefix="0" xfId="1">
      <alignment horizontal="justify" vertical="justify" wrapText="1"/>
    </xf>
    <xf applyAlignment="1" applyProtection="1" borderId="1" fillId="2" fontId="12" numFmtId="4" pivotButton="0" quotePrefix="0" xfId="1">
      <alignment horizontal="right" vertical="top"/>
      <protection hidden="0" locked="0"/>
    </xf>
    <xf applyAlignment="1" applyProtection="1" borderId="6" fillId="2" fontId="12" numFmtId="4" pivotButton="0" quotePrefix="0" xfId="1">
      <alignment horizontal="center" vertical="top"/>
      <protection hidden="0" locked="0"/>
    </xf>
    <xf applyAlignment="1" applyProtection="1" borderId="1" fillId="2" fontId="12" numFmtId="4" pivotButton="0" quotePrefix="0" xfId="1">
      <alignment horizontal="right" vertical="center"/>
      <protection hidden="0" locked="0"/>
    </xf>
    <xf applyAlignment="1" applyProtection="1" borderId="6" fillId="2" fontId="12" numFmtId="4" pivotButton="0" quotePrefix="0" xfId="1">
      <alignment horizontal="center" vertical="center"/>
      <protection hidden="0" locked="0"/>
    </xf>
    <xf applyAlignment="1" applyProtection="1" borderId="1" fillId="7" fontId="12" numFmtId="4" pivotButton="0" quotePrefix="0" xfId="1">
      <alignment horizontal="right" vertical="center"/>
      <protection hidden="0" locked="0"/>
    </xf>
    <xf applyAlignment="1" applyProtection="1" borderId="6" fillId="7" fontId="12" numFmtId="4" pivotButton="0" quotePrefix="0" xfId="1">
      <alignment horizontal="center" vertical="center"/>
      <protection hidden="0" locked="0"/>
    </xf>
    <xf applyAlignment="1" applyProtection="1" borderId="5" fillId="7" fontId="12" numFmtId="2" pivotButton="0" quotePrefix="0" xfId="1">
      <alignment horizontal="center" vertical="top" wrapText="1"/>
      <protection hidden="0" locked="0"/>
    </xf>
    <xf applyAlignment="1" applyProtection="1" borderId="1" fillId="7" fontId="12" numFmtId="165" pivotButton="0" quotePrefix="0" xfId="1">
      <alignment horizontal="center" vertical="top"/>
      <protection hidden="0" locked="0"/>
    </xf>
    <xf applyAlignment="1" applyProtection="1" borderId="1" fillId="7" fontId="12" numFmtId="43" pivotButton="0" quotePrefix="0" xfId="2">
      <alignment vertical="center"/>
      <protection hidden="0" locked="0"/>
    </xf>
    <xf applyAlignment="1" applyProtection="1" borderId="1" fillId="2" fontId="12" numFmtId="0" pivotButton="0" quotePrefix="0" xfId="1">
      <alignment horizontal="center" vertical="top"/>
      <protection hidden="0" locked="0"/>
    </xf>
    <xf applyAlignment="1" applyProtection="1" borderId="1" fillId="2" fontId="12" numFmtId="0" pivotButton="0" quotePrefix="0" xfId="1">
      <alignment vertical="top" wrapText="1"/>
      <protection hidden="0" locked="0"/>
    </xf>
    <xf applyAlignment="1" applyProtection="1" borderId="1" fillId="2" fontId="2" numFmtId="0" pivotButton="0" quotePrefix="0" xfId="1">
      <alignment vertical="top" wrapText="1"/>
      <protection hidden="0" locked="0"/>
    </xf>
    <xf applyAlignment="1" applyProtection="1" borderId="1" fillId="2" fontId="12" numFmtId="0" pivotButton="0" quotePrefix="0" xfId="1">
      <alignment horizontal="center" vertical="top" wrapText="1"/>
      <protection hidden="0" locked="0"/>
    </xf>
    <xf applyAlignment="1" applyProtection="1" borderId="1" fillId="2" fontId="12" numFmtId="4" pivotButton="0" quotePrefix="0" xfId="1">
      <alignment vertical="top"/>
      <protection hidden="0" locked="0"/>
    </xf>
    <xf applyAlignment="1" applyProtection="1" borderId="5" fillId="2" fontId="12" numFmtId="4" pivotButton="0" quotePrefix="0" xfId="1">
      <alignment vertical="top"/>
      <protection hidden="0" locked="0"/>
    </xf>
    <xf applyAlignment="1" applyProtection="1" borderId="3" fillId="2" fontId="12" numFmtId="0" pivotButton="0" quotePrefix="0" xfId="1">
      <alignment vertical="top"/>
      <protection hidden="0" locked="0"/>
    </xf>
    <xf applyAlignment="1" applyProtection="1" borderId="1" fillId="2" fontId="12" numFmtId="4" pivotButton="0" quotePrefix="0" xfId="1">
      <alignment horizontal="center" vertical="top"/>
      <protection hidden="0" locked="0"/>
    </xf>
    <xf applyAlignment="1" applyProtection="1" borderId="4" fillId="2" fontId="12" numFmtId="4" pivotButton="0" quotePrefix="0" xfId="1">
      <alignment vertical="top"/>
      <protection hidden="0" locked="0"/>
    </xf>
    <xf applyAlignment="1" applyProtection="1" borderId="3" fillId="2" fontId="12" numFmtId="4" pivotButton="0" quotePrefix="0" xfId="1">
      <alignment vertical="top"/>
      <protection hidden="0" locked="0"/>
    </xf>
    <xf applyAlignment="1" applyProtection="1" borderId="1" fillId="2" fontId="12" numFmtId="0" pivotButton="0" quotePrefix="0" xfId="1">
      <alignment vertical="top"/>
      <protection hidden="0" locked="0"/>
    </xf>
    <xf applyAlignment="1" applyProtection="1" borderId="1" fillId="2" fontId="1" numFmtId="0" pivotButton="0" quotePrefix="0" xfId="1">
      <alignment vertical="top"/>
      <protection hidden="0" locked="0"/>
    </xf>
    <xf applyAlignment="1" borderId="10" fillId="3" fontId="3" numFmtId="0" pivotButton="0" quotePrefix="0" xfId="1">
      <alignment horizontal="center" vertical="top" wrapText="1"/>
    </xf>
    <xf applyAlignment="1" borderId="10" fillId="5" fontId="3" numFmtId="0" pivotButton="0" quotePrefix="0" xfId="1">
      <alignment horizontal="center" vertical="top" wrapText="1"/>
    </xf>
    <xf applyAlignment="1" borderId="0" fillId="4" fontId="22" numFmtId="0" pivotButton="0" quotePrefix="0" xfId="1">
      <alignment vertical="center"/>
    </xf>
    <xf applyAlignment="1" borderId="0" fillId="4" fontId="20" numFmtId="0" pivotButton="0" quotePrefix="0" xfId="1">
      <alignment horizontal="left"/>
    </xf>
    <xf applyAlignment="1" borderId="1" fillId="4" fontId="20" numFmtId="1" pivotButton="0" quotePrefix="0" xfId="1">
      <alignment horizontal="center" vertical="center" wrapText="1"/>
    </xf>
    <xf applyAlignment="1" applyProtection="1" borderId="2" fillId="4" fontId="3" numFmtId="0" pivotButton="0" quotePrefix="0" xfId="1">
      <alignment vertical="center"/>
      <protection hidden="0" locked="0"/>
    </xf>
    <xf applyAlignment="1" borderId="1" fillId="4" fontId="2" numFmtId="2" pivotButton="0" quotePrefix="0" xfId="1">
      <alignment vertical="center"/>
    </xf>
    <xf applyAlignment="1" borderId="1" fillId="4" fontId="2" numFmtId="164" pivotButton="0" quotePrefix="0" xfId="1">
      <alignment vertical="center"/>
    </xf>
    <xf applyAlignment="1" borderId="1" fillId="4" fontId="3" numFmtId="2" pivotButton="0" quotePrefix="0" xfId="1">
      <alignment vertical="center"/>
    </xf>
    <xf applyAlignment="1" applyProtection="1" borderId="0" fillId="4" fontId="2" numFmtId="2" pivotButton="0" quotePrefix="0" xfId="1">
      <alignment vertical="center"/>
      <protection hidden="0" locked="0"/>
    </xf>
    <xf applyAlignment="1" borderId="0" fillId="4" fontId="22" numFmtId="0" pivotButton="0" quotePrefix="0" xfId="1">
      <alignment horizontal="center" vertical="center"/>
    </xf>
    <xf applyAlignment="1" borderId="0" fillId="4" fontId="20" numFmtId="0" pivotButton="0" quotePrefix="0" xfId="1">
      <alignment horizontal="center" vertical="center" wrapText="1"/>
    </xf>
    <xf applyAlignment="1" borderId="24" fillId="4" fontId="20" numFmtId="0" pivotButton="0" quotePrefix="0" xfId="1">
      <alignment horizontal="center" vertical="center"/>
    </xf>
    <xf applyAlignment="1" applyProtection="1" borderId="5" fillId="4" fontId="3" numFmtId="0" pivotButton="0" quotePrefix="0" xfId="1">
      <alignment horizontal="center" vertical="center"/>
      <protection hidden="0" locked="0"/>
    </xf>
    <xf applyAlignment="1" borderId="1" fillId="4" fontId="2" numFmtId="2" pivotButton="0" quotePrefix="0" xfId="1">
      <alignment horizontal="center" vertical="center"/>
    </xf>
    <xf applyAlignment="1" borderId="1" fillId="4" fontId="3" numFmtId="2" pivotButton="0" quotePrefix="0" xfId="1">
      <alignment horizontal="center" vertical="center"/>
    </xf>
    <xf applyAlignment="1" applyProtection="1" borderId="0" fillId="4" fontId="2" numFmtId="2" pivotButton="0" quotePrefix="0" xfId="1">
      <alignment horizontal="center" vertical="center"/>
      <protection hidden="0" locked="0"/>
    </xf>
    <xf applyAlignment="1" borderId="0" fillId="4" fontId="20" numFmtId="0" pivotButton="0" quotePrefix="0" xfId="1">
      <alignment vertical="center" wrapText="1"/>
    </xf>
    <xf applyAlignment="1" borderId="24" fillId="4" fontId="20" numFmtId="0" pivotButton="0" quotePrefix="0" xfId="1">
      <alignment vertical="center"/>
    </xf>
    <xf applyAlignment="1" applyProtection="1" borderId="5" fillId="4" fontId="3" numFmtId="0" pivotButton="0" quotePrefix="0" xfId="1">
      <alignment vertical="center"/>
      <protection hidden="0" locked="0"/>
    </xf>
    <xf applyAlignment="1" applyProtection="1" borderId="0" fillId="4" fontId="2" numFmtId="0" pivotButton="0" quotePrefix="0" xfId="1">
      <alignment horizontal="center" vertical="center"/>
      <protection hidden="0" locked="0"/>
    </xf>
    <xf applyAlignment="1" applyProtection="1" borderId="0" fillId="4" fontId="21" numFmtId="0" pivotButton="0" quotePrefix="0" xfId="1">
      <alignment horizontal="center" vertical="center"/>
      <protection hidden="0" locked="0"/>
    </xf>
    <xf applyAlignment="1" applyProtection="1" borderId="0" fillId="4" fontId="2" numFmtId="0" pivotButton="0" quotePrefix="0" xfId="1">
      <alignment vertical="center"/>
      <protection hidden="0" locked="0"/>
    </xf>
    <xf applyAlignment="1" borderId="0" fillId="3" fontId="12" numFmtId="2" pivotButton="0" quotePrefix="0" xfId="1">
      <alignment horizontal="center" vertical="top" wrapText="1"/>
    </xf>
    <xf applyAlignment="1" applyProtection="1" borderId="1" fillId="2" fontId="12" numFmtId="0" pivotButton="0" quotePrefix="0" xfId="1">
      <alignment horizontal="justify" vertical="top" wrapText="1"/>
      <protection hidden="0" locked="0"/>
    </xf>
    <xf applyAlignment="1" applyProtection="1" borderId="1" fillId="2" fontId="2" numFmtId="0" pivotButton="0" quotePrefix="0" xfId="1">
      <alignment horizontal="justify" vertical="top" wrapText="1"/>
      <protection hidden="0" locked="0"/>
    </xf>
    <xf applyAlignment="1" applyProtection="1" borderId="1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right" vertical="top" wrapText="1"/>
      <protection hidden="0" locked="0"/>
    </xf>
    <xf applyAlignment="1" applyProtection="1" borderId="9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center" vertical="top" wrapText="1"/>
      <protection hidden="0" locked="0"/>
    </xf>
    <xf applyAlignment="1" applyProtection="1" borderId="4" fillId="2" fontId="12" numFmtId="4" pivotButton="0" quotePrefix="0" xfId="1">
      <alignment horizontal="right" vertical="top"/>
      <protection hidden="0" locked="0"/>
    </xf>
    <xf applyAlignment="1" applyProtection="1" borderId="3" fillId="2" fontId="12" numFmtId="4" pivotButton="0" quotePrefix="0" xfId="1">
      <alignment horizontal="right" vertical="top"/>
      <protection hidden="0" locked="0"/>
    </xf>
    <xf applyAlignment="1" applyProtection="1" borderId="7" fillId="0" fontId="10" numFmtId="4" pivotButton="0" quotePrefix="0" xfId="1">
      <alignment horizontal="center" vertical="center"/>
      <protection hidden="0" locked="0"/>
    </xf>
    <xf applyAlignment="1" applyProtection="1" borderId="7" fillId="0" fontId="12" numFmtId="4" pivotButton="0" quotePrefix="0" xfId="1">
      <alignment horizontal="center" vertical="center"/>
      <protection hidden="0" locked="0"/>
    </xf>
    <xf applyAlignment="1" applyProtection="1" borderId="0" fillId="5" fontId="2" numFmtId="2" pivotButton="0" quotePrefix="0" xfId="1">
      <alignment vertical="center"/>
      <protection hidden="0" locked="0"/>
    </xf>
    <xf applyAlignment="1" borderId="1" fillId="2" fontId="1" numFmtId="2" pivotButton="0" quotePrefix="0" xfId="1">
      <alignment vertical="center"/>
    </xf>
    <xf applyAlignment="1" applyProtection="1" borderId="11" fillId="0" fontId="1" numFmtId="2" pivotButton="0" quotePrefix="0" xfId="1">
      <alignment vertical="center"/>
      <protection hidden="0" locked="0"/>
    </xf>
    <xf applyAlignment="1" applyProtection="1" borderId="0" fillId="0" fontId="20" numFmtId="2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horizontal="center" vertical="center"/>
      <protection hidden="0" locked="0"/>
    </xf>
    <xf applyAlignment="1" applyProtection="1" borderId="10" fillId="0" fontId="10" numFmtId="4" pivotButton="0" quotePrefix="0" xfId="1">
      <alignment horizontal="center" vertical="center"/>
      <protection hidden="0" locked="0"/>
    </xf>
    <xf applyAlignment="1" applyProtection="1" borderId="0" fillId="0" fontId="1" numFmtId="2" pivotButton="0" quotePrefix="0" xfId="1">
      <alignment horizontal="center" vertical="center"/>
      <protection hidden="0" locked="0"/>
    </xf>
    <xf applyAlignment="1" borderId="0" fillId="0" fontId="0" numFmtId="0" pivotButton="0" quotePrefix="0" xfId="0">
      <alignment horizontal="center"/>
    </xf>
    <xf borderId="10" fillId="0" fontId="0" numFmtId="0" pivotButton="0" quotePrefix="0" xfId="0"/>
    <xf borderId="16" fillId="0" fontId="0" numFmtId="0" pivotButton="0" quotePrefix="0" xfId="0"/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center"/>
      <protection hidden="0" locked="0"/>
    </xf>
    <xf borderId="2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4" pivotButton="0" quotePrefix="0" xfId="1">
      <alignment horizontal="center" vertical="center"/>
      <protection hidden="0" locked="0"/>
    </xf>
    <xf applyAlignment="1" borderId="1" fillId="0" fontId="3" numFmtId="0" pivotButton="0" quotePrefix="0" xfId="1">
      <alignment horizontal="center" vertical="top" wrapText="1"/>
    </xf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0" fillId="0" fontId="2" numFmtId="164" pivotButton="0" quotePrefix="0" xfId="1">
      <alignment vertical="center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borderId="0" fillId="0" fontId="22" numFmtId="0" pivotButton="0" quotePrefix="0" xfId="1">
      <alignment horizontal="right" vertical="center"/>
    </xf>
    <xf applyAlignment="1" applyProtection="1" borderId="0" fillId="0" fontId="21" numFmtId="0" pivotButton="0" quotePrefix="0" xfId="1">
      <alignment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applyProtection="1" borderId="0" fillId="0" fontId="25" numFmtId="0" pivotButton="0" quotePrefix="0" xfId="1">
      <alignment vertical="center"/>
      <protection hidden="0" locked="0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27" numFmtId="2" pivotButton="0" quotePrefix="0" xfId="5">
      <alignment horizontal="center"/>
    </xf>
    <xf borderId="0" fillId="0" fontId="1" numFmtId="0" pivotButton="0" quotePrefix="0" xfId="1"/>
    <xf applyAlignment="1" borderId="0" fillId="0" fontId="17" numFmtId="0" pivotButton="0" quotePrefix="0" xfId="1">
      <alignment horizontal="left"/>
    </xf>
    <xf borderId="0" fillId="0" fontId="17" numFmtId="0" pivotButton="0" quotePrefix="0" xfId="1"/>
    <xf applyAlignment="1" borderId="0" fillId="0" fontId="17" numFmtId="14" pivotButton="0" quotePrefix="0" xfId="1">
      <alignment horizontal="left"/>
    </xf>
    <xf applyAlignment="1" borderId="0" fillId="0" fontId="38" numFmtId="0" pivotButton="0" quotePrefix="0" xfId="1">
      <alignment horizontal="right"/>
    </xf>
    <xf applyAlignment="1" borderId="0" fillId="0" fontId="39" numFmtId="0" pivotButton="0" quotePrefix="0" xfId="1">
      <alignment horizontal="center"/>
    </xf>
    <xf applyAlignment="1" applyProtection="1" borderId="0" fillId="0" fontId="16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borderId="0" fillId="0" fontId="15" numFmtId="0" pivotButton="0" quotePrefix="0" xfId="1">
      <alignment horizontal="left" vertical="top" wrapText="1"/>
    </xf>
    <xf applyAlignment="1" applyProtection="1" borderId="0" fillId="0" fontId="2" numFmtId="2" pivotButton="0" quotePrefix="0" xfId="1">
      <alignment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borderId="1" fillId="0" fontId="7" numFmtId="0" pivotButton="0" quotePrefix="0" xfId="1">
      <alignment horizontal="center" vertical="top" wrapText="1"/>
    </xf>
    <xf borderId="16" fillId="0" fontId="0" numFmtId="0" pivotButton="0" quotePrefix="0" xfId="0"/>
    <xf borderId="10" fillId="0" fontId="0" numFmtId="0" pivotButton="0" quotePrefix="0" xfId="0"/>
    <xf applyAlignment="1" borderId="1" fillId="0" fontId="10" numFmtId="0" pivotButton="0" quotePrefix="0" xfId="1">
      <alignment horizontal="center" vertical="top" wrapText="1"/>
    </xf>
    <xf applyAlignment="1" borderId="4" fillId="0" fontId="10" numFmtId="0" pivotButton="0" quotePrefix="0" xfId="1">
      <alignment horizontal="center" vertical="top" wrapText="1"/>
    </xf>
    <xf borderId="2" fillId="0" fontId="0" numFmtId="0" pivotButton="0" quotePrefix="0" xfId="0"/>
    <xf borderId="23" fillId="0" fontId="0" numFmtId="0" pivotButton="0" quotePrefix="0" xfId="0"/>
    <xf applyAlignment="1" borderId="22" fillId="0" fontId="10" numFmtId="0" pivotButton="0" quotePrefix="0" xfId="1">
      <alignment horizontal="center" vertical="top" wrapText="1"/>
    </xf>
    <xf applyAlignment="1" borderId="1" fillId="0" fontId="10" numFmtId="2" pivotButton="0" quotePrefix="0" xfId="1">
      <alignment horizontal="center" vertical="top" wrapText="1"/>
    </xf>
    <xf applyAlignment="1" borderId="10" fillId="0" fontId="10" numFmtId="0" pivotButton="0" quotePrefix="0" xfId="1">
      <alignment horizontal="center" vertical="top" wrapText="1"/>
    </xf>
    <xf borderId="24" fillId="0" fontId="0" numFmtId="0" pivotButton="0" quotePrefix="0" xfId="0"/>
    <xf borderId="12" fillId="0" fontId="0" numFmtId="0" pivotButton="0" quotePrefix="0" xfId="0"/>
    <xf applyAlignment="1" borderId="1" fillId="0" fontId="3" numFmtId="0" pivotButton="0" quotePrefix="0" xfId="1">
      <alignment horizontal="center" textRotation="90" vertical="center" wrapText="1"/>
    </xf>
    <xf applyAlignment="1" borderId="4" fillId="0" fontId="3" numFmtId="0" pivotButton="0" quotePrefix="0" xfId="1">
      <alignment horizontal="center" textRotation="90" vertical="center" wrapText="1"/>
    </xf>
    <xf borderId="19" fillId="0" fontId="0" numFmtId="0" pivotButton="0" quotePrefix="0" xfId="0"/>
    <xf borderId="8" fillId="0" fontId="0" numFmtId="0" pivotButton="0" quotePrefix="0" xfId="0"/>
    <xf applyAlignment="1" borderId="3" fillId="0" fontId="10" numFmtId="0" pivotButton="0" quotePrefix="0" xfId="1">
      <alignment horizontal="center" vertical="top" wrapText="1"/>
    </xf>
    <xf borderId="6" fillId="0" fontId="0" numFmtId="0" pivotButton="0" quotePrefix="0" xfId="0"/>
    <xf applyAlignment="1" borderId="1" fillId="0" fontId="3" numFmtId="0" pivotButton="0" quotePrefix="0" xfId="1">
      <alignment horizontal="center" vertical="top" wrapText="1"/>
    </xf>
    <xf applyAlignment="1" borderId="3" fillId="0" fontId="3" numFmtId="0" pivotButton="0" quotePrefix="0" xfId="1">
      <alignment horizontal="center" vertical="top" wrapText="1"/>
    </xf>
    <xf borderId="17" fillId="0" fontId="0" numFmtId="0" pivotButton="0" quotePrefix="0" xfId="0"/>
    <xf borderId="7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5" fillId="0" fontId="10" numFmtId="0" pivotButton="0" quotePrefix="0" xfId="1">
      <alignment horizontal="center" vertical="center" wrapText="1"/>
      <protection hidden="0" locked="0"/>
    </xf>
    <xf applyAlignment="1" borderId="5" fillId="0" fontId="3" numFmtId="0" pivotButton="0" quotePrefix="0" xfId="1">
      <alignment horizontal="center" textRotation="90" vertical="center" wrapText="1"/>
    </xf>
    <xf borderId="18" fillId="0" fontId="0" numFmtId="0" pivotButton="0" quotePrefix="0" xfId="0"/>
    <xf borderId="9" fillId="0" fontId="0" numFmtId="0" pivotButton="0" quotePrefix="0" xfId="0"/>
    <xf applyAlignment="1" applyProtection="1" borderId="1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borderId="15" fillId="0" fontId="0" numFmtId="0" pivotButton="0" quotePrefix="0" xfId="0"/>
    <xf borderId="14" fillId="0" fontId="0" numFmtId="0" pivotButton="0" quotePrefix="0" xfId="0"/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1" fillId="0" fontId="10" numFmtId="0" pivotButton="0" quotePrefix="0" xfId="1">
      <alignment horizontal="left" vertical="center" wrapText="1"/>
      <protection hidden="0" locked="0"/>
    </xf>
    <xf applyAlignment="1" applyProtection="1" borderId="1" fillId="0" fontId="7" numFmtId="0" pivotButton="0" quotePrefix="0" xfId="1">
      <alignment horizontal="right" vertical="center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0" pivotButton="0" quotePrefix="0" xfId="1">
      <alignment horizontal="left" vertical="center"/>
      <protection hidden="0" locked="0"/>
    </xf>
    <xf applyAlignment="1" borderId="0" fillId="0" fontId="10" numFmtId="0" pivotButton="0" quotePrefix="0" xfId="1">
      <alignment horizontal="center" vertical="top"/>
    </xf>
    <xf applyAlignment="1" borderId="0" fillId="3" fontId="10" numFmtId="0" pivotButton="0" quotePrefix="0" xfId="1">
      <alignment horizontal="center" vertical="top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borderId="1" fillId="0" fontId="15" numFmtId="0" pivotButton="0" quotePrefix="0" xfId="1">
      <alignment horizontal="center" vertical="top" wrapText="1"/>
    </xf>
    <xf applyAlignment="1" borderId="5" fillId="0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vertical="center" wrapText="1"/>
    </xf>
    <xf applyAlignment="1" borderId="14" fillId="0" fontId="3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1" fillId="0" fontId="2" numFmtId="0" pivotButton="0" quotePrefix="0" xfId="1">
      <alignment horizontal="center" vertical="center" wrapText="1"/>
      <protection hidden="0" locked="0"/>
    </xf>
    <xf applyAlignment="1" borderId="1" fillId="3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textRotation="90" vertical="top" wrapText="1"/>
    </xf>
    <xf applyAlignment="1" borderId="1" fillId="5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top" wrapText="1"/>
    </xf>
    <xf applyAlignment="1" applyProtection="1" borderId="1" fillId="0" fontId="12" numFmtId="0" pivotButton="0" quotePrefix="0" xfId="1">
      <alignment horizontal="right" vertical="top"/>
      <protection hidden="0" locked="0"/>
    </xf>
    <xf applyAlignment="1" applyProtection="1" borderId="1" fillId="0" fontId="10" numFmtId="0" pivotButton="0" quotePrefix="0" xfId="1">
      <alignment horizontal="left" vertical="top"/>
      <protection hidden="0" locked="0"/>
    </xf>
    <xf applyAlignment="1" applyProtection="1" borderId="1" fillId="0" fontId="7" numFmtId="0" pivotButton="0" quotePrefix="0" xfId="1">
      <alignment horizontal="left" vertical="top"/>
      <protection hidden="0" locked="0"/>
    </xf>
    <xf applyAlignment="1" applyProtection="1" borderId="1" fillId="0" fontId="10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right" vertical="top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borderId="0" fillId="0" fontId="22" numFmtId="0" pivotButton="0" quotePrefix="0" xfId="1">
      <alignment horizontal="right" vertical="center"/>
    </xf>
    <xf applyAlignment="1" applyProtection="1" borderId="0" fillId="0" fontId="2" numFmtId="164" pivotButton="0" quotePrefix="0" xfId="1">
      <alignment vertical="center"/>
      <protection hidden="0" locked="0"/>
    </xf>
    <xf applyAlignment="1" borderId="0" fillId="0" fontId="20" numFmtId="0" pivotButton="0" quotePrefix="0" xfId="1">
      <alignment horizontal="left" vertical="top" wrapText="1"/>
    </xf>
    <xf applyAlignment="1" applyProtection="1" borderId="0" fillId="0" fontId="21" numFmtId="0" pivotButton="0" quotePrefix="0" xfId="1">
      <alignment vertical="center"/>
      <protection hidden="0" locked="0"/>
    </xf>
    <xf applyAlignment="1" borderId="24" fillId="0" fontId="20" numFmtId="0" pivotButton="0" quotePrefix="0" xfId="1">
      <alignment horizontal="left" vertical="center" wrapText="1"/>
    </xf>
    <xf applyAlignment="1" borderId="6" fillId="0" fontId="20" numFmtId="0" pivotButton="0" quotePrefix="0" xfId="1">
      <alignment horizontal="center" vertical="center" wrapText="1"/>
    </xf>
    <xf applyAlignment="1" borderId="1" fillId="4" fontId="20" numFmtId="2" pivotButton="0" quotePrefix="0" xfId="1">
      <alignment horizontal="center" vertical="center" wrapText="1"/>
    </xf>
    <xf applyAlignment="1" borderId="1" fillId="0" fontId="20" numFmtId="2" pivotButton="0" quotePrefix="0" xfId="1">
      <alignment horizontal="center" vertical="center" wrapText="1"/>
    </xf>
    <xf applyAlignment="1" borderId="1" fillId="0" fontId="20" numFmtId="164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center" vertical="center"/>
      <protection hidden="0" locked="0"/>
    </xf>
    <xf applyAlignment="1" applyProtection="1" borderId="0" fillId="0" fontId="2" numFmtId="164" pivotButton="0" quotePrefix="0" xfId="1">
      <alignment horizontal="left"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borderId="0" fillId="0" fontId="24" numFmtId="0" pivotButton="0" quotePrefix="0" xfId="1">
      <alignment horizontal="center" vertical="center"/>
    </xf>
    <xf applyAlignment="1" applyProtection="1" borderId="0" fillId="0" fontId="25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horizontal="left" vertical="center" wrapText="1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left" vertical="center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24" fillId="0" fontId="10" numFmtId="2" pivotButton="0" quotePrefix="0" xfId="1">
      <alignment horizontal="center" vertical="center"/>
    </xf>
    <xf applyAlignment="1" borderId="1" fillId="0" fontId="7" numFmtId="0" pivotButton="0" quotePrefix="0" xfId="1">
      <alignment horizontal="center" vertical="center" wrapText="1"/>
    </xf>
    <xf applyAlignment="1" borderId="5" fillId="0" fontId="7" numFmtId="2" pivotButton="0" quotePrefix="0" xfId="1">
      <alignment horizontal="center" vertical="center"/>
    </xf>
    <xf applyAlignment="1" applyProtection="1" borderId="1" fillId="0" fontId="3" numFmtId="0" pivotButton="0" quotePrefix="0" xfId="1">
      <alignment horizontal="center" vertical="center" wrapText="1"/>
      <protection hidden="0" locked="0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36" numFmtId="2" pivotButton="0" quotePrefix="0" xfId="5">
      <alignment horizontal="center"/>
    </xf>
    <xf applyAlignment="1" borderId="0" fillId="0" fontId="27" numFmtId="2" pivotButton="0" quotePrefix="0" xfId="5">
      <alignment horizontal="center"/>
    </xf>
    <xf applyAlignment="1" borderId="0" fillId="0" fontId="34" numFmtId="2" pivotButton="0" quotePrefix="0" xfId="5">
      <alignment horizontal="left" wrapText="1"/>
    </xf>
    <xf applyAlignment="1" borderId="0" fillId="0" fontId="10" numFmtId="0" pivotButton="0" quotePrefix="0" xfId="1">
      <alignment horizontal="right"/>
    </xf>
    <xf borderId="0" fillId="0" fontId="1" numFmtId="0" pivotButton="0" quotePrefix="0" xfId="1"/>
    <xf applyAlignment="1" borderId="0" fillId="0" fontId="15" numFmtId="0" pivotButton="0" quotePrefix="0" xfId="1">
      <alignment horizontal="center"/>
    </xf>
    <xf applyAlignment="1" borderId="26" fillId="0" fontId="7" numFmtId="0" pivotButton="0" quotePrefix="0" xfId="1">
      <alignment horizontal="right"/>
    </xf>
    <xf borderId="26" fillId="0" fontId="0" numFmtId="0" pivotButton="0" quotePrefix="0" xfId="0"/>
    <xf applyAlignment="1" borderId="26" fillId="0" fontId="7" numFmtId="0" pivotButton="0" quotePrefix="0" xfId="1">
      <alignment horizontal="center"/>
    </xf>
    <xf applyAlignment="1" borderId="0" fillId="0" fontId="38" numFmtId="0" pivotButton="0" quotePrefix="0" xfId="1">
      <alignment horizontal="right"/>
    </xf>
    <xf borderId="0" fillId="0" fontId="17" numFmtId="0" pivotButton="0" quotePrefix="0" xfId="1"/>
    <xf applyAlignment="1" borderId="0" fillId="0" fontId="39" numFmtId="0" pivotButton="0" quotePrefix="0" xfId="1">
      <alignment horizontal="center"/>
    </xf>
    <xf applyAlignment="1" borderId="0" fillId="0" fontId="17" numFmtId="0" pivotButton="0" quotePrefix="0" xfId="1">
      <alignment horizontal="left"/>
    </xf>
    <xf applyAlignment="1" borderId="1" fillId="0" fontId="40" numFmtId="0" pivotButton="0" quotePrefix="0" xfId="1">
      <alignment horizontal="center"/>
    </xf>
    <xf applyAlignment="1" borderId="0" fillId="0" fontId="17" numFmtId="14" pivotButton="0" quotePrefix="0" xfId="1">
      <alignment horizontal="left"/>
    </xf>
  </cellXfs>
  <cellStyles count="8">
    <cellStyle builtinId="0" name="Normal" xfId="0"/>
    <cellStyle name="Normal 2" xfId="1"/>
    <cellStyle name="Comma 2" xfId="2"/>
    <cellStyle name="Normal 4" xfId="3"/>
    <cellStyle name="Normal 3" xfId="4"/>
    <cellStyle name="Normal_IRR of Gazna" xfId="5"/>
    <cellStyle name="Percent 2" xfId="6"/>
    <cellStyle builtinId="8" name="Hyperlink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2515"/>
  <sheetViews>
    <sheetView topLeftCell="A91" view="pageBreakPreview" workbookViewId="0" zoomScaleNormal="85" zoomScaleSheetLayoutView="100">
      <selection activeCell="E93" sqref="E93"/>
    </sheetView>
  </sheetViews>
  <sheetFormatPr baseColWidth="8" defaultColWidth="9.140625" defaultRowHeight="12.75"/>
  <cols>
    <col customWidth="1" max="1" min="1" style="760" width="7.7109375"/>
    <col customWidth="1" max="2" min="2" style="760" width="12.85546875"/>
    <col customWidth="1" max="3" min="3" style="760" width="82.28515625"/>
    <col customWidth="1" max="4" min="4" style="760" width="5.85546875"/>
    <col customWidth="1" max="5" min="5" style="760" width="9"/>
    <col customWidth="1" max="6" min="6" style="760" width="12.140625"/>
    <col customWidth="1" max="7" min="7" style="763" width="12.7109375"/>
    <col customWidth="1" max="8" min="8" style="760" width="6.85546875"/>
    <col customWidth="1" max="9" min="9" style="760" width="12"/>
    <col customWidth="1" max="10" min="10" style="760" width="10.140625"/>
    <col customWidth="1" max="11" min="11" style="760" width="4.7109375"/>
    <col customWidth="1" max="12" min="12" style="760" width="4.85546875"/>
    <col customWidth="1" max="13" min="13" style="761" width="5.7109375"/>
    <col customWidth="1" max="14" min="14" style="761" width="10.7109375"/>
    <col customWidth="1" max="15" min="15" style="761" width="12.85546875"/>
    <col customWidth="1" max="16" min="16" style="763" width="12.140625"/>
    <col customWidth="1" max="17" min="17" style="760" width="7.7109375"/>
    <col customWidth="1" max="18" min="18" style="760" width="12.5703125"/>
    <col customWidth="1" max="19" min="19" style="760" width="11.140625"/>
    <col customWidth="1" max="20" min="20" style="760" width="4"/>
    <col customWidth="1" max="21" min="21" style="761" width="3.85546875"/>
    <col customWidth="1" max="22" min="22" style="761" width="6.140625"/>
    <col customWidth="1" max="23" min="23" style="763" width="9"/>
    <col customWidth="1" max="24" min="24" style="760" width="12.28515625"/>
    <col customWidth="1" max="25" min="25" style="760" width="14"/>
    <col customWidth="1" max="26" min="26" style="760" width="10.7109375"/>
    <col customWidth="1" max="27" min="27" style="761" width="10.5703125"/>
    <col customWidth="1" max="28" min="28" style="760" width="9.140625"/>
    <col customWidth="1" max="30" min="29" style="760" width="4.42578125"/>
    <col customWidth="1" max="31" min="31" style="760" width="12.85546875"/>
    <col customWidth="1" max="32" min="32" style="760" width="11.5703125"/>
    <col customWidth="1" max="34" min="33" style="760" width="9.140625"/>
    <col customWidth="1" max="35" min="35" style="760" width="12.28515625"/>
    <col customWidth="1" max="36" min="36" style="760" width="10.140625"/>
    <col customWidth="1" max="37" min="37" style="760" width="11.5703125"/>
    <col customWidth="1" max="198" min="38" style="760" width="9.140625"/>
    <col customWidth="1" max="16384" min="199" style="760" width="9.140625"/>
  </cols>
  <sheetData>
    <row customHeight="1" ht="29.25" r="1" s="451">
      <c r="S1" s="759" t="n"/>
      <c r="Z1" s="759" t="n"/>
    </row>
    <row customHeight="1" ht="22.5" r="2" s="451">
      <c r="A2" s="762" t="inlineStr">
        <is>
          <t>8.0 Economic code wise comparison of cost summary between the 1st Revised DPP and proposed 2nd Revised DPP</t>
        </is>
      </c>
      <c r="X2" s="764" t="n"/>
      <c r="AB2" s="764" t="n"/>
      <c r="AC2" s="764" t="inlineStr">
        <is>
          <t>(BDT in Lakh)</t>
        </is>
      </c>
    </row>
    <row customHeight="1" ht="9" r="3" s="451">
      <c r="A3" s="765" t="n"/>
      <c r="M3" s="765" t="n"/>
      <c r="N3" s="765" t="n"/>
      <c r="O3" s="765" t="n"/>
      <c r="P3" s="760" t="n"/>
      <c r="U3" s="760" t="n"/>
      <c r="V3" s="765" t="n"/>
      <c r="W3" s="760" t="n"/>
      <c r="AA3" s="760" t="n"/>
    </row>
    <row customFormat="1" customHeight="1" ht="16.5" r="4" s="846">
      <c r="A4" s="766" t="inlineStr">
        <is>
          <t>Economic Code</t>
        </is>
      </c>
      <c r="B4" s="766" t="inlineStr">
        <is>
          <t>Economic Sub-Code</t>
        </is>
      </c>
      <c r="C4" s="769" t="inlineStr">
        <is>
          <t>Sub-Code wise component description</t>
        </is>
      </c>
      <c r="D4" s="770" t="inlineStr">
        <is>
          <t xml:space="preserve"> approved  1st Revised DPP</t>
        </is>
      </c>
      <c r="E4" s="771" t="n"/>
      <c r="F4" s="771" t="n"/>
      <c r="G4" s="771" t="n"/>
      <c r="H4" s="771" t="n"/>
      <c r="I4" s="771" t="n"/>
      <c r="J4" s="771" t="n"/>
      <c r="K4" s="771" t="n"/>
      <c r="L4" s="772" t="n"/>
      <c r="M4" s="773" t="inlineStr">
        <is>
          <t>Proposed 2nd Revised DPP</t>
        </is>
      </c>
      <c r="N4" s="771" t="n"/>
      <c r="O4" s="771" t="n"/>
      <c r="P4" s="771" t="n"/>
      <c r="Q4" s="771" t="n"/>
      <c r="R4" s="771" t="n"/>
      <c r="S4" s="771" t="n"/>
      <c r="T4" s="771" t="n"/>
      <c r="U4" s="772" t="n"/>
      <c r="V4" s="782" t="inlineStr">
        <is>
          <t>Difference</t>
        </is>
      </c>
      <c r="W4" s="771" t="n"/>
      <c r="X4" s="771" t="n"/>
      <c r="Y4" s="771" t="n"/>
      <c r="Z4" s="771" t="n"/>
      <c r="AA4" s="771" t="n"/>
      <c r="AB4" s="771" t="n"/>
      <c r="AC4" s="771" t="n"/>
      <c r="AD4" s="783" t="n"/>
    </row>
    <row customFormat="1" customHeight="1" ht="15" r="5" s="846">
      <c r="A5" s="767" t="n"/>
      <c r="B5" s="767" t="n"/>
      <c r="C5" s="767" t="n"/>
      <c r="D5" s="784" t="inlineStr">
        <is>
          <t>Unit</t>
        </is>
      </c>
      <c r="E5" s="784" t="inlineStr">
        <is>
          <t>Qty.</t>
        </is>
      </c>
      <c r="F5" s="784" t="inlineStr">
        <is>
          <t>Cost</t>
        </is>
      </c>
      <c r="G5" s="771" t="n"/>
      <c r="H5" s="771" t="n"/>
      <c r="I5" s="771" t="n"/>
      <c r="J5" s="771" t="n"/>
      <c r="K5" s="771" t="n"/>
      <c r="L5" s="783" t="n"/>
      <c r="M5" s="785" t="inlineStr">
        <is>
          <t>Unit</t>
        </is>
      </c>
      <c r="N5" s="784" t="inlineStr">
        <is>
          <t>Qty.</t>
        </is>
      </c>
      <c r="O5" s="784" t="inlineStr">
        <is>
          <t>Cost</t>
        </is>
      </c>
      <c r="P5" s="771" t="n"/>
      <c r="Q5" s="771" t="n"/>
      <c r="R5" s="771" t="n"/>
      <c r="S5" s="771" t="n"/>
      <c r="T5" s="771" t="n"/>
      <c r="U5" s="783" t="n"/>
      <c r="V5" s="785" t="inlineStr">
        <is>
          <t>Unit</t>
        </is>
      </c>
      <c r="W5" s="784" t="inlineStr">
        <is>
          <t>Qty.</t>
        </is>
      </c>
      <c r="X5" s="784" t="inlineStr">
        <is>
          <t>Cost</t>
        </is>
      </c>
      <c r="Y5" s="771" t="n"/>
      <c r="Z5" s="771" t="n"/>
      <c r="AA5" s="771" t="n"/>
      <c r="AB5" s="771" t="n"/>
      <c r="AC5" s="771" t="n"/>
      <c r="AD5" s="783" t="n"/>
    </row>
    <row customFormat="1" customHeight="1" ht="15" r="6" s="846">
      <c r="A6" s="767" t="n"/>
      <c r="B6" s="767" t="n"/>
      <c r="C6" s="767" t="n"/>
      <c r="D6" s="767" t="n"/>
      <c r="E6" s="767" t="n"/>
      <c r="F6" s="769" t="inlineStr">
        <is>
          <t>Total</t>
        </is>
      </c>
      <c r="G6" s="774" t="inlineStr">
        <is>
          <t>GOB
(FE)</t>
        </is>
      </c>
      <c r="H6" s="775" t="inlineStr">
        <is>
          <t>Project Aid</t>
        </is>
      </c>
      <c r="I6" s="776" t="n"/>
      <c r="J6" s="777" t="n"/>
      <c r="K6" s="778" t="inlineStr">
        <is>
          <t>Own Fund</t>
        </is>
      </c>
      <c r="L6" s="779" t="inlineStr">
        <is>
          <t>Others</t>
        </is>
      </c>
      <c r="M6" s="786" t="n"/>
      <c r="N6" s="767" t="n"/>
      <c r="O6" s="769" t="inlineStr">
        <is>
          <t>Total</t>
        </is>
      </c>
      <c r="P6" s="774" t="inlineStr">
        <is>
          <t>GOB
(FE)</t>
        </is>
      </c>
      <c r="Q6" s="775" t="inlineStr">
        <is>
          <t>Project Aid</t>
        </is>
      </c>
      <c r="R6" s="776" t="n"/>
      <c r="S6" s="777" t="n"/>
      <c r="T6" s="778" t="inlineStr">
        <is>
          <t>Own Fund</t>
        </is>
      </c>
      <c r="U6" s="791" t="inlineStr">
        <is>
          <t>Others</t>
        </is>
      </c>
      <c r="V6" s="786" t="n"/>
      <c r="W6" s="767" t="n"/>
      <c r="X6" s="769" t="inlineStr">
        <is>
          <t>Total</t>
        </is>
      </c>
      <c r="Y6" s="774" t="inlineStr">
        <is>
          <t>GOB
(FE)</t>
        </is>
      </c>
      <c r="Z6" s="775" t="inlineStr">
        <is>
          <t>Project Aid</t>
        </is>
      </c>
      <c r="AA6" s="776" t="n"/>
      <c r="AB6" s="777" t="n"/>
      <c r="AC6" s="778" t="inlineStr">
        <is>
          <t>Own Fund</t>
        </is>
      </c>
      <c r="AD6" s="778" t="inlineStr">
        <is>
          <t>Others</t>
        </is>
      </c>
    </row>
    <row customFormat="1" customHeight="1" ht="15.75" r="7" s="846">
      <c r="A7" s="767" t="n"/>
      <c r="B7" s="767" t="n"/>
      <c r="C7" s="767" t="n"/>
      <c r="D7" s="767" t="n"/>
      <c r="E7" s="767" t="n"/>
      <c r="F7" s="767" t="n"/>
      <c r="G7" s="767" t="n"/>
      <c r="H7" s="769" t="inlineStr">
        <is>
          <t>RPA</t>
        </is>
      </c>
      <c r="I7" s="783" t="n"/>
      <c r="J7" s="769" t="inlineStr">
        <is>
          <t>DPA</t>
        </is>
      </c>
      <c r="K7" s="767" t="n"/>
      <c r="L7" s="780" t="n"/>
      <c r="M7" s="786" t="n"/>
      <c r="N7" s="767" t="n"/>
      <c r="O7" s="767" t="n"/>
      <c r="P7" s="767" t="n"/>
      <c r="Q7" s="769" t="inlineStr">
        <is>
          <t>RPA</t>
        </is>
      </c>
      <c r="R7" s="783" t="n"/>
      <c r="S7" s="769" t="inlineStr">
        <is>
          <t>DPA</t>
        </is>
      </c>
      <c r="T7" s="767" t="n"/>
      <c r="U7" s="792" t="n"/>
      <c r="V7" s="786" t="n"/>
      <c r="W7" s="767" t="n"/>
      <c r="X7" s="767" t="n"/>
      <c r="Y7" s="767" t="n"/>
      <c r="Z7" s="769" t="inlineStr">
        <is>
          <t>RPA</t>
        </is>
      </c>
      <c r="AA7" s="783" t="n"/>
      <c r="AB7" s="769" t="inlineStr">
        <is>
          <t>DPA</t>
        </is>
      </c>
      <c r="AC7" s="767" t="n"/>
      <c r="AD7" s="767" t="n"/>
    </row>
    <row customFormat="1" customHeight="1" ht="39" r="8" s="846">
      <c r="A8" s="768" t="n"/>
      <c r="B8" s="768" t="n"/>
      <c r="C8" s="768" t="n"/>
      <c r="D8" s="768" t="n"/>
      <c r="E8" s="768" t="n"/>
      <c r="F8" s="768" t="n"/>
      <c r="G8" s="768" t="n"/>
      <c r="H8" s="784" t="inlineStr">
        <is>
          <t>Through GOB</t>
        </is>
      </c>
      <c r="I8" s="784" t="inlineStr">
        <is>
          <t>Special Account*</t>
        </is>
      </c>
      <c r="J8" s="768" t="n"/>
      <c r="K8" s="768" t="n"/>
      <c r="L8" s="781" t="n"/>
      <c r="M8" s="787" t="n"/>
      <c r="N8" s="768" t="n"/>
      <c r="O8" s="768" t="n"/>
      <c r="P8" s="768" t="n"/>
      <c r="Q8" s="784" t="inlineStr">
        <is>
          <t>Through GOB</t>
        </is>
      </c>
      <c r="R8" s="784" t="inlineStr">
        <is>
          <t>Special Account*</t>
        </is>
      </c>
      <c r="S8" s="768" t="n"/>
      <c r="T8" s="768" t="n"/>
      <c r="U8" s="793" t="n"/>
      <c r="V8" s="787" t="n"/>
      <c r="W8" s="768" t="n"/>
      <c r="X8" s="768" t="n"/>
      <c r="Y8" s="768" t="n"/>
      <c r="Z8" s="784" t="inlineStr">
        <is>
          <t>Through GOB</t>
        </is>
      </c>
      <c r="AA8" s="784" t="inlineStr">
        <is>
          <t>Special Account*</t>
        </is>
      </c>
      <c r="AB8" s="768" t="n"/>
      <c r="AC8" s="768" t="n"/>
      <c r="AD8" s="768" t="n"/>
    </row>
    <row customFormat="1" customHeight="1" ht="16.5" r="9" s="99">
      <c r="A9" s="100" t="n">
        <v>1</v>
      </c>
      <c r="B9" s="100" t="n">
        <v>2</v>
      </c>
      <c r="C9" s="100" t="n">
        <v>3</v>
      </c>
      <c r="D9" s="100" t="n">
        <v>4</v>
      </c>
      <c r="E9" s="100" t="n">
        <v>5</v>
      </c>
      <c r="F9" s="103" t="n">
        <v>6</v>
      </c>
      <c r="G9" s="103" t="n">
        <v>7</v>
      </c>
      <c r="H9" s="103" t="n">
        <v>8</v>
      </c>
      <c r="I9" s="100" t="n">
        <v>9</v>
      </c>
      <c r="J9" s="100" t="n">
        <v>10</v>
      </c>
      <c r="K9" s="100" t="n">
        <v>11</v>
      </c>
      <c r="L9" s="102" t="n">
        <v>12</v>
      </c>
      <c r="M9" s="101" t="n">
        <v>13</v>
      </c>
      <c r="N9" s="100" t="n">
        <v>14</v>
      </c>
      <c r="O9" s="100" t="n">
        <v>15</v>
      </c>
      <c r="P9" s="100" t="n">
        <v>16</v>
      </c>
      <c r="Q9" s="100" t="n">
        <v>17</v>
      </c>
      <c r="R9" s="100" t="n">
        <v>18</v>
      </c>
      <c r="S9" s="100" t="n">
        <v>19</v>
      </c>
      <c r="T9" s="100" t="n">
        <v>20</v>
      </c>
      <c r="U9" s="102" t="n">
        <v>21</v>
      </c>
      <c r="V9" s="101" t="n">
        <v>22</v>
      </c>
      <c r="W9" s="100" t="n">
        <v>23</v>
      </c>
      <c r="X9" s="100" t="n">
        <v>24</v>
      </c>
      <c r="Y9" s="100" t="n">
        <v>25</v>
      </c>
      <c r="Z9" s="100" t="n">
        <v>26</v>
      </c>
      <c r="AA9" s="100" t="n">
        <v>27</v>
      </c>
      <c r="AB9" s="100" t="n">
        <v>28</v>
      </c>
      <c r="AC9" s="100" t="n">
        <v>29</v>
      </c>
      <c r="AD9" s="100" t="n">
        <v>30</v>
      </c>
    </row>
    <row customFormat="1" customHeight="1" ht="20.1" r="10" s="84">
      <c r="A10" s="41" t="inlineStr">
        <is>
          <t>(a) Revenue Component:</t>
        </is>
      </c>
      <c r="B10" s="40" t="n"/>
      <c r="C10" s="40" t="n"/>
      <c r="D10" s="98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128" t="n"/>
      <c r="AC10" s="128" t="n"/>
      <c r="AD10" s="127" t="n"/>
    </row>
    <row customFormat="1" customHeight="1" ht="18.95" r="11" s="84">
      <c r="A11" s="788" t="n"/>
      <c r="B11" s="789" t="inlineStr">
        <is>
          <t>Allowances</t>
        </is>
      </c>
      <c r="C11" s="771" t="n"/>
      <c r="D11" s="129" t="n"/>
      <c r="E11" s="129" t="n"/>
      <c r="F11" s="129" t="n"/>
      <c r="G11" s="129" t="n"/>
      <c r="H11" s="129" t="n"/>
      <c r="I11" s="129" t="n"/>
      <c r="J11" s="129" t="n"/>
      <c r="K11" s="129" t="n"/>
      <c r="L11" s="129" t="n"/>
      <c r="M11" s="129" t="n"/>
      <c r="N11" s="129" t="n"/>
      <c r="O11" s="129" t="n"/>
      <c r="P11" s="129" t="n"/>
      <c r="Q11" s="129" t="n"/>
      <c r="R11" s="129" t="n"/>
      <c r="S11" s="129" t="n"/>
      <c r="T11" s="129" t="n"/>
      <c r="U11" s="129" t="n"/>
      <c r="V11" s="141" t="n"/>
      <c r="W11" s="141" t="n"/>
      <c r="X11" s="141" t="n"/>
      <c r="Y11" s="141" t="n"/>
      <c r="Z11" s="141" t="n"/>
      <c r="AA11" s="141" t="n"/>
      <c r="AB11" s="128" t="n"/>
      <c r="AC11" s="128" t="n"/>
      <c r="AD11" s="127" t="n"/>
    </row>
    <row customFormat="1" customHeight="1" ht="18.95" r="12" s="484">
      <c r="A12" s="767" t="n"/>
      <c r="B12" s="470" t="n">
        <v>3111302</v>
      </c>
      <c r="C12" s="471" t="inlineStr">
        <is>
          <t>Conveyance Allowance</t>
        </is>
      </c>
      <c r="D12" s="472" t="inlineStr"/>
      <c r="E12" s="473" t="inlineStr">
        <is>
          <t>1 Item</t>
        </is>
      </c>
      <c r="F12" s="474" t="n">
        <v>10</v>
      </c>
      <c r="G12" s="475" t="n">
        <v>10</v>
      </c>
      <c r="H12" s="475" t="n"/>
      <c r="I12" s="475" t="n">
        <v>0</v>
      </c>
      <c r="J12" s="475" t="n">
        <v>0</v>
      </c>
      <c r="K12" s="476" t="n"/>
      <c r="L12" s="476" t="n"/>
      <c r="M12" s="477" t="inlineStr"/>
      <c r="N12" s="478" t="inlineStr">
        <is>
          <t>1 Item</t>
        </is>
      </c>
      <c r="O12" s="479" t="n">
        <v>5</v>
      </c>
      <c r="P12" s="475" t="n">
        <v>5</v>
      </c>
      <c r="Q12" s="475" t="n"/>
      <c r="R12" s="478" t="n">
        <v>0</v>
      </c>
      <c r="S12" s="475" t="n">
        <v>0</v>
      </c>
      <c r="T12" s="476" t="n"/>
      <c r="U12" s="480" t="n"/>
      <c r="V12" s="481" t="inlineStr"/>
      <c r="W12" s="482" t="inlineStr"/>
      <c r="X12" s="475" t="n">
        <v>-5</v>
      </c>
      <c r="Y12" s="475" t="n">
        <v>-5</v>
      </c>
      <c r="Z12" s="475" t="n"/>
      <c r="AA12" s="475" t="n">
        <v>0</v>
      </c>
      <c r="AB12" s="475" t="n">
        <v>0</v>
      </c>
      <c r="AC12" s="483" t="n"/>
      <c r="AD12" s="483" t="n"/>
    </row>
    <row customFormat="1" customHeight="1" ht="18.95" r="13" s="84">
      <c r="A13" s="767" t="n"/>
      <c r="B13" s="125" t="n">
        <v>3111327</v>
      </c>
      <c r="C13" s="124" t="inlineStr">
        <is>
          <t>Overtime Allowance</t>
        </is>
      </c>
      <c r="D13" s="126" t="inlineStr"/>
      <c r="E13" s="421" t="inlineStr">
        <is>
          <t>1 Item</t>
        </is>
      </c>
      <c r="F13" s="462" t="n">
        <v>10</v>
      </c>
      <c r="G13" s="86" t="n">
        <v>10</v>
      </c>
      <c r="H13" s="86" t="n"/>
      <c r="I13" s="86" t="n">
        <v>0</v>
      </c>
      <c r="J13" s="86" t="n">
        <v>0</v>
      </c>
      <c r="K13" s="88" t="n"/>
      <c r="L13" s="88" t="n"/>
      <c r="M13" s="142" t="inlineStr"/>
      <c r="N13" s="118" t="inlineStr">
        <is>
          <t>1 Item</t>
        </is>
      </c>
      <c r="O13" s="42" t="n">
        <v>10</v>
      </c>
      <c r="P13" s="86" t="n">
        <v>10</v>
      </c>
      <c r="Q13" s="86" t="n"/>
      <c r="R13" s="118" t="n">
        <v>0</v>
      </c>
      <c r="S13" s="86" t="n">
        <v>0</v>
      </c>
      <c r="T13" s="88" t="n"/>
      <c r="U13" s="87" t="n"/>
      <c r="V13" s="122" t="inlineStr"/>
      <c r="W13" s="143" t="inlineStr"/>
      <c r="X13" s="475" t="n">
        <v>0</v>
      </c>
      <c r="Y13" s="475" t="n">
        <v>0</v>
      </c>
      <c r="Z13" s="86" t="n"/>
      <c r="AA13" s="475" t="n">
        <v>0</v>
      </c>
      <c r="AB13" s="86" t="n">
        <v>0</v>
      </c>
      <c r="AC13" s="85" t="n"/>
      <c r="AD13" s="85" t="n"/>
    </row>
    <row customFormat="1" customHeight="1" ht="18.95" r="14" s="84">
      <c r="A14" s="768" t="n"/>
      <c r="B14" s="125" t="n">
        <v>3111338</v>
      </c>
      <c r="C14" s="124" t="inlineStr">
        <is>
          <t>Other Allowance</t>
        </is>
      </c>
      <c r="D14" s="126" t="inlineStr"/>
      <c r="E14" s="421" t="inlineStr">
        <is>
          <t>1 Item</t>
        </is>
      </c>
      <c r="F14" s="462" t="n">
        <v>140</v>
      </c>
      <c r="G14" s="86" t="n">
        <v>140</v>
      </c>
      <c r="H14" s="86" t="n"/>
      <c r="I14" s="86" t="n">
        <v>0</v>
      </c>
      <c r="J14" s="86" t="n">
        <v>0</v>
      </c>
      <c r="K14" s="88" t="n"/>
      <c r="L14" s="88" t="n"/>
      <c r="M14" s="142" t="inlineStr"/>
      <c r="N14" s="118" t="inlineStr">
        <is>
          <t>1 Item</t>
        </is>
      </c>
      <c r="O14" s="42" t="n">
        <v>140</v>
      </c>
      <c r="P14" s="86" t="n">
        <v>140</v>
      </c>
      <c r="Q14" s="86" t="n"/>
      <c r="R14" s="118" t="n">
        <v>0</v>
      </c>
      <c r="S14" s="86" t="n">
        <v>0</v>
      </c>
      <c r="T14" s="88" t="n"/>
      <c r="U14" s="87" t="n"/>
      <c r="V14" s="122" t="inlineStr"/>
      <c r="W14" s="143" t="inlineStr"/>
      <c r="X14" s="475" t="n">
        <v>0</v>
      </c>
      <c r="Y14" s="475" t="n">
        <v>0</v>
      </c>
      <c r="Z14" s="86" t="n"/>
      <c r="AA14" s="475" t="n">
        <v>0</v>
      </c>
      <c r="AB14" s="86" t="n">
        <v>0</v>
      </c>
      <c r="AC14" s="85" t="n"/>
      <c r="AD14" s="85" t="n"/>
    </row>
    <row customFormat="1" customHeight="1" ht="18.95" r="15" s="84">
      <c r="A15" s="788" t="n"/>
      <c r="B15" s="789" t="inlineStr">
        <is>
          <t>Supplies and Services</t>
        </is>
      </c>
      <c r="C15" s="771" t="n"/>
      <c r="D15" s="129" t="n"/>
      <c r="E15" s="129" t="n"/>
      <c r="F15" s="129" t="n"/>
      <c r="G15" s="129" t="n"/>
      <c r="H15" s="129" t="n"/>
      <c r="I15" s="129" t="n"/>
      <c r="J15" s="129" t="n"/>
      <c r="K15" s="129" t="n"/>
      <c r="L15" s="129" t="n"/>
      <c r="M15" s="129" t="n"/>
      <c r="N15" s="129" t="n"/>
      <c r="O15" s="129" t="n"/>
      <c r="P15" s="130" t="n"/>
      <c r="Q15" s="129" t="n"/>
      <c r="R15" s="453" t="n"/>
      <c r="S15" s="129" t="n"/>
      <c r="T15" s="129" t="n"/>
      <c r="U15" s="129" t="n"/>
      <c r="V15" s="144" t="n"/>
      <c r="W15" s="144" t="n"/>
      <c r="X15" s="475" t="n"/>
      <c r="Y15" s="475" t="n"/>
      <c r="Z15" s="145" t="n"/>
      <c r="AA15" s="475" t="n"/>
      <c r="AB15" s="145" t="n"/>
      <c r="AC15" s="128" t="n"/>
      <c r="AD15" s="127" t="n"/>
    </row>
    <row customFormat="1" customHeight="1" ht="18.95" r="16" s="484">
      <c r="A16" s="561" t="n"/>
      <c r="B16" s="485" t="n">
        <v>3241101</v>
      </c>
      <c r="C16" s="486" t="inlineStr">
        <is>
          <t>Travel Expenses (TA &amp; DA for PMO &amp; PIU)</t>
        </is>
      </c>
      <c r="D16" s="487" t="inlineStr"/>
      <c r="E16" s="473" t="inlineStr">
        <is>
          <t>1 Item</t>
        </is>
      </c>
      <c r="F16" s="488" t="n">
        <v>100</v>
      </c>
      <c r="G16" s="489" t="n">
        <v>100</v>
      </c>
      <c r="H16" s="490" t="n"/>
      <c r="I16" s="490" t="n">
        <v>0</v>
      </c>
      <c r="J16" s="490" t="n">
        <v>0</v>
      </c>
      <c r="K16" s="491" t="n"/>
      <c r="L16" s="491" t="n"/>
      <c r="M16" s="477" t="inlineStr"/>
      <c r="N16" s="478" t="inlineStr">
        <is>
          <t>1 Item</t>
        </is>
      </c>
      <c r="O16" s="479" t="n">
        <v>120</v>
      </c>
      <c r="P16" s="489" t="n">
        <v>120</v>
      </c>
      <c r="Q16" s="490" t="n"/>
      <c r="R16" s="492" t="n">
        <v>0</v>
      </c>
      <c r="S16" s="490" t="n">
        <v>0</v>
      </c>
      <c r="T16" s="489" t="n"/>
      <c r="U16" s="480" t="n"/>
      <c r="V16" s="481" t="inlineStr"/>
      <c r="W16" s="482" t="inlineStr"/>
      <c r="X16" s="475" t="n">
        <v>20</v>
      </c>
      <c r="Y16" s="475" t="n">
        <v>20</v>
      </c>
      <c r="Z16" s="475" t="n"/>
      <c r="AA16" s="475" t="n">
        <v>0</v>
      </c>
      <c r="AB16" s="475" t="n">
        <v>0</v>
      </c>
      <c r="AC16" s="483" t="n"/>
      <c r="AD16" s="483" t="n"/>
    </row>
    <row customFormat="1" customHeight="1" ht="17.25" r="17" s="84">
      <c r="A17" s="767" t="n"/>
      <c r="B17" s="421" t="n">
        <v>3211129</v>
      </c>
      <c r="C17" s="94" t="inlineStr">
        <is>
          <t>Rent-Office : Office Accomodation for PMO (3,500sft) for 8 years</t>
        </is>
      </c>
      <c r="D17" s="121" t="inlineStr"/>
      <c r="E17" s="421" t="inlineStr">
        <is>
          <t>1 Item</t>
        </is>
      </c>
      <c r="F17" s="135" t="n">
        <v>245</v>
      </c>
      <c r="G17" s="137" t="n">
        <v>245</v>
      </c>
      <c r="H17" s="138" t="n"/>
      <c r="I17" s="138" t="n">
        <v>0</v>
      </c>
      <c r="J17" s="138" t="n">
        <v>0</v>
      </c>
      <c r="K17" s="139" t="n"/>
      <c r="L17" s="139" t="n"/>
      <c r="M17" s="142" t="inlineStr"/>
      <c r="N17" s="118" t="inlineStr">
        <is>
          <t>1 Item</t>
        </is>
      </c>
      <c r="O17" s="42" t="n">
        <v>245</v>
      </c>
      <c r="P17" s="137" t="n">
        <v>245</v>
      </c>
      <c r="Q17" s="138" t="n"/>
      <c r="R17" s="454" t="n">
        <v>0</v>
      </c>
      <c r="S17" s="138" t="n">
        <v>0</v>
      </c>
      <c r="T17" s="139" t="n"/>
      <c r="U17" s="87" t="n"/>
      <c r="V17" s="122" t="inlineStr"/>
      <c r="W17" s="143" t="inlineStr"/>
      <c r="X17" s="475" t="n">
        <v>0</v>
      </c>
      <c r="Y17" s="475" t="n">
        <v>0</v>
      </c>
      <c r="Z17" s="86" t="n"/>
      <c r="AA17" s="475" t="n">
        <v>0</v>
      </c>
      <c r="AB17" s="86" t="n">
        <v>0</v>
      </c>
      <c r="AC17" s="85" t="n"/>
      <c r="AD17" s="85" t="n"/>
    </row>
    <row customFormat="1" customHeight="1" ht="32.25" r="18" s="84">
      <c r="A18" s="767" t="n"/>
      <c r="B18" s="667" t="n">
        <v>3821103</v>
      </c>
      <c r="C18" s="700" t="inlineStr">
        <is>
          <t>Misc. Taxes (Income Tax of Consultants, Outsourcing Staff Salary,House rent, Fees for Environmental clearance  etc.)</t>
        </is>
      </c>
      <c r="D18" s="701" t="inlineStr"/>
      <c r="E18" s="667" t="inlineStr">
        <is>
          <t>1 Item</t>
        </is>
      </c>
      <c r="F18" s="668" t="n">
        <v>2596.27</v>
      </c>
      <c r="G18" s="702" t="n">
        <v>2596.27</v>
      </c>
      <c r="H18" s="703" t="n"/>
      <c r="I18" s="703" t="n">
        <v>0</v>
      </c>
      <c r="J18" s="703" t="n">
        <v>0</v>
      </c>
      <c r="K18" s="704" t="n"/>
      <c r="L18" s="704" t="n"/>
      <c r="M18" s="670" t="inlineStr"/>
      <c r="N18" s="671" t="inlineStr">
        <is>
          <t>1 Item</t>
        </is>
      </c>
      <c r="O18" s="656" t="n">
        <v>2874.35</v>
      </c>
      <c r="P18" s="702" t="n">
        <v>2874.35</v>
      </c>
      <c r="Q18" s="703" t="n"/>
      <c r="R18" s="705" t="n">
        <v>0</v>
      </c>
      <c r="S18" s="703" t="n">
        <v>0</v>
      </c>
      <c r="T18" s="704" t="n"/>
      <c r="U18" s="706" t="n"/>
      <c r="V18" s="707" t="inlineStr"/>
      <c r="W18" s="674" t="inlineStr"/>
      <c r="X18" s="655" t="n">
        <v>278.0799999999999</v>
      </c>
      <c r="Y18" s="655" t="n">
        <v>278.0799999999999</v>
      </c>
      <c r="Z18" s="655" t="n"/>
      <c r="AA18" s="655" t="n">
        <v>0</v>
      </c>
      <c r="AB18" s="655" t="n">
        <v>0</v>
      </c>
      <c r="AC18" s="85" t="n"/>
      <c r="AD18" s="85" t="n"/>
    </row>
    <row customFormat="1" customHeight="1" ht="18.95" r="19" s="484">
      <c r="A19" s="561" t="n"/>
      <c r="B19" s="473" t="n">
        <v>3211119</v>
      </c>
      <c r="C19" s="493" t="inlineStr">
        <is>
          <t>Postage</t>
        </is>
      </c>
      <c r="D19" s="494" t="inlineStr"/>
      <c r="E19" s="473" t="inlineStr">
        <is>
          <t>1 Item</t>
        </is>
      </c>
      <c r="F19" s="488" t="n">
        <v>25</v>
      </c>
      <c r="G19" s="489" t="n">
        <v>25</v>
      </c>
      <c r="H19" s="490" t="n"/>
      <c r="I19" s="490" t="n">
        <v>0</v>
      </c>
      <c r="J19" s="490" t="n">
        <v>0</v>
      </c>
      <c r="K19" s="491" t="n"/>
      <c r="L19" s="491" t="n"/>
      <c r="M19" s="477" t="inlineStr"/>
      <c r="N19" s="478" t="inlineStr">
        <is>
          <t>1 Item</t>
        </is>
      </c>
      <c r="O19" s="479" t="n">
        <v>5</v>
      </c>
      <c r="P19" s="489" t="n">
        <v>5</v>
      </c>
      <c r="Q19" s="490" t="n"/>
      <c r="R19" s="492" t="n">
        <v>0</v>
      </c>
      <c r="S19" s="490" t="n">
        <v>0</v>
      </c>
      <c r="T19" s="491" t="n"/>
      <c r="U19" s="480" t="n"/>
      <c r="V19" s="481" t="inlineStr"/>
      <c r="W19" s="482" t="inlineStr"/>
      <c r="X19" s="475" t="n">
        <v>-20</v>
      </c>
      <c r="Y19" s="475" t="n">
        <v>-20</v>
      </c>
      <c r="Z19" s="475" t="n"/>
      <c r="AA19" s="475" t="n">
        <v>0</v>
      </c>
      <c r="AB19" s="475" t="n">
        <v>0</v>
      </c>
      <c r="AC19" s="483" t="n"/>
      <c r="AD19" s="483" t="n"/>
    </row>
    <row customFormat="1" customHeight="1" ht="18.95" r="20" s="484">
      <c r="A20" s="561" t="n"/>
      <c r="B20" s="473" t="n">
        <v>3211120</v>
      </c>
      <c r="C20" s="495" t="inlineStr">
        <is>
          <t>Telephones/Telegram/Teleprinter</t>
        </is>
      </c>
      <c r="D20" s="496" t="inlineStr"/>
      <c r="E20" s="473" t="inlineStr">
        <is>
          <t>1 Item</t>
        </is>
      </c>
      <c r="F20" s="488" t="n">
        <v>25</v>
      </c>
      <c r="G20" s="489" t="n">
        <v>25</v>
      </c>
      <c r="H20" s="490" t="n"/>
      <c r="I20" s="490" t="n">
        <v>0</v>
      </c>
      <c r="J20" s="490" t="n">
        <v>0</v>
      </c>
      <c r="K20" s="491" t="n"/>
      <c r="L20" s="491" t="n"/>
      <c r="M20" s="477" t="inlineStr"/>
      <c r="N20" s="478" t="inlineStr">
        <is>
          <t>1 Item</t>
        </is>
      </c>
      <c r="O20" s="479" t="n">
        <v>5</v>
      </c>
      <c r="P20" s="489" t="n">
        <v>5</v>
      </c>
      <c r="Q20" s="490" t="n"/>
      <c r="R20" s="492" t="n">
        <v>0</v>
      </c>
      <c r="S20" s="490" t="n">
        <v>0</v>
      </c>
      <c r="T20" s="491" t="n"/>
      <c r="U20" s="480" t="n"/>
      <c r="V20" s="481" t="inlineStr"/>
      <c r="W20" s="482" t="inlineStr"/>
      <c r="X20" s="475" t="n">
        <v>-20</v>
      </c>
      <c r="Y20" s="475" t="n">
        <v>-20</v>
      </c>
      <c r="Z20" s="475" t="n"/>
      <c r="AA20" s="475" t="n">
        <v>0</v>
      </c>
      <c r="AB20" s="475" t="n">
        <v>0</v>
      </c>
      <c r="AC20" s="483" t="n"/>
      <c r="AD20" s="483" t="n"/>
    </row>
    <row customFormat="1" customHeight="1" ht="18.95" r="21" s="484">
      <c r="A21" s="561" t="n"/>
      <c r="B21" s="473" t="n">
        <v>3211117</v>
      </c>
      <c r="C21" s="495" t="inlineStr">
        <is>
          <t>Telex/Fax/Internet</t>
        </is>
      </c>
      <c r="D21" s="496" t="inlineStr"/>
      <c r="E21" s="473" t="inlineStr">
        <is>
          <t>1 Item</t>
        </is>
      </c>
      <c r="F21" s="488" t="n">
        <v>25</v>
      </c>
      <c r="G21" s="489" t="n">
        <v>25</v>
      </c>
      <c r="H21" s="489" t="n"/>
      <c r="I21" s="489" t="n">
        <v>0</v>
      </c>
      <c r="J21" s="489" t="n">
        <v>0</v>
      </c>
      <c r="K21" s="497" t="n"/>
      <c r="L21" s="497" t="n"/>
      <c r="M21" s="477" t="inlineStr"/>
      <c r="N21" s="478" t="inlineStr">
        <is>
          <t>1 Item</t>
        </is>
      </c>
      <c r="O21" s="479" t="n">
        <v>5</v>
      </c>
      <c r="P21" s="489" t="n">
        <v>5</v>
      </c>
      <c r="Q21" s="489" t="n"/>
      <c r="R21" s="498" t="n">
        <v>0</v>
      </c>
      <c r="S21" s="489" t="n">
        <v>0</v>
      </c>
      <c r="T21" s="497" t="n"/>
      <c r="U21" s="480" t="n"/>
      <c r="V21" s="481" t="inlineStr"/>
      <c r="W21" s="482" t="inlineStr"/>
      <c r="X21" s="475" t="n">
        <v>-20</v>
      </c>
      <c r="Y21" s="475" t="n">
        <v>-20</v>
      </c>
      <c r="Z21" s="475" t="n"/>
      <c r="AA21" s="475" t="n">
        <v>0</v>
      </c>
      <c r="AB21" s="475" t="n">
        <v>0</v>
      </c>
      <c r="AC21" s="483" t="n"/>
      <c r="AD21" s="483" t="n"/>
    </row>
    <row customFormat="1" customHeight="1" ht="18.95" r="22" s="484">
      <c r="A22" s="561" t="n"/>
      <c r="B22" s="473" t="n">
        <v>3221104</v>
      </c>
      <c r="C22" s="495" t="inlineStr">
        <is>
          <t>Registration Fee (Vehicles)</t>
        </is>
      </c>
      <c r="D22" s="496" t="inlineStr"/>
      <c r="E22" s="473" t="inlineStr">
        <is>
          <t>1 Item</t>
        </is>
      </c>
      <c r="F22" s="488" t="n">
        <v>15</v>
      </c>
      <c r="G22" s="489" t="n">
        <v>15</v>
      </c>
      <c r="H22" s="489" t="n"/>
      <c r="I22" s="489" t="n">
        <v>0</v>
      </c>
      <c r="J22" s="489" t="n">
        <v>0</v>
      </c>
      <c r="K22" s="497" t="n"/>
      <c r="L22" s="497" t="n"/>
      <c r="M22" s="477" t="inlineStr"/>
      <c r="N22" s="478" t="inlineStr">
        <is>
          <t>1 Item</t>
        </is>
      </c>
      <c r="O22" s="479" t="n">
        <v>20</v>
      </c>
      <c r="P22" s="489" t="n">
        <v>20</v>
      </c>
      <c r="Q22" s="489" t="n"/>
      <c r="R22" s="498" t="n">
        <v>0</v>
      </c>
      <c r="S22" s="489" t="n">
        <v>0</v>
      </c>
      <c r="T22" s="497" t="n"/>
      <c r="U22" s="480" t="n"/>
      <c r="V22" s="481" t="inlineStr"/>
      <c r="W22" s="482" t="inlineStr"/>
      <c r="X22" s="475" t="n">
        <v>5</v>
      </c>
      <c r="Y22" s="475" t="n">
        <v>5</v>
      </c>
      <c r="Z22" s="475" t="n"/>
      <c r="AA22" s="475" t="n">
        <v>0</v>
      </c>
      <c r="AB22" s="475" t="n">
        <v>0</v>
      </c>
      <c r="AC22" s="483" t="n"/>
      <c r="AD22" s="483" t="n"/>
    </row>
    <row customFormat="1" customHeight="1" ht="18.95" r="23" s="484">
      <c r="A23" s="561" t="n"/>
      <c r="B23" s="473" t="n">
        <v>3211115</v>
      </c>
      <c r="C23" s="495" t="inlineStr">
        <is>
          <t>Water</t>
        </is>
      </c>
      <c r="D23" s="496" t="inlineStr"/>
      <c r="E23" s="473" t="inlineStr">
        <is>
          <t>1 Item</t>
        </is>
      </c>
      <c r="F23" s="488" t="n">
        <v>10</v>
      </c>
      <c r="G23" s="489" t="n">
        <v>10</v>
      </c>
      <c r="H23" s="489" t="n"/>
      <c r="I23" s="489" t="n">
        <v>0</v>
      </c>
      <c r="J23" s="489" t="n">
        <v>0</v>
      </c>
      <c r="K23" s="497" t="n"/>
      <c r="L23" s="497" t="n"/>
      <c r="M23" s="477" t="inlineStr"/>
      <c r="N23" s="478" t="inlineStr">
        <is>
          <t>1 Item</t>
        </is>
      </c>
      <c r="O23" s="479" t="n">
        <v>5</v>
      </c>
      <c r="P23" s="489" t="n">
        <v>5</v>
      </c>
      <c r="Q23" s="489" t="n"/>
      <c r="R23" s="498" t="n">
        <v>0</v>
      </c>
      <c r="S23" s="489" t="n">
        <v>0</v>
      </c>
      <c r="T23" s="497" t="n"/>
      <c r="U23" s="480" t="n"/>
      <c r="V23" s="481" t="inlineStr"/>
      <c r="W23" s="482" t="inlineStr"/>
      <c r="X23" s="475" t="n">
        <v>-5</v>
      </c>
      <c r="Y23" s="475" t="n">
        <v>-5</v>
      </c>
      <c r="Z23" s="475" t="n"/>
      <c r="AA23" s="475" t="n">
        <v>0</v>
      </c>
      <c r="AB23" s="475" t="n">
        <v>0</v>
      </c>
      <c r="AC23" s="483" t="n"/>
      <c r="AD23" s="483" t="n"/>
    </row>
    <row customFormat="1" customHeight="1" ht="18.95" r="24" s="484">
      <c r="A24" s="561" t="n"/>
      <c r="B24" s="473" t="n">
        <v>3211113</v>
      </c>
      <c r="C24" s="495" t="inlineStr">
        <is>
          <t>Electricity</t>
        </is>
      </c>
      <c r="D24" s="496" t="inlineStr"/>
      <c r="E24" s="473" t="inlineStr">
        <is>
          <t>1 Item</t>
        </is>
      </c>
      <c r="F24" s="488" t="n">
        <v>15</v>
      </c>
      <c r="G24" s="489" t="n">
        <v>15</v>
      </c>
      <c r="H24" s="489" t="n"/>
      <c r="I24" s="489" t="n">
        <v>0</v>
      </c>
      <c r="J24" s="489" t="n">
        <v>0</v>
      </c>
      <c r="K24" s="497" t="n"/>
      <c r="L24" s="497" t="n"/>
      <c r="M24" s="477" t="inlineStr"/>
      <c r="N24" s="478" t="inlineStr">
        <is>
          <t>1 Item</t>
        </is>
      </c>
      <c r="O24" s="479" t="n">
        <v>20</v>
      </c>
      <c r="P24" s="489" t="n">
        <v>20</v>
      </c>
      <c r="Q24" s="489" t="n"/>
      <c r="R24" s="498" t="n">
        <v>0</v>
      </c>
      <c r="S24" s="489" t="n">
        <v>0</v>
      </c>
      <c r="T24" s="497" t="n"/>
      <c r="U24" s="480" t="n"/>
      <c r="V24" s="481" t="inlineStr"/>
      <c r="W24" s="482" t="inlineStr"/>
      <c r="X24" s="475" t="n">
        <v>5</v>
      </c>
      <c r="Y24" s="475" t="n">
        <v>5</v>
      </c>
      <c r="Z24" s="475" t="n"/>
      <c r="AA24" s="475" t="n">
        <v>0</v>
      </c>
      <c r="AB24" s="475" t="n">
        <v>0</v>
      </c>
      <c r="AC24" s="483" t="n"/>
      <c r="AD24" s="483" t="n"/>
    </row>
    <row customFormat="1" customHeight="1" ht="18.95" r="25" s="484">
      <c r="A25" s="561" t="n"/>
      <c r="B25" s="664" t="n">
        <v>3243102</v>
      </c>
      <c r="C25" s="665" t="inlineStr">
        <is>
          <t>Gas &amp; Fuel</t>
        </is>
      </c>
      <c r="D25" s="666" t="inlineStr"/>
      <c r="E25" s="667" t="inlineStr">
        <is>
          <t>1 Item</t>
        </is>
      </c>
      <c r="F25" s="668" t="n">
        <v>200</v>
      </c>
      <c r="G25" s="668" t="n">
        <v>200</v>
      </c>
      <c r="H25" s="668" t="n"/>
      <c r="I25" s="668" t="n">
        <v>0</v>
      </c>
      <c r="J25" s="668" t="n">
        <v>0</v>
      </c>
      <c r="K25" s="669" t="n"/>
      <c r="L25" s="669" t="n"/>
      <c r="M25" s="670" t="inlineStr"/>
      <c r="N25" s="671" t="inlineStr">
        <is>
          <t>1 Item</t>
        </is>
      </c>
      <c r="O25" s="656" t="n">
        <v>40</v>
      </c>
      <c r="P25" s="668" t="n">
        <v>40</v>
      </c>
      <c r="Q25" s="668" t="n"/>
      <c r="R25" s="671" t="n">
        <v>0</v>
      </c>
      <c r="S25" s="668" t="n">
        <v>0</v>
      </c>
      <c r="T25" s="669" t="n"/>
      <c r="U25" s="672" t="n"/>
      <c r="V25" s="673" t="inlineStr"/>
      <c r="W25" s="674" t="inlineStr"/>
      <c r="X25" s="655" t="n">
        <v>-160</v>
      </c>
      <c r="Y25" s="655" t="n">
        <v>-160</v>
      </c>
      <c r="Z25" s="655" t="n"/>
      <c r="AA25" s="655" t="n">
        <v>0</v>
      </c>
      <c r="AB25" s="655" t="n">
        <v>0</v>
      </c>
      <c r="AC25" s="675" t="n"/>
      <c r="AD25" s="675" t="n"/>
    </row>
    <row customFormat="1" customHeight="1" ht="18.95" r="26" s="484">
      <c r="A26" s="561" t="n"/>
      <c r="B26" s="664" t="n">
        <v>3243101</v>
      </c>
      <c r="C26" s="665" t="inlineStr">
        <is>
          <t>Petrol and Lubricant</t>
        </is>
      </c>
      <c r="D26" s="666" t="inlineStr"/>
      <c r="E26" s="667" t="inlineStr">
        <is>
          <t>1 Item</t>
        </is>
      </c>
      <c r="F26" s="668" t="n">
        <v>150</v>
      </c>
      <c r="G26" s="668" t="n">
        <v>150</v>
      </c>
      <c r="H26" s="668" t="n"/>
      <c r="I26" s="668" t="n">
        <v>0</v>
      </c>
      <c r="J26" s="668" t="n">
        <v>0</v>
      </c>
      <c r="K26" s="669" t="n"/>
      <c r="L26" s="669" t="n"/>
      <c r="M26" s="670" t="inlineStr"/>
      <c r="N26" s="671" t="inlineStr">
        <is>
          <t>1 Item</t>
        </is>
      </c>
      <c r="O26" s="656" t="n">
        <v>170</v>
      </c>
      <c r="P26" s="668" t="n">
        <v>170</v>
      </c>
      <c r="Q26" s="668" t="n"/>
      <c r="R26" s="671" t="n">
        <v>0</v>
      </c>
      <c r="S26" s="668" t="n">
        <v>0</v>
      </c>
      <c r="T26" s="669" t="n"/>
      <c r="U26" s="672" t="n"/>
      <c r="V26" s="673" t="inlineStr"/>
      <c r="W26" s="674" t="inlineStr"/>
      <c r="X26" s="655" t="n">
        <v>20</v>
      </c>
      <c r="Y26" s="655" t="n">
        <v>20</v>
      </c>
      <c r="Z26" s="655" t="n"/>
      <c r="AA26" s="655" t="n">
        <v>0</v>
      </c>
      <c r="AB26" s="655" t="n">
        <v>0</v>
      </c>
      <c r="AC26" s="675" t="n"/>
      <c r="AD26" s="675" t="n"/>
    </row>
    <row customFormat="1" customHeight="1" ht="18.95" r="27" s="84">
      <c r="A27" s="767" t="n"/>
      <c r="B27" s="125" t="n">
        <v>3221108</v>
      </c>
      <c r="C27" s="124" t="inlineStr">
        <is>
          <t>Insurance/Bank Charges (including Vehicles)</t>
        </is>
      </c>
      <c r="D27" s="126" t="inlineStr"/>
      <c r="E27" s="421" t="inlineStr">
        <is>
          <t>1 Item</t>
        </is>
      </c>
      <c r="F27" s="135" t="n">
        <v>3</v>
      </c>
      <c r="G27" s="135" t="n">
        <v>3</v>
      </c>
      <c r="H27" s="134" t="n"/>
      <c r="I27" s="134" t="n">
        <v>0</v>
      </c>
      <c r="J27" s="134" t="n">
        <v>0</v>
      </c>
      <c r="K27" s="136" t="n"/>
      <c r="L27" s="136" t="n"/>
      <c r="M27" s="142" t="inlineStr"/>
      <c r="N27" s="118" t="inlineStr">
        <is>
          <t>1 Item</t>
        </is>
      </c>
      <c r="O27" s="42" t="n">
        <v>3</v>
      </c>
      <c r="P27" s="135" t="n">
        <v>3</v>
      </c>
      <c r="Q27" s="134" t="n"/>
      <c r="R27" s="455" t="n">
        <v>0</v>
      </c>
      <c r="S27" s="134" t="n">
        <v>0</v>
      </c>
      <c r="T27" s="136" t="n"/>
      <c r="U27" s="133" t="n"/>
      <c r="V27" s="132" t="inlineStr"/>
      <c r="W27" s="143" t="inlineStr"/>
      <c r="X27" s="475" t="n">
        <v>0</v>
      </c>
      <c r="Y27" s="475" t="n">
        <v>0</v>
      </c>
      <c r="Z27" s="86" t="n"/>
      <c r="AA27" s="475" t="n">
        <v>0</v>
      </c>
      <c r="AB27" s="86" t="n">
        <v>0</v>
      </c>
      <c r="AC27" s="85" t="n"/>
      <c r="AD27" s="85" t="n"/>
    </row>
    <row customFormat="1" customHeight="1" ht="18.95" r="28" s="484">
      <c r="A28" s="561" t="n"/>
      <c r="B28" s="470" t="n">
        <v>3255102</v>
      </c>
      <c r="C28" s="471" t="inlineStr">
        <is>
          <t>Printing &amp; Binding</t>
        </is>
      </c>
      <c r="D28" s="472" t="inlineStr"/>
      <c r="E28" s="473" t="inlineStr">
        <is>
          <t>1 Item</t>
        </is>
      </c>
      <c r="F28" s="488" t="n">
        <v>35</v>
      </c>
      <c r="G28" s="475" t="n">
        <v>35</v>
      </c>
      <c r="H28" s="475" t="n"/>
      <c r="I28" s="475" t="n">
        <v>0</v>
      </c>
      <c r="J28" s="475" t="n">
        <v>0</v>
      </c>
      <c r="K28" s="476" t="n"/>
      <c r="L28" s="476" t="n"/>
      <c r="M28" s="477" t="inlineStr"/>
      <c r="N28" s="478" t="inlineStr">
        <is>
          <t>1 Item</t>
        </is>
      </c>
      <c r="O28" s="479" t="n">
        <v>50</v>
      </c>
      <c r="P28" s="475" t="n">
        <v>50</v>
      </c>
      <c r="Q28" s="475" t="n"/>
      <c r="R28" s="478" t="n">
        <v>0</v>
      </c>
      <c r="S28" s="475" t="n">
        <v>0</v>
      </c>
      <c r="T28" s="476" t="n"/>
      <c r="U28" s="480" t="n"/>
      <c r="V28" s="481" t="inlineStr"/>
      <c r="W28" s="482" t="inlineStr"/>
      <c r="X28" s="475" t="n">
        <v>15</v>
      </c>
      <c r="Y28" s="475" t="n">
        <v>15</v>
      </c>
      <c r="Z28" s="475" t="n"/>
      <c r="AA28" s="475" t="n">
        <v>0</v>
      </c>
      <c r="AB28" s="475" t="n">
        <v>0</v>
      </c>
      <c r="AC28" s="483" t="n"/>
      <c r="AD28" s="483" t="n"/>
    </row>
    <row customFormat="1" customHeight="1" ht="18.95" r="29" s="484">
      <c r="A29" s="561" t="n"/>
      <c r="B29" s="470" t="n">
        <v>3255104</v>
      </c>
      <c r="C29" s="471" t="inlineStr">
        <is>
          <t>Stationery, Seals &amp; Stamps</t>
        </is>
      </c>
      <c r="D29" s="472" t="inlineStr"/>
      <c r="E29" s="473" t="inlineStr">
        <is>
          <t>1 Item</t>
        </is>
      </c>
      <c r="F29" s="488" t="n">
        <v>150</v>
      </c>
      <c r="G29" s="475" t="n">
        <v>150</v>
      </c>
      <c r="H29" s="475" t="n"/>
      <c r="I29" s="475" t="n">
        <v>0</v>
      </c>
      <c r="J29" s="475" t="n">
        <v>0</v>
      </c>
      <c r="K29" s="476" t="n"/>
      <c r="L29" s="476" t="n"/>
      <c r="M29" s="477" t="inlineStr"/>
      <c r="N29" s="478" t="inlineStr">
        <is>
          <t>1 Item</t>
        </is>
      </c>
      <c r="O29" s="479" t="n">
        <v>120</v>
      </c>
      <c r="P29" s="475" t="n">
        <v>120</v>
      </c>
      <c r="Q29" s="475" t="n"/>
      <c r="R29" s="478" t="n">
        <v>0</v>
      </c>
      <c r="S29" s="475" t="n">
        <v>0</v>
      </c>
      <c r="T29" s="476" t="n"/>
      <c r="U29" s="480" t="n"/>
      <c r="V29" s="481" t="inlineStr"/>
      <c r="W29" s="482" t="inlineStr"/>
      <c r="X29" s="475" t="n">
        <v>-30</v>
      </c>
      <c r="Y29" s="475" t="n">
        <v>-30</v>
      </c>
      <c r="Z29" s="475" t="n"/>
      <c r="AA29" s="475" t="n">
        <v>0</v>
      </c>
      <c r="AB29" s="475" t="n">
        <v>0</v>
      </c>
      <c r="AC29" s="483" t="n"/>
      <c r="AD29" s="483" t="n"/>
    </row>
    <row customFormat="1" customHeight="1" ht="18.95" r="30" s="84">
      <c r="A30" s="767" t="n"/>
      <c r="B30" s="125" t="n">
        <v>3211127</v>
      </c>
      <c r="C30" s="124" t="inlineStr">
        <is>
          <t>Books &amp; Periodicals</t>
        </is>
      </c>
      <c r="D30" s="126" t="inlineStr"/>
      <c r="E30" s="421" t="inlineStr">
        <is>
          <t>1 Item</t>
        </is>
      </c>
      <c r="F30" s="135" t="n">
        <v>2</v>
      </c>
      <c r="G30" s="86" t="n">
        <v>2</v>
      </c>
      <c r="H30" s="86" t="n"/>
      <c r="I30" s="86" t="n">
        <v>0</v>
      </c>
      <c r="J30" s="86" t="n">
        <v>0</v>
      </c>
      <c r="K30" s="88" t="n"/>
      <c r="L30" s="88" t="n"/>
      <c r="M30" s="142" t="inlineStr"/>
      <c r="N30" s="118" t="inlineStr">
        <is>
          <t>1 Item</t>
        </is>
      </c>
      <c r="O30" s="42" t="n">
        <v>2</v>
      </c>
      <c r="P30" s="86" t="n">
        <v>2</v>
      </c>
      <c r="Q30" s="86" t="n"/>
      <c r="R30" s="118" t="n">
        <v>0</v>
      </c>
      <c r="S30" s="86" t="n">
        <v>0</v>
      </c>
      <c r="T30" s="88" t="n"/>
      <c r="U30" s="87" t="n"/>
      <c r="V30" s="122" t="inlineStr"/>
      <c r="W30" s="143" t="inlineStr"/>
      <c r="X30" s="475" t="n">
        <v>0</v>
      </c>
      <c r="Y30" s="475" t="n">
        <v>0</v>
      </c>
      <c r="Z30" s="86" t="n"/>
      <c r="AA30" s="475" t="n">
        <v>0</v>
      </c>
      <c r="AB30" s="86" t="n">
        <v>0</v>
      </c>
      <c r="AC30" s="85" t="n"/>
      <c r="AD30" s="85" t="n"/>
    </row>
    <row customFormat="1" customHeight="1" ht="18.95" r="31" s="84">
      <c r="A31" s="767" t="n"/>
      <c r="B31" s="125" t="n"/>
      <c r="C31" s="131" t="inlineStr">
        <is>
          <t>Training Expenditure</t>
        </is>
      </c>
      <c r="D31" s="129" t="n"/>
      <c r="E31" s="129" t="n"/>
      <c r="F31" s="129" t="n"/>
      <c r="G31" s="129" t="n"/>
      <c r="H31" s="129" t="n"/>
      <c r="I31" s="129" t="n"/>
      <c r="J31" s="129" t="n"/>
      <c r="K31" s="129" t="n"/>
      <c r="L31" s="129" t="n"/>
      <c r="M31" s="129" t="n"/>
      <c r="N31" s="129" t="n"/>
      <c r="O31" s="129" t="n"/>
      <c r="P31" s="130" t="n"/>
      <c r="Q31" s="129" t="n"/>
      <c r="R31" s="453" t="n"/>
      <c r="S31" s="129" t="n"/>
      <c r="T31" s="129" t="n"/>
      <c r="U31" s="129" t="n"/>
      <c r="V31" s="129" t="n"/>
      <c r="W31" s="129" t="n"/>
      <c r="X31" s="475" t="n"/>
      <c r="Y31" s="475" t="n"/>
      <c r="Z31" s="86" t="n"/>
      <c r="AA31" s="475" t="n"/>
      <c r="AB31" s="86" t="n"/>
      <c r="AC31" s="128" t="n"/>
      <c r="AD31" s="127" t="n"/>
    </row>
    <row customFormat="1" customHeight="1" ht="20.25" r="32" s="484">
      <c r="A32" s="561" t="n"/>
      <c r="B32" s="470" t="n">
        <v>3231201</v>
      </c>
      <c r="C32" s="471" t="inlineStr">
        <is>
          <t>Overseas Training Course(08 Trainees) &amp; Overseas Study Tour (12 Participants)</t>
        </is>
      </c>
      <c r="D32" s="472" t="inlineStr"/>
      <c r="E32" s="473" t="inlineStr">
        <is>
          <t>1 Item</t>
        </is>
      </c>
      <c r="F32" s="488" t="n">
        <v>238.54</v>
      </c>
      <c r="G32" s="475" t="n">
        <v>0</v>
      </c>
      <c r="H32" s="475" t="n"/>
      <c r="I32" s="475" t="n">
        <v>238.54</v>
      </c>
      <c r="J32" s="475" t="n">
        <v>0</v>
      </c>
      <c r="K32" s="476" t="n"/>
      <c r="L32" s="476" t="n"/>
      <c r="M32" s="477" t="inlineStr"/>
      <c r="N32" s="478" t="inlineStr">
        <is>
          <t>1 Item</t>
        </is>
      </c>
      <c r="O32" s="479" t="n">
        <v>119</v>
      </c>
      <c r="P32" s="499" t="n">
        <v>0</v>
      </c>
      <c r="Q32" s="475" t="n"/>
      <c r="R32" s="478" t="n">
        <v>119</v>
      </c>
      <c r="S32" s="475" t="n">
        <v>0</v>
      </c>
      <c r="T32" s="476" t="n"/>
      <c r="U32" s="480" t="n"/>
      <c r="V32" s="481" t="inlineStr"/>
      <c r="W32" s="482" t="inlineStr"/>
      <c r="X32" s="475" t="n">
        <v>-119.54</v>
      </c>
      <c r="Y32" s="475" t="n">
        <v>0</v>
      </c>
      <c r="Z32" s="475" t="n"/>
      <c r="AA32" s="475" t="n">
        <v>-119.54</v>
      </c>
      <c r="AB32" s="482" t="n">
        <v>0</v>
      </c>
      <c r="AC32" s="483" t="n"/>
      <c r="AD32" s="483" t="n"/>
    </row>
    <row customFormat="1" customHeight="1" ht="24.75" r="33" s="484">
      <c r="A33" s="561" t="n"/>
      <c r="B33" s="470" t="n">
        <v>3231201</v>
      </c>
      <c r="C33" s="472" t="inlineStr">
        <is>
          <t>Local Training for (a) O&amp;M manual (For BWDB Officials) and (b) Water Management Organization (WMO)</t>
        </is>
      </c>
      <c r="D33" s="500" t="inlineStr"/>
      <c r="E33" s="500" t="inlineStr">
        <is>
          <t>1 Item</t>
        </is>
      </c>
      <c r="F33" s="488" t="n">
        <v>398.41</v>
      </c>
      <c r="G33" s="475" t="n">
        <v>47.81</v>
      </c>
      <c r="H33" s="501" t="n"/>
      <c r="I33" s="501" t="n">
        <v>350.6</v>
      </c>
      <c r="J33" s="501" t="n">
        <v>0</v>
      </c>
      <c r="K33" s="502" t="n"/>
      <c r="L33" s="502" t="n"/>
      <c r="M33" s="481" t="inlineStr"/>
      <c r="N33" s="478" t="inlineStr">
        <is>
          <t>1 Item</t>
        </is>
      </c>
      <c r="O33" s="479" t="n">
        <v>536.7</v>
      </c>
      <c r="P33" s="475" t="n">
        <v>64.40000000000001</v>
      </c>
      <c r="Q33" s="501" t="n"/>
      <c r="R33" s="503" t="n">
        <v>472.3</v>
      </c>
      <c r="S33" s="501" t="n">
        <v>0</v>
      </c>
      <c r="T33" s="502" t="n"/>
      <c r="U33" s="480" t="n"/>
      <c r="V33" s="481" t="inlineStr"/>
      <c r="W33" s="482" t="inlineStr"/>
      <c r="X33" s="475" t="n">
        <v>138.29</v>
      </c>
      <c r="Y33" s="475" t="n">
        <v>16.59</v>
      </c>
      <c r="Z33" s="475" t="n"/>
      <c r="AA33" s="475" t="n">
        <v>121.7</v>
      </c>
      <c r="AB33" s="475" t="n">
        <v>0</v>
      </c>
      <c r="AC33" s="483" t="n"/>
      <c r="AD33" s="483" t="n"/>
    </row>
    <row customFormat="1" customHeight="1" ht="39.75" r="34" s="484">
      <c r="A34" s="561" t="n"/>
      <c r="B34" s="470" t="n">
        <v>3231201</v>
      </c>
      <c r="C34" s="494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4" s="494" t="inlineStr"/>
      <c r="E34" s="494" t="inlineStr">
        <is>
          <t>1 Item</t>
        </is>
      </c>
      <c r="F34" s="504" t="n">
        <v>2533.34</v>
      </c>
      <c r="G34" s="505" t="n">
        <v>304</v>
      </c>
      <c r="H34" s="505" t="n"/>
      <c r="I34" s="505" t="n">
        <v>2229.34</v>
      </c>
      <c r="J34" s="505" t="n">
        <v>0</v>
      </c>
      <c r="K34" s="506" t="n"/>
      <c r="L34" s="506" t="n"/>
      <c r="M34" s="507" t="inlineStr"/>
      <c r="N34" s="478" t="inlineStr">
        <is>
          <t>1 Item</t>
        </is>
      </c>
      <c r="O34" s="479" t="n">
        <v>3130.1</v>
      </c>
      <c r="P34" s="505" t="n">
        <v>373.9</v>
      </c>
      <c r="Q34" s="505" t="n"/>
      <c r="R34" s="508" t="n">
        <v>2756.2</v>
      </c>
      <c r="S34" s="505" t="n">
        <v>0</v>
      </c>
      <c r="T34" s="506" t="n"/>
      <c r="U34" s="509" t="n"/>
      <c r="V34" s="507" t="inlineStr"/>
      <c r="W34" s="482" t="inlineStr"/>
      <c r="X34" s="475" t="n">
        <v>596.7599999999998</v>
      </c>
      <c r="Y34" s="475" t="n">
        <v>69.89999999999998</v>
      </c>
      <c r="Z34" s="475" t="n"/>
      <c r="AA34" s="475" t="n">
        <v>526.8599999999997</v>
      </c>
      <c r="AB34" s="475" t="n">
        <v>0</v>
      </c>
      <c r="AC34" s="483" t="n"/>
      <c r="AD34" s="483" t="n"/>
    </row>
    <row customFormat="1" customHeight="1" ht="39" r="35" s="520">
      <c r="A35" s="510" t="n"/>
      <c r="B35" s="511" t="n">
        <v>3231201</v>
      </c>
      <c r="C35" s="512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5" s="512" t="inlineStr"/>
      <c r="E35" s="512" t="inlineStr">
        <is>
          <t>1 Item</t>
        </is>
      </c>
      <c r="F35" s="513" t="n">
        <v>1321.68</v>
      </c>
      <c r="G35" s="514" t="n">
        <v>158.6</v>
      </c>
      <c r="H35" s="514" t="n"/>
      <c r="I35" s="514" t="n">
        <v>1163.08</v>
      </c>
      <c r="J35" s="514" t="n">
        <v>0</v>
      </c>
      <c r="K35" s="515" t="n"/>
      <c r="L35" s="515" t="n"/>
      <c r="M35" s="516" t="inlineStr"/>
      <c r="N35" s="514" t="inlineStr">
        <is>
          <t>1 Item</t>
        </is>
      </c>
      <c r="O35" s="517" t="n">
        <v>1331.2</v>
      </c>
      <c r="P35" s="514" t="n">
        <v>159.7</v>
      </c>
      <c r="Q35" s="514" t="n"/>
      <c r="R35" s="514" t="n">
        <v>1171.5</v>
      </c>
      <c r="S35" s="514" t="n">
        <v>0</v>
      </c>
      <c r="T35" s="515" t="n"/>
      <c r="U35" s="518" t="n"/>
      <c r="V35" s="516" t="inlineStr"/>
      <c r="W35" s="511" t="inlineStr"/>
      <c r="X35" s="475" t="n">
        <v>9.519999999999982</v>
      </c>
      <c r="Y35" s="475" t="n">
        <v>1.099999999999994</v>
      </c>
      <c r="Z35" s="514" t="n"/>
      <c r="AA35" s="475" t="n">
        <v>8.420000000000073</v>
      </c>
      <c r="AB35" s="514" t="n">
        <v>0</v>
      </c>
      <c r="AC35" s="519" t="n"/>
      <c r="AD35" s="519" t="n"/>
    </row>
    <row customFormat="1" customHeight="1" ht="20.25" r="36" s="484">
      <c r="A36" s="561" t="n"/>
      <c r="B36" s="470" t="n">
        <v>3211109</v>
      </c>
      <c r="C36" s="471" t="inlineStr">
        <is>
          <t>Casual labour/Job worker</t>
        </is>
      </c>
      <c r="D36" s="500" t="inlineStr"/>
      <c r="E36" s="500" t="inlineStr">
        <is>
          <t>1 Item</t>
        </is>
      </c>
      <c r="F36" s="504" t="n">
        <v>15</v>
      </c>
      <c r="G36" s="475" t="n">
        <v>15</v>
      </c>
      <c r="H36" s="501" t="n"/>
      <c r="I36" s="501" t="n">
        <v>0</v>
      </c>
      <c r="J36" s="501" t="n">
        <v>0</v>
      </c>
      <c r="K36" s="502" t="n"/>
      <c r="L36" s="502" t="n"/>
      <c r="M36" s="507" t="inlineStr"/>
      <c r="N36" s="478" t="inlineStr">
        <is>
          <t>1 Item</t>
        </is>
      </c>
      <c r="O36" s="479" t="n">
        <v>22</v>
      </c>
      <c r="P36" s="475" t="n">
        <v>22</v>
      </c>
      <c r="Q36" s="501" t="n"/>
      <c r="R36" s="503" t="n">
        <v>0</v>
      </c>
      <c r="S36" s="501" t="n">
        <v>0</v>
      </c>
      <c r="T36" s="502" t="n"/>
      <c r="U36" s="509" t="n"/>
      <c r="V36" s="507" t="inlineStr"/>
      <c r="W36" s="482" t="inlineStr"/>
      <c r="X36" s="475" t="n">
        <v>7</v>
      </c>
      <c r="Y36" s="475" t="n">
        <v>7</v>
      </c>
      <c r="Z36" s="475" t="n"/>
      <c r="AA36" s="475" t="n">
        <v>0</v>
      </c>
      <c r="AB36" s="475" t="n">
        <v>0</v>
      </c>
      <c r="AC36" s="483" t="n"/>
      <c r="AD36" s="483" t="n"/>
    </row>
    <row customFormat="1" customHeight="1" ht="20.1" r="37" s="484">
      <c r="A37" s="561" t="n"/>
      <c r="B37" s="470" t="n">
        <v>3256103</v>
      </c>
      <c r="C37" s="471" t="inlineStr">
        <is>
          <t>Consumable Stores</t>
        </is>
      </c>
      <c r="D37" s="500" t="inlineStr"/>
      <c r="E37" s="500" t="inlineStr">
        <is>
          <t>1 Item</t>
        </is>
      </c>
      <c r="F37" s="504" t="n">
        <v>25</v>
      </c>
      <c r="G37" s="475" t="n">
        <v>25</v>
      </c>
      <c r="H37" s="501" t="n"/>
      <c r="I37" s="501" t="n">
        <v>0</v>
      </c>
      <c r="J37" s="501" t="n">
        <v>0</v>
      </c>
      <c r="K37" s="502" t="n"/>
      <c r="L37" s="502" t="n"/>
      <c r="M37" s="507" t="inlineStr"/>
      <c r="N37" s="478" t="inlineStr">
        <is>
          <t>1 Item</t>
        </is>
      </c>
      <c r="O37" s="479" t="n">
        <v>15</v>
      </c>
      <c r="P37" s="475" t="n">
        <v>15</v>
      </c>
      <c r="Q37" s="501" t="n"/>
      <c r="R37" s="503" t="n">
        <v>0</v>
      </c>
      <c r="S37" s="501" t="n">
        <v>0</v>
      </c>
      <c r="T37" s="502" t="n"/>
      <c r="U37" s="509" t="n"/>
      <c r="V37" s="507" t="inlineStr"/>
      <c r="W37" s="482" t="inlineStr"/>
      <c r="X37" s="475" t="n">
        <v>-10</v>
      </c>
      <c r="Y37" s="475" t="n">
        <v>-10</v>
      </c>
      <c r="Z37" s="475" t="n"/>
      <c r="AA37" s="475" t="n">
        <v>0</v>
      </c>
      <c r="AB37" s="475" t="n">
        <v>0</v>
      </c>
      <c r="AC37" s="483" t="n"/>
      <c r="AD37" s="483" t="n"/>
    </row>
    <row customFormat="1" customHeight="1" ht="33" r="38" s="84">
      <c r="A38" s="767" t="n"/>
      <c r="B38" s="421" t="n">
        <v>3257101</v>
      </c>
      <c r="C38" s="124" t="inlineStr">
        <is>
          <t>Consultancy  : International - 56 M/M(Detail in Appendix-E of original approved DPP) National - 532 M/M (Detail in Appendix-E of original approved DPP)</t>
        </is>
      </c>
      <c r="D38" s="123" t="inlineStr">
        <is>
          <t>MM</t>
        </is>
      </c>
      <c r="E38" s="118" t="inlineStr">
        <is>
          <t>71+234</t>
        </is>
      </c>
      <c r="F38" s="135" t="n">
        <v>7901.4</v>
      </c>
      <c r="G38" s="86" t="n">
        <v>0</v>
      </c>
      <c r="H38" s="119" t="n"/>
      <c r="I38" s="119" t="n">
        <v>0</v>
      </c>
      <c r="J38" s="119" t="n">
        <v>7901.4</v>
      </c>
      <c r="K38" s="120" t="n"/>
      <c r="L38" s="120" t="n"/>
      <c r="M38" s="142" t="inlineStr">
        <is>
          <t>MM</t>
        </is>
      </c>
      <c r="N38" s="118" t="inlineStr">
        <is>
          <t>56+532</t>
        </is>
      </c>
      <c r="O38" s="42" t="n">
        <v>7901.4</v>
      </c>
      <c r="P38" s="86" t="n">
        <v>0</v>
      </c>
      <c r="Q38" s="119" t="n"/>
      <c r="R38" s="456" t="n">
        <v>0</v>
      </c>
      <c r="S38" s="119" t="n">
        <v>7901.4</v>
      </c>
      <c r="T38" s="120" t="n"/>
      <c r="U38" s="87" t="n"/>
      <c r="V38" s="122" t="inlineStr">
        <is>
          <t>MM</t>
        </is>
      </c>
      <c r="W38" s="143" t="inlineStr"/>
      <c r="X38" s="475" t="n">
        <v>0</v>
      </c>
      <c r="Y38" s="475" t="n">
        <v>0</v>
      </c>
      <c r="Z38" s="86" t="n"/>
      <c r="AA38" s="475" t="n">
        <v>0</v>
      </c>
      <c r="AB38" s="86" t="n">
        <v>0</v>
      </c>
      <c r="AC38" s="85" t="n"/>
      <c r="AD38" s="85" t="n"/>
    </row>
    <row customFormat="1" customHeight="1" ht="19.5" r="39" s="484">
      <c r="A39" s="561" t="n"/>
      <c r="B39" s="473" t="n">
        <v>3111332</v>
      </c>
      <c r="C39" s="493" t="inlineStr">
        <is>
          <t>a) Honorarium/Fees/Remuneration (for different Committee)</t>
        </is>
      </c>
      <c r="D39" s="494" t="inlineStr"/>
      <c r="E39" s="473" t="inlineStr">
        <is>
          <t>1 Item</t>
        </is>
      </c>
      <c r="F39" s="488" t="n">
        <v>25</v>
      </c>
      <c r="G39" s="475" t="n">
        <v>25</v>
      </c>
      <c r="H39" s="501" t="n"/>
      <c r="I39" s="501" t="n">
        <v>0</v>
      </c>
      <c r="J39" s="501" t="n">
        <v>0</v>
      </c>
      <c r="K39" s="502" t="n"/>
      <c r="L39" s="502" t="n"/>
      <c r="M39" s="477" t="inlineStr"/>
      <c r="N39" s="478" t="inlineStr">
        <is>
          <t>1 Item</t>
        </is>
      </c>
      <c r="O39" s="479" t="n">
        <v>30</v>
      </c>
      <c r="P39" s="475" t="n">
        <v>30</v>
      </c>
      <c r="Q39" s="501" t="n"/>
      <c r="R39" s="503" t="n">
        <v>0</v>
      </c>
      <c r="S39" s="501" t="n">
        <v>0</v>
      </c>
      <c r="T39" s="502" t="n"/>
      <c r="U39" s="480" t="n"/>
      <c r="V39" s="481" t="inlineStr"/>
      <c r="W39" s="482" t="inlineStr"/>
      <c r="X39" s="475" t="n">
        <v>5</v>
      </c>
      <c r="Y39" s="475" t="n">
        <v>5</v>
      </c>
      <c r="Z39" s="475" t="n"/>
      <c r="AA39" s="475" t="n">
        <v>0</v>
      </c>
      <c r="AB39" s="475" t="n">
        <v>0</v>
      </c>
      <c r="AC39" s="483" t="n"/>
      <c r="AD39" s="483" t="n"/>
    </row>
    <row customFormat="1" customHeight="1" ht="18" r="40" s="84">
      <c r="A40" s="767" t="n"/>
      <c r="B40" s="421" t="n">
        <v>3111332</v>
      </c>
      <c r="C40" s="94" t="inlineStr">
        <is>
          <t>b) Interim Evaluation</t>
        </is>
      </c>
      <c r="D40" s="121" t="inlineStr"/>
      <c r="E40" s="421" t="inlineStr">
        <is>
          <t>1 Item</t>
        </is>
      </c>
      <c r="F40" s="135" t="n">
        <v>10</v>
      </c>
      <c r="G40" s="86" t="n">
        <v>10</v>
      </c>
      <c r="H40" s="119" t="n"/>
      <c r="I40" s="119" t="n">
        <v>0</v>
      </c>
      <c r="J40" s="119" t="n">
        <v>0</v>
      </c>
      <c r="K40" s="120" t="n"/>
      <c r="L40" s="120" t="n"/>
      <c r="M40" s="142" t="inlineStr"/>
      <c r="N40" s="118" t="inlineStr">
        <is>
          <t>1 Item</t>
        </is>
      </c>
      <c r="O40" s="42" t="n">
        <v>10</v>
      </c>
      <c r="P40" s="86" t="n">
        <v>10</v>
      </c>
      <c r="Q40" s="119" t="n"/>
      <c r="R40" s="456" t="n">
        <v>0</v>
      </c>
      <c r="S40" s="119" t="n">
        <v>0</v>
      </c>
      <c r="T40" s="120" t="n"/>
      <c r="U40" s="87" t="n"/>
      <c r="V40" s="122" t="inlineStr"/>
      <c r="W40" s="143" t="inlineStr"/>
      <c r="X40" s="475" t="n">
        <v>0</v>
      </c>
      <c r="Y40" s="475" t="n">
        <v>0</v>
      </c>
      <c r="Z40" s="86" t="n"/>
      <c r="AA40" s="475" t="n">
        <v>0</v>
      </c>
      <c r="AB40" s="86" t="n">
        <v>0</v>
      </c>
      <c r="AC40" s="85" t="n"/>
      <c r="AD40" s="85" t="n"/>
    </row>
    <row customFormat="1" customHeight="1" ht="19.5" r="41" s="84">
      <c r="A41" s="767" t="n"/>
      <c r="B41" s="421" t="n">
        <v>3111332</v>
      </c>
      <c r="C41" s="94" t="inlineStr">
        <is>
          <t>c) Progress Monitoring</t>
        </is>
      </c>
      <c r="D41" s="121" t="inlineStr"/>
      <c r="E41" s="421" t="inlineStr">
        <is>
          <t>1 Item</t>
        </is>
      </c>
      <c r="F41" s="135" t="n">
        <v>10</v>
      </c>
      <c r="G41" s="86" t="n">
        <v>10</v>
      </c>
      <c r="H41" s="119" t="n"/>
      <c r="I41" s="119" t="n">
        <v>0</v>
      </c>
      <c r="J41" s="119" t="n">
        <v>0</v>
      </c>
      <c r="K41" s="120" t="n"/>
      <c r="L41" s="120" t="n"/>
      <c r="M41" s="142" t="inlineStr"/>
      <c r="N41" s="118" t="inlineStr">
        <is>
          <t>1 Item</t>
        </is>
      </c>
      <c r="O41" s="42" t="n">
        <v>10</v>
      </c>
      <c r="P41" s="86" t="n">
        <v>10</v>
      </c>
      <c r="Q41" s="119" t="n"/>
      <c r="R41" s="456" t="n">
        <v>0</v>
      </c>
      <c r="S41" s="119" t="n">
        <v>0</v>
      </c>
      <c r="T41" s="120" t="n"/>
      <c r="U41" s="87" t="n"/>
      <c r="V41" s="122" t="inlineStr"/>
      <c r="W41" s="143" t="inlineStr"/>
      <c r="X41" s="475" t="n">
        <v>0</v>
      </c>
      <c r="Y41" s="475" t="n">
        <v>0</v>
      </c>
      <c r="Z41" s="86" t="n"/>
      <c r="AA41" s="475" t="n">
        <v>0</v>
      </c>
      <c r="AB41" s="86" t="n">
        <v>0</v>
      </c>
      <c r="AC41" s="85" t="n"/>
      <c r="AD41" s="85" t="n"/>
    </row>
    <row customFormat="1" customHeight="1" ht="17.25" r="42" s="484">
      <c r="A42" s="561" t="n"/>
      <c r="B42" s="473" t="n">
        <v>3257104</v>
      </c>
      <c r="C42" s="493" t="inlineStr">
        <is>
          <t>Survey</t>
        </is>
      </c>
      <c r="D42" s="494" t="inlineStr"/>
      <c r="E42" s="473" t="inlineStr">
        <is>
          <t>1 Item</t>
        </is>
      </c>
      <c r="F42" s="488" t="n">
        <v>162</v>
      </c>
      <c r="G42" s="475" t="n">
        <v>162</v>
      </c>
      <c r="H42" s="501" t="n"/>
      <c r="I42" s="501" t="n">
        <v>0</v>
      </c>
      <c r="J42" s="501" t="n">
        <v>0</v>
      </c>
      <c r="K42" s="502" t="n"/>
      <c r="L42" s="502" t="n"/>
      <c r="M42" s="477" t="inlineStr"/>
      <c r="N42" s="478" t="inlineStr">
        <is>
          <t>1 Item</t>
        </is>
      </c>
      <c r="O42" s="479" t="n">
        <v>162</v>
      </c>
      <c r="P42" s="475" t="n">
        <v>162</v>
      </c>
      <c r="Q42" s="501" t="n"/>
      <c r="R42" s="503" t="n">
        <v>0</v>
      </c>
      <c r="S42" s="501" t="n">
        <v>0</v>
      </c>
      <c r="T42" s="502" t="n"/>
      <c r="U42" s="480" t="n"/>
      <c r="V42" s="481" t="inlineStr"/>
      <c r="W42" s="482" t="inlineStr"/>
      <c r="X42" s="475" t="n">
        <v>0</v>
      </c>
      <c r="Y42" s="475" t="n">
        <v>0</v>
      </c>
      <c r="Z42" s="475" t="n"/>
      <c r="AA42" s="475" t="n">
        <v>0</v>
      </c>
      <c r="AB42" s="475" t="n">
        <v>0</v>
      </c>
      <c r="AC42" s="483" t="n"/>
      <c r="AD42" s="483" t="n"/>
    </row>
    <row customFormat="1" customHeight="1" ht="20.1" r="43" s="529">
      <c r="A43" s="561" t="n"/>
      <c r="B43" s="473" t="n">
        <v>3255101</v>
      </c>
      <c r="C43" s="521" t="inlineStr">
        <is>
          <t>Computer Consumables</t>
        </is>
      </c>
      <c r="D43" s="522" t="inlineStr"/>
      <c r="E43" s="473" t="inlineStr">
        <is>
          <t>1 Item</t>
        </is>
      </c>
      <c r="F43" s="488" t="n">
        <v>50</v>
      </c>
      <c r="G43" s="505" t="n">
        <v>50</v>
      </c>
      <c r="H43" s="523" t="n"/>
      <c r="I43" s="523" t="n">
        <v>0</v>
      </c>
      <c r="J43" s="523" t="n">
        <v>0</v>
      </c>
      <c r="K43" s="524" t="n"/>
      <c r="L43" s="524" t="n"/>
      <c r="M43" s="525" t="inlineStr"/>
      <c r="N43" s="478" t="inlineStr">
        <is>
          <t>1 Item</t>
        </is>
      </c>
      <c r="O43" s="479" t="n">
        <v>60</v>
      </c>
      <c r="P43" s="505" t="n">
        <v>60</v>
      </c>
      <c r="Q43" s="523" t="n"/>
      <c r="R43" s="526" t="n">
        <v>0</v>
      </c>
      <c r="S43" s="523" t="n">
        <v>0</v>
      </c>
      <c r="T43" s="524" t="n"/>
      <c r="U43" s="480" t="n"/>
      <c r="V43" s="481" t="inlineStr"/>
      <c r="W43" s="527" t="inlineStr"/>
      <c r="X43" s="475" t="n">
        <v>10</v>
      </c>
      <c r="Y43" s="475" t="n">
        <v>10</v>
      </c>
      <c r="Z43" s="475" t="n"/>
      <c r="AA43" s="475" t="n">
        <v>0</v>
      </c>
      <c r="AB43" s="475" t="n">
        <v>0</v>
      </c>
      <c r="AC43" s="528" t="n"/>
      <c r="AD43" s="528" t="n"/>
    </row>
    <row customFormat="1" customHeight="1" ht="20.1" r="44" s="529">
      <c r="A44" s="563" t="n"/>
      <c r="B44" s="530" t="n">
        <v>3256101</v>
      </c>
      <c r="C44" s="521" t="inlineStr">
        <is>
          <t>Other Expenses: Salary of Manpower through Outsourcing</t>
        </is>
      </c>
      <c r="D44" s="522" t="inlineStr"/>
      <c r="E44" s="473" t="inlineStr">
        <is>
          <t>1 Item</t>
        </is>
      </c>
      <c r="F44" s="504" t="n">
        <v>1700</v>
      </c>
      <c r="G44" s="505" t="n">
        <v>1700</v>
      </c>
      <c r="H44" s="505" t="n"/>
      <c r="I44" s="505" t="n">
        <v>0</v>
      </c>
      <c r="J44" s="505" t="n">
        <v>0</v>
      </c>
      <c r="K44" s="506" t="n"/>
      <c r="L44" s="506" t="n"/>
      <c r="M44" s="525" t="inlineStr"/>
      <c r="N44" s="478" t="inlineStr">
        <is>
          <t>1 Item</t>
        </is>
      </c>
      <c r="O44" s="479" t="n">
        <v>1700</v>
      </c>
      <c r="P44" s="505" t="n">
        <v>1700</v>
      </c>
      <c r="Q44" s="505" t="n"/>
      <c r="R44" s="508" t="n">
        <v>0</v>
      </c>
      <c r="S44" s="505" t="n">
        <v>0</v>
      </c>
      <c r="T44" s="506" t="n"/>
      <c r="U44" s="509" t="n"/>
      <c r="V44" s="507" t="inlineStr"/>
      <c r="W44" s="527" t="inlineStr"/>
      <c r="X44" s="475" t="n">
        <v>0</v>
      </c>
      <c r="Y44" s="475" t="n">
        <v>0</v>
      </c>
      <c r="Z44" s="475" t="n"/>
      <c r="AA44" s="475" t="n">
        <v>0</v>
      </c>
      <c r="AB44" s="475" t="n">
        <v>0</v>
      </c>
      <c r="AC44" s="528" t="n"/>
      <c r="AD44" s="528" t="n"/>
    </row>
    <row customFormat="1" customHeight="1" ht="20.1" r="45" s="846">
      <c r="A45" s="117" t="n"/>
      <c r="B45" s="790" t="inlineStr">
        <is>
          <t>Repair, Maintenance &amp; Rehabilitation</t>
        </is>
      </c>
      <c r="C45" s="771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457" t="n"/>
      <c r="S45" s="80" t="n"/>
      <c r="T45" s="80" t="n"/>
      <c r="U45" s="80" t="n"/>
      <c r="V45" s="147" t="n"/>
      <c r="W45" s="147" t="n"/>
      <c r="X45" s="475" t="n"/>
      <c r="Y45" s="475" t="n"/>
      <c r="Z45" s="147" t="n"/>
      <c r="AA45" s="475" t="n"/>
      <c r="AB45" s="148" t="n"/>
      <c r="AC45" s="79" t="n"/>
      <c r="AD45" s="78" t="n"/>
    </row>
    <row customFormat="1" customHeight="1" ht="20.1" r="46" s="529">
      <c r="A46" s="531" t="n"/>
      <c r="B46" s="532" t="n">
        <v>3258101</v>
      </c>
      <c r="C46" s="533" t="inlineStr">
        <is>
          <t xml:space="preserve"> Motor Vehicles</t>
        </is>
      </c>
      <c r="D46" s="534" t="inlineStr"/>
      <c r="E46" s="535" t="inlineStr">
        <is>
          <t>L.S.</t>
        </is>
      </c>
      <c r="F46" s="504" t="n">
        <v>100</v>
      </c>
      <c r="G46" s="505" t="n">
        <v>100</v>
      </c>
      <c r="H46" s="536" t="n"/>
      <c r="I46" s="536" t="n">
        <v>0</v>
      </c>
      <c r="J46" s="536" t="n">
        <v>0</v>
      </c>
      <c r="K46" s="537" t="n"/>
      <c r="L46" s="537" t="n"/>
      <c r="M46" s="525" t="inlineStr"/>
      <c r="N46" s="478" t="inlineStr">
        <is>
          <t>L.S.</t>
        </is>
      </c>
      <c r="O46" s="479" t="n">
        <v>125</v>
      </c>
      <c r="P46" s="536" t="n">
        <v>125</v>
      </c>
      <c r="Q46" s="536" t="n"/>
      <c r="R46" s="538" t="n">
        <v>0</v>
      </c>
      <c r="S46" s="536" t="n">
        <v>0</v>
      </c>
      <c r="T46" s="537" t="n"/>
      <c r="U46" s="509" t="n"/>
      <c r="V46" s="507" t="inlineStr"/>
      <c r="W46" s="527" t="inlineStr"/>
      <c r="X46" s="475" t="n">
        <v>25</v>
      </c>
      <c r="Y46" s="475" t="n">
        <v>25</v>
      </c>
      <c r="Z46" s="475" t="n"/>
      <c r="AA46" s="475" t="n">
        <v>0</v>
      </c>
      <c r="AB46" s="475" t="n">
        <v>0</v>
      </c>
      <c r="AC46" s="528" t="n"/>
      <c r="AD46" s="528" t="n"/>
    </row>
    <row customFormat="1" customHeight="1" ht="20.1" r="47" s="529">
      <c r="A47" s="531" t="n"/>
      <c r="B47" s="532" t="n">
        <v>3258102</v>
      </c>
      <c r="C47" s="521" t="inlineStr">
        <is>
          <t>Furnitures &amp; Fixtures</t>
        </is>
      </c>
      <c r="D47" s="534" t="inlineStr"/>
      <c r="E47" s="535" t="inlineStr">
        <is>
          <t>L.S.</t>
        </is>
      </c>
      <c r="F47" s="504" t="n">
        <v>15</v>
      </c>
      <c r="G47" s="505" t="n">
        <v>15</v>
      </c>
      <c r="H47" s="536" t="n"/>
      <c r="I47" s="536" t="n">
        <v>0</v>
      </c>
      <c r="J47" s="536" t="n">
        <v>0</v>
      </c>
      <c r="K47" s="537" t="n"/>
      <c r="L47" s="537" t="n"/>
      <c r="M47" s="525" t="inlineStr"/>
      <c r="N47" s="478" t="inlineStr">
        <is>
          <t>L.S.</t>
        </is>
      </c>
      <c r="O47" s="479" t="n">
        <v>10</v>
      </c>
      <c r="P47" s="505" t="n">
        <v>10</v>
      </c>
      <c r="Q47" s="536" t="n"/>
      <c r="R47" s="538" t="n">
        <v>0</v>
      </c>
      <c r="S47" s="536" t="n">
        <v>0</v>
      </c>
      <c r="T47" s="537" t="n"/>
      <c r="U47" s="509" t="n"/>
      <c r="V47" s="507" t="inlineStr"/>
      <c r="W47" s="527" t="inlineStr"/>
      <c r="X47" s="475" t="n">
        <v>-5</v>
      </c>
      <c r="Y47" s="475" t="n">
        <v>-5</v>
      </c>
      <c r="Z47" s="475" t="n"/>
      <c r="AA47" s="475" t="n">
        <v>0</v>
      </c>
      <c r="AB47" s="475" t="n">
        <v>0</v>
      </c>
      <c r="AC47" s="528" t="n"/>
      <c r="AD47" s="528" t="n"/>
    </row>
    <row customFormat="1" customHeight="1" ht="20.1" r="48" s="529">
      <c r="A48" s="531" t="n"/>
      <c r="B48" s="532" t="n">
        <v>3258103</v>
      </c>
      <c r="C48" s="521" t="inlineStr">
        <is>
          <t>Computers &amp; office equipments</t>
        </is>
      </c>
      <c r="D48" s="534" t="inlineStr"/>
      <c r="E48" s="535" t="inlineStr">
        <is>
          <t>L.S.</t>
        </is>
      </c>
      <c r="F48" s="504" t="n">
        <v>25</v>
      </c>
      <c r="G48" s="505" t="n">
        <v>25</v>
      </c>
      <c r="H48" s="505" t="n"/>
      <c r="I48" s="505" t="n">
        <v>0</v>
      </c>
      <c r="J48" s="505" t="n">
        <v>0</v>
      </c>
      <c r="K48" s="506" t="n"/>
      <c r="L48" s="506" t="n"/>
      <c r="M48" s="525" t="inlineStr"/>
      <c r="N48" s="478" t="inlineStr">
        <is>
          <t>L.S.</t>
        </is>
      </c>
      <c r="O48" s="479" t="n">
        <v>15</v>
      </c>
      <c r="P48" s="505" t="n">
        <v>15</v>
      </c>
      <c r="Q48" s="505" t="n"/>
      <c r="R48" s="508" t="n">
        <v>0</v>
      </c>
      <c r="S48" s="505" t="n">
        <v>0</v>
      </c>
      <c r="T48" s="506" t="n"/>
      <c r="U48" s="509" t="n"/>
      <c r="V48" s="507" t="inlineStr"/>
      <c r="W48" s="527" t="inlineStr"/>
      <c r="X48" s="475" t="n">
        <v>-10</v>
      </c>
      <c r="Y48" s="475" t="n">
        <v>-10</v>
      </c>
      <c r="Z48" s="475" t="n"/>
      <c r="AA48" s="475" t="n">
        <v>0</v>
      </c>
      <c r="AB48" s="475" t="n">
        <v>0</v>
      </c>
      <c r="AC48" s="528" t="n"/>
      <c r="AD48" s="528" t="n"/>
    </row>
    <row customFormat="1" customHeight="1" ht="20.1" r="49" s="529">
      <c r="A49" s="531" t="n"/>
      <c r="B49" s="532" t="n">
        <v>3258105</v>
      </c>
      <c r="C49" s="521" t="inlineStr">
        <is>
          <t>Machineries &amp; Equipments</t>
        </is>
      </c>
      <c r="D49" s="534" t="inlineStr"/>
      <c r="E49" s="535" t="inlineStr">
        <is>
          <t>L.S.</t>
        </is>
      </c>
      <c r="F49" s="504" t="n">
        <v>25</v>
      </c>
      <c r="G49" s="505" t="n">
        <v>25</v>
      </c>
      <c r="H49" s="536" t="n"/>
      <c r="I49" s="536" t="n">
        <v>0</v>
      </c>
      <c r="J49" s="536" t="n">
        <v>0</v>
      </c>
      <c r="K49" s="537" t="n"/>
      <c r="L49" s="537" t="n"/>
      <c r="M49" s="525" t="inlineStr"/>
      <c r="N49" s="478" t="inlineStr">
        <is>
          <t>L.S.</t>
        </is>
      </c>
      <c r="O49" s="479" t="n">
        <v>10</v>
      </c>
      <c r="P49" s="505" t="n">
        <v>10</v>
      </c>
      <c r="Q49" s="536" t="n"/>
      <c r="R49" s="538" t="n">
        <v>0</v>
      </c>
      <c r="S49" s="536" t="n">
        <v>0</v>
      </c>
      <c r="T49" s="537" t="n"/>
      <c r="U49" s="509" t="n"/>
      <c r="V49" s="507" t="inlineStr"/>
      <c r="W49" s="527" t="inlineStr"/>
      <c r="X49" s="475" t="n">
        <v>-15</v>
      </c>
      <c r="Y49" s="475" t="n">
        <v>-15</v>
      </c>
      <c r="Z49" s="475" t="n"/>
      <c r="AA49" s="475" t="n">
        <v>0</v>
      </c>
      <c r="AB49" s="475" t="n">
        <v>0</v>
      </c>
      <c r="AC49" s="528" t="n"/>
      <c r="AD49" s="528" t="n"/>
    </row>
    <row customFormat="1" customHeight="1" ht="20.1" r="50" s="529">
      <c r="A50" s="531" t="n"/>
      <c r="B50" s="532" t="n">
        <v>3258107</v>
      </c>
      <c r="C50" s="521" t="inlineStr">
        <is>
          <t>Office Building : Repair &amp; Maintenance</t>
        </is>
      </c>
      <c r="D50" s="534" t="inlineStr"/>
      <c r="E50" s="535" t="inlineStr">
        <is>
          <t>L.S.</t>
        </is>
      </c>
      <c r="F50" s="504" t="n">
        <v>20</v>
      </c>
      <c r="G50" s="505" t="n">
        <v>20</v>
      </c>
      <c r="H50" s="536" t="n"/>
      <c r="I50" s="536" t="n">
        <v>0</v>
      </c>
      <c r="J50" s="536" t="n">
        <v>0</v>
      </c>
      <c r="K50" s="537" t="n"/>
      <c r="L50" s="537" t="n"/>
      <c r="M50" s="525" t="inlineStr"/>
      <c r="N50" s="478" t="inlineStr">
        <is>
          <t>L.S.</t>
        </is>
      </c>
      <c r="O50" s="479" t="n">
        <v>25</v>
      </c>
      <c r="P50" s="505" t="n">
        <v>25</v>
      </c>
      <c r="Q50" s="536" t="n"/>
      <c r="R50" s="538" t="n">
        <v>0</v>
      </c>
      <c r="S50" s="536" t="n">
        <v>0</v>
      </c>
      <c r="T50" s="537" t="n"/>
      <c r="U50" s="509" t="n"/>
      <c r="V50" s="507" t="inlineStr"/>
      <c r="W50" s="527" t="inlineStr"/>
      <c r="X50" s="475" t="n">
        <v>5</v>
      </c>
      <c r="Y50" s="475" t="n">
        <v>5</v>
      </c>
      <c r="Z50" s="475" t="n"/>
      <c r="AA50" s="475" t="n">
        <v>0</v>
      </c>
      <c r="AB50" s="475" t="n">
        <v>0</v>
      </c>
      <c r="AC50" s="528" t="n"/>
      <c r="AD50" s="528" t="n"/>
    </row>
    <row customFormat="1" customHeight="1" ht="20.1" r="51" s="529">
      <c r="A51" s="531" t="n"/>
      <c r="B51" s="532" t="n">
        <v>3258106</v>
      </c>
      <c r="C51" s="521" t="inlineStr">
        <is>
          <t>Residential Building : Repair &amp; Maintenance</t>
        </is>
      </c>
      <c r="D51" s="534" t="inlineStr"/>
      <c r="E51" s="535" t="inlineStr">
        <is>
          <t>L.S.</t>
        </is>
      </c>
      <c r="F51" s="504" t="n">
        <v>20</v>
      </c>
      <c r="G51" s="505" t="n">
        <v>20</v>
      </c>
      <c r="H51" s="536" t="n"/>
      <c r="I51" s="536" t="n">
        <v>0</v>
      </c>
      <c r="J51" s="536" t="n">
        <v>0</v>
      </c>
      <c r="K51" s="537" t="n"/>
      <c r="L51" s="537" t="n"/>
      <c r="M51" s="525" t="inlineStr"/>
      <c r="N51" s="478" t="inlineStr">
        <is>
          <t>L.S.</t>
        </is>
      </c>
      <c r="O51" s="479" t="n">
        <v>40</v>
      </c>
      <c r="P51" s="505" t="n">
        <v>40</v>
      </c>
      <c r="Q51" s="536" t="n"/>
      <c r="R51" s="538" t="n">
        <v>0</v>
      </c>
      <c r="S51" s="536" t="n">
        <v>0</v>
      </c>
      <c r="T51" s="537" t="n"/>
      <c r="U51" s="509" t="n"/>
      <c r="V51" s="507" t="inlineStr"/>
      <c r="W51" s="527" t="inlineStr"/>
      <c r="X51" s="475" t="n">
        <v>20</v>
      </c>
      <c r="Y51" s="475" t="n">
        <v>20</v>
      </c>
      <c r="Z51" s="475" t="n"/>
      <c r="AA51" s="475" t="n">
        <v>0</v>
      </c>
      <c r="AB51" s="475" t="n">
        <v>0</v>
      </c>
      <c r="AC51" s="528" t="n"/>
      <c r="AD51" s="528" t="n"/>
    </row>
    <row customFormat="1" customHeight="1" ht="20.1" r="52" s="529">
      <c r="A52" s="531" t="n"/>
      <c r="B52" s="532" t="n">
        <v>3258105</v>
      </c>
      <c r="C52" s="521" t="inlineStr">
        <is>
          <t>Engineering Equipments</t>
        </is>
      </c>
      <c r="D52" s="534" t="inlineStr"/>
      <c r="E52" s="535" t="inlineStr">
        <is>
          <t>L.S.</t>
        </is>
      </c>
      <c r="F52" s="504" t="n">
        <v>25</v>
      </c>
      <c r="G52" s="505" t="n">
        <v>25</v>
      </c>
      <c r="H52" s="536" t="n"/>
      <c r="I52" s="536" t="n">
        <v>0</v>
      </c>
      <c r="J52" s="536" t="n">
        <v>0</v>
      </c>
      <c r="K52" s="537" t="n"/>
      <c r="L52" s="537" t="n"/>
      <c r="M52" s="525" t="inlineStr"/>
      <c r="N52" s="478" t="inlineStr">
        <is>
          <t>L.S.</t>
        </is>
      </c>
      <c r="O52" s="479" t="n">
        <v>20</v>
      </c>
      <c r="P52" s="505" t="n">
        <v>20</v>
      </c>
      <c r="Q52" s="536" t="n"/>
      <c r="R52" s="538" t="n">
        <v>0</v>
      </c>
      <c r="S52" s="536" t="n">
        <v>0</v>
      </c>
      <c r="T52" s="537" t="n"/>
      <c r="U52" s="509" t="n"/>
      <c r="V52" s="507" t="inlineStr"/>
      <c r="W52" s="527" t="inlineStr"/>
      <c r="X52" s="475" t="n">
        <v>-5</v>
      </c>
      <c r="Y52" s="475" t="n">
        <v>-5</v>
      </c>
      <c r="Z52" s="475" t="n"/>
      <c r="AA52" s="475" t="n">
        <v>0</v>
      </c>
      <c r="AB52" s="475" t="n">
        <v>0</v>
      </c>
      <c r="AC52" s="528" t="n"/>
      <c r="AD52" s="528" t="n"/>
    </row>
    <row customFormat="1" customHeight="1" ht="20.1" r="53" s="846">
      <c r="A53" s="76" t="n"/>
      <c r="B53" s="143" t="n"/>
      <c r="C53" s="115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458" t="n"/>
      <c r="S53" s="114" t="n"/>
      <c r="T53" s="114" t="n"/>
      <c r="U53" s="114" t="n"/>
      <c r="V53" s="147" t="n"/>
      <c r="W53" s="147" t="n"/>
      <c r="X53" s="475" t="n"/>
      <c r="Y53" s="475" t="n"/>
      <c r="Z53" s="147" t="n"/>
      <c r="AA53" s="475" t="n"/>
      <c r="AB53" s="66" t="n"/>
      <c r="AC53" s="90" t="n"/>
      <c r="AD53" s="90" t="n"/>
    </row>
    <row customFormat="1" customHeight="1" ht="20.1" r="54" s="529">
      <c r="A54" s="531" t="n"/>
      <c r="B54" s="532" t="n">
        <v>3258114</v>
      </c>
      <c r="C54" s="495" t="inlineStr">
        <is>
          <t xml:space="preserve"> Repair/Replacement of Regulator Gates and other related works(Rehabilitation Haors)</t>
        </is>
      </c>
      <c r="D54" s="496" t="inlineStr"/>
      <c r="E54" s="473" t="n">
        <v>104</v>
      </c>
      <c r="F54" s="504" t="n">
        <v>362.5</v>
      </c>
      <c r="G54" s="505" t="n">
        <v>43.5</v>
      </c>
      <c r="H54" s="505" t="n"/>
      <c r="I54" s="505" t="n">
        <v>319</v>
      </c>
      <c r="J54" s="505" t="n">
        <v>0</v>
      </c>
      <c r="K54" s="506" t="n"/>
      <c r="L54" s="509" t="n"/>
      <c r="M54" s="539" t="inlineStr"/>
      <c r="N54" s="478" t="n">
        <v>86</v>
      </c>
      <c r="O54" s="479" t="n">
        <v>405.55</v>
      </c>
      <c r="P54" s="505" t="n">
        <v>56.77700000000001</v>
      </c>
      <c r="Q54" s="505" t="n"/>
      <c r="R54" s="508" t="n">
        <v>348.773</v>
      </c>
      <c r="S54" s="505" t="n">
        <v>0</v>
      </c>
      <c r="T54" s="506" t="n"/>
      <c r="U54" s="509" t="n"/>
      <c r="V54" s="507" t="inlineStr"/>
      <c r="W54" s="527" t="inlineStr"/>
      <c r="X54" s="475" t="n">
        <v>43.05000000000001</v>
      </c>
      <c r="Y54" s="475" t="n">
        <v>13.27700000000001</v>
      </c>
      <c r="Z54" s="475" t="n"/>
      <c r="AA54" s="475" t="n">
        <v>29.77300000000002</v>
      </c>
      <c r="AB54" s="475" t="n">
        <v>0</v>
      </c>
      <c r="AC54" s="528" t="n"/>
      <c r="AD54" s="528" t="n"/>
    </row>
    <row customFormat="1" customHeight="1" ht="20.1" r="55" s="529">
      <c r="A55" s="531" t="n"/>
      <c r="B55" s="530" t="n">
        <v>3258128</v>
      </c>
      <c r="C55" s="521" t="inlineStr">
        <is>
          <t>Water Transport : Repair of Speedboat(s)</t>
        </is>
      </c>
      <c r="D55" s="496" t="inlineStr"/>
      <c r="E55" s="473" t="inlineStr">
        <is>
          <t>L.S.</t>
        </is>
      </c>
      <c r="F55" s="504" t="n">
        <v>10</v>
      </c>
      <c r="G55" s="505" t="n">
        <v>10</v>
      </c>
      <c r="H55" s="536" t="n"/>
      <c r="I55" s="536" t="n">
        <v>0</v>
      </c>
      <c r="J55" s="536" t="n">
        <v>0</v>
      </c>
      <c r="K55" s="537" t="n"/>
      <c r="L55" s="540" t="n"/>
      <c r="M55" s="539" t="inlineStr"/>
      <c r="N55" s="478" t="inlineStr">
        <is>
          <t>L.S.</t>
        </is>
      </c>
      <c r="O55" s="479" t="n">
        <v>5</v>
      </c>
      <c r="P55" s="505" t="n">
        <v>5</v>
      </c>
      <c r="Q55" s="536" t="n"/>
      <c r="R55" s="538" t="n">
        <v>0</v>
      </c>
      <c r="S55" s="536" t="n">
        <v>0</v>
      </c>
      <c r="T55" s="537" t="n"/>
      <c r="U55" s="509" t="n"/>
      <c r="V55" s="541" t="inlineStr"/>
      <c r="W55" s="527" t="inlineStr"/>
      <c r="X55" s="475" t="n">
        <v>-5</v>
      </c>
      <c r="Y55" s="475" t="n">
        <v>-5</v>
      </c>
      <c r="Z55" s="475" t="n"/>
      <c r="AA55" s="475" t="n">
        <v>0</v>
      </c>
      <c r="AB55" s="475" t="n">
        <v>0</v>
      </c>
      <c r="AC55" s="528" t="n"/>
      <c r="AD55" s="528" t="n"/>
    </row>
    <row customFormat="1" customHeight="1" ht="20.1" r="56" s="529">
      <c r="A56" s="531" t="n"/>
      <c r="B56" s="530" t="n">
        <v>3258107</v>
      </c>
      <c r="C56" s="495" t="inlineStr">
        <is>
          <t>Others : Repair &amp; Maintenance</t>
        </is>
      </c>
      <c r="D56" s="487" t="inlineStr"/>
      <c r="E56" s="535" t="inlineStr">
        <is>
          <t>L.S.</t>
        </is>
      </c>
      <c r="F56" s="504" t="n">
        <v>25</v>
      </c>
      <c r="G56" s="505" t="n">
        <v>25</v>
      </c>
      <c r="H56" s="536" t="n"/>
      <c r="I56" s="536" t="n">
        <v>0</v>
      </c>
      <c r="J56" s="536" t="n">
        <v>0</v>
      </c>
      <c r="K56" s="537" t="n"/>
      <c r="L56" s="537" t="n"/>
      <c r="M56" s="525" t="inlineStr"/>
      <c r="N56" s="478" t="inlineStr">
        <is>
          <t>L.S.</t>
        </is>
      </c>
      <c r="O56" s="479" t="n">
        <v>40</v>
      </c>
      <c r="P56" s="505" t="n">
        <v>40</v>
      </c>
      <c r="Q56" s="536" t="n"/>
      <c r="R56" s="538" t="n">
        <v>0</v>
      </c>
      <c r="S56" s="536" t="n">
        <v>0</v>
      </c>
      <c r="T56" s="537" t="n"/>
      <c r="U56" s="509" t="n"/>
      <c r="V56" s="541" t="inlineStr"/>
      <c r="W56" s="527" t="inlineStr"/>
      <c r="X56" s="475" t="n">
        <v>15</v>
      </c>
      <c r="Y56" s="475" t="n">
        <v>15</v>
      </c>
      <c r="Z56" s="475" t="n"/>
      <c r="AA56" s="475" t="n">
        <v>0</v>
      </c>
      <c r="AB56" s="475" t="n">
        <v>0</v>
      </c>
      <c r="AC56" s="528" t="n"/>
      <c r="AD56" s="528" t="n"/>
    </row>
    <row customFormat="1" customHeight="1" ht="20.1" r="57" s="846">
      <c r="A57" s="795" t="inlineStr">
        <is>
          <t>Sub-total : (a) Revenue Component:</t>
        </is>
      </c>
      <c r="B57" s="796" t="n"/>
      <c r="C57" s="797" t="n"/>
      <c r="D57" s="112" t="n"/>
      <c r="E57" s="112" t="n"/>
      <c r="F57" s="794">
        <f>SUM(F12:F56)</f>
        <v/>
      </c>
      <c r="G57" s="794">
        <f>SUM(G12:G56)</f>
        <v/>
      </c>
      <c r="H57" s="110" t="n"/>
      <c r="I57" s="794">
        <f>SUM(I12:I56)</f>
        <v/>
      </c>
      <c r="J57" s="794">
        <f>SUM(J12:J56)</f>
        <v/>
      </c>
      <c r="K57" s="111" t="n"/>
      <c r="L57" s="111" t="inlineStr">
        <is>
          <t xml:space="preserve"> </t>
        </is>
      </c>
      <c r="M57" s="798" t="n"/>
      <c r="N57" s="794" t="n"/>
      <c r="O57" s="794">
        <f>SUM(O12:O56)</f>
        <v/>
      </c>
      <c r="P57" s="794">
        <f>SUM(P12:P56)</f>
        <v/>
      </c>
      <c r="Q57" s="110" t="n"/>
      <c r="R57" s="794">
        <f>SUM(R12:R56)</f>
        <v/>
      </c>
      <c r="S57" s="794">
        <f>SUM(S12:S56)</f>
        <v/>
      </c>
      <c r="T57" s="111" t="n"/>
      <c r="U57" s="109" t="n"/>
      <c r="V57" s="108" t="n"/>
      <c r="W57" s="153" t="n"/>
      <c r="X57" s="794">
        <f>SUM(X12:X56)</f>
        <v/>
      </c>
      <c r="Y57" s="794">
        <f>SUM(Y12:Y56)</f>
        <v/>
      </c>
      <c r="Z57" s="110" t="n"/>
      <c r="AA57" s="794">
        <f>SUM(AA12:AA56)</f>
        <v/>
      </c>
      <c r="AB57" s="794">
        <f>SUM(AB12:AB56)</f>
        <v/>
      </c>
      <c r="AC57" s="107" t="n"/>
      <c r="AD57" s="107" t="n"/>
      <c r="AF57" s="10" t="n"/>
    </row>
    <row customFormat="1" customHeight="1" ht="6" r="58" s="846">
      <c r="A58" s="793" t="n"/>
      <c r="B58" s="776" t="n"/>
      <c r="C58" s="777" t="n"/>
      <c r="D58" s="106" t="n"/>
      <c r="E58" s="106" t="n"/>
      <c r="F58" s="768" t="n"/>
      <c r="G58" s="768" t="n"/>
      <c r="H58" s="48" t="n"/>
      <c r="I58" s="768" t="n"/>
      <c r="J58" s="768" t="n"/>
      <c r="K58" s="105" t="n"/>
      <c r="L58" s="105" t="n"/>
      <c r="M58" s="787" t="n"/>
      <c r="N58" s="768" t="n"/>
      <c r="O58" s="768" t="n"/>
      <c r="P58" s="768" t="n"/>
      <c r="Q58" s="48" t="n"/>
      <c r="R58" s="768" t="n"/>
      <c r="S58" s="768" t="n"/>
      <c r="T58" s="105" t="n"/>
      <c r="U58" s="47" t="n"/>
      <c r="V58" s="49" t="n"/>
      <c r="W58" s="152" t="n"/>
      <c r="X58" s="768" t="n"/>
      <c r="Y58" s="768" t="n"/>
      <c r="Z58" s="48" t="n"/>
      <c r="AA58" s="768" t="n"/>
      <c r="AB58" s="768" t="n"/>
      <c r="AC58" s="104" t="n"/>
      <c r="AD58" s="104" t="n"/>
    </row>
    <row customFormat="1" customHeight="1" ht="16.5" r="59" s="846">
      <c r="A59" s="766" t="inlineStr">
        <is>
          <t>Economic Code</t>
        </is>
      </c>
      <c r="B59" s="766" t="inlineStr">
        <is>
          <t>Economic Sub-Code</t>
        </is>
      </c>
      <c r="C59" s="769" t="inlineStr">
        <is>
          <t>Sub-Code wise component description</t>
        </is>
      </c>
      <c r="D59" s="770" t="inlineStr">
        <is>
          <t xml:space="preserve"> approved  1st Revised DPP</t>
        </is>
      </c>
      <c r="E59" s="771" t="n"/>
      <c r="F59" s="771" t="n"/>
      <c r="G59" s="771" t="n"/>
      <c r="H59" s="771" t="n"/>
      <c r="I59" s="771" t="n"/>
      <c r="J59" s="771" t="n"/>
      <c r="K59" s="771" t="n"/>
      <c r="L59" s="772" t="n"/>
      <c r="M59" s="773" t="inlineStr">
        <is>
          <t>Proposed 2nd Revised DPP</t>
        </is>
      </c>
      <c r="N59" s="771" t="n"/>
      <c r="O59" s="771" t="n"/>
      <c r="P59" s="771" t="n"/>
      <c r="Q59" s="771" t="n"/>
      <c r="R59" s="771" t="n"/>
      <c r="S59" s="771" t="n"/>
      <c r="T59" s="771" t="n"/>
      <c r="U59" s="772" t="n"/>
      <c r="V59" s="782" t="inlineStr">
        <is>
          <t>Difference</t>
        </is>
      </c>
      <c r="W59" s="771" t="n"/>
      <c r="X59" s="771" t="n"/>
      <c r="Y59" s="771" t="n"/>
      <c r="Z59" s="771" t="n"/>
      <c r="AA59" s="771" t="n"/>
      <c r="AB59" s="771" t="n"/>
      <c r="AC59" s="771" t="n"/>
      <c r="AD59" s="783" t="n"/>
    </row>
    <row customFormat="1" customHeight="1" ht="15" r="60" s="846">
      <c r="A60" s="767" t="n"/>
      <c r="B60" s="767" t="n"/>
      <c r="C60" s="767" t="n"/>
      <c r="D60" s="784" t="inlineStr">
        <is>
          <t>Unit</t>
        </is>
      </c>
      <c r="E60" s="784" t="inlineStr">
        <is>
          <t>Qty.</t>
        </is>
      </c>
      <c r="F60" s="784" t="inlineStr">
        <is>
          <t>Cost</t>
        </is>
      </c>
      <c r="G60" s="771" t="n"/>
      <c r="H60" s="771" t="n"/>
      <c r="I60" s="771" t="n"/>
      <c r="J60" s="771" t="n"/>
      <c r="K60" s="771" t="n"/>
      <c r="L60" s="783" t="n"/>
      <c r="M60" s="785" t="inlineStr">
        <is>
          <t>Unit</t>
        </is>
      </c>
      <c r="N60" s="784" t="inlineStr">
        <is>
          <t>Qty.</t>
        </is>
      </c>
      <c r="O60" s="784" t="inlineStr">
        <is>
          <t>Cost</t>
        </is>
      </c>
      <c r="P60" s="771" t="n"/>
      <c r="Q60" s="771" t="n"/>
      <c r="R60" s="771" t="n"/>
      <c r="S60" s="771" t="n"/>
      <c r="T60" s="771" t="n"/>
      <c r="U60" s="783" t="n"/>
      <c r="V60" s="785" t="inlineStr">
        <is>
          <t>Unit</t>
        </is>
      </c>
      <c r="W60" s="784" t="inlineStr">
        <is>
          <t>Qty.</t>
        </is>
      </c>
      <c r="X60" s="784" t="inlineStr">
        <is>
          <t>Cost</t>
        </is>
      </c>
      <c r="Y60" s="771" t="n"/>
      <c r="Z60" s="771" t="n"/>
      <c r="AA60" s="771" t="n"/>
      <c r="AB60" s="771" t="n"/>
      <c r="AC60" s="771" t="n"/>
      <c r="AD60" s="783" t="n"/>
    </row>
    <row customFormat="1" customHeight="1" ht="15" r="61" s="846">
      <c r="A61" s="767" t="n"/>
      <c r="B61" s="767" t="n"/>
      <c r="C61" s="767" t="n"/>
      <c r="D61" s="767" t="n"/>
      <c r="E61" s="767" t="n"/>
      <c r="F61" s="769" t="inlineStr">
        <is>
          <t>Total</t>
        </is>
      </c>
      <c r="G61" s="774" t="inlineStr">
        <is>
          <t>GOB
(FE)</t>
        </is>
      </c>
      <c r="H61" s="775" t="inlineStr">
        <is>
          <t>Project Aid</t>
        </is>
      </c>
      <c r="I61" s="776" t="n"/>
      <c r="J61" s="777" t="n"/>
      <c r="K61" s="778" t="inlineStr">
        <is>
          <t>Own Fund</t>
        </is>
      </c>
      <c r="L61" s="779" t="inlineStr">
        <is>
          <t>Others</t>
        </is>
      </c>
      <c r="M61" s="786" t="n"/>
      <c r="N61" s="767" t="n"/>
      <c r="O61" s="769" t="inlineStr">
        <is>
          <t>Total</t>
        </is>
      </c>
      <c r="P61" s="774" t="inlineStr">
        <is>
          <t>GOB
(FE)</t>
        </is>
      </c>
      <c r="Q61" s="775" t="inlineStr">
        <is>
          <t>Project Aid</t>
        </is>
      </c>
      <c r="R61" s="776" t="n"/>
      <c r="S61" s="777" t="n"/>
      <c r="T61" s="778" t="inlineStr">
        <is>
          <t>Own Fund</t>
        </is>
      </c>
      <c r="U61" s="791" t="inlineStr">
        <is>
          <t>Others</t>
        </is>
      </c>
      <c r="V61" s="786" t="n"/>
      <c r="W61" s="767" t="n"/>
      <c r="X61" s="769" t="inlineStr">
        <is>
          <t>Total</t>
        </is>
      </c>
      <c r="Y61" s="774" t="inlineStr">
        <is>
          <t>GOB
(FE)</t>
        </is>
      </c>
      <c r="Z61" s="775" t="inlineStr">
        <is>
          <t>Project Aid</t>
        </is>
      </c>
      <c r="AA61" s="776" t="n"/>
      <c r="AB61" s="777" t="n"/>
      <c r="AC61" s="778" t="inlineStr">
        <is>
          <t>Own Fund</t>
        </is>
      </c>
      <c r="AD61" s="778" t="inlineStr">
        <is>
          <t>Others</t>
        </is>
      </c>
    </row>
    <row customFormat="1" customHeight="1" ht="15.75" r="62" s="846">
      <c r="A62" s="767" t="n"/>
      <c r="B62" s="767" t="n"/>
      <c r="C62" s="767" t="n"/>
      <c r="D62" s="767" t="n"/>
      <c r="E62" s="767" t="n"/>
      <c r="F62" s="767" t="n"/>
      <c r="G62" s="767" t="n"/>
      <c r="H62" s="769" t="inlineStr">
        <is>
          <t>RPA</t>
        </is>
      </c>
      <c r="I62" s="783" t="n"/>
      <c r="J62" s="769" t="inlineStr">
        <is>
          <t>DPA</t>
        </is>
      </c>
      <c r="K62" s="767" t="n"/>
      <c r="L62" s="780" t="n"/>
      <c r="M62" s="786" t="n"/>
      <c r="N62" s="767" t="n"/>
      <c r="O62" s="767" t="n"/>
      <c r="P62" s="767" t="n"/>
      <c r="Q62" s="769" t="inlineStr">
        <is>
          <t>RPA</t>
        </is>
      </c>
      <c r="R62" s="783" t="n"/>
      <c r="S62" s="769" t="inlineStr">
        <is>
          <t>DPA</t>
        </is>
      </c>
      <c r="T62" s="767" t="n"/>
      <c r="U62" s="792" t="n"/>
      <c r="V62" s="786" t="n"/>
      <c r="W62" s="767" t="n"/>
      <c r="X62" s="767" t="n"/>
      <c r="Y62" s="767" t="n"/>
      <c r="Z62" s="769" t="inlineStr">
        <is>
          <t>RPA</t>
        </is>
      </c>
      <c r="AA62" s="783" t="n"/>
      <c r="AB62" s="769" t="inlineStr">
        <is>
          <t>DPA</t>
        </is>
      </c>
      <c r="AC62" s="767" t="n"/>
      <c r="AD62" s="767" t="n"/>
    </row>
    <row customFormat="1" customHeight="1" ht="39" r="63" s="846">
      <c r="A63" s="768" t="n"/>
      <c r="B63" s="768" t="n"/>
      <c r="C63" s="768" t="n"/>
      <c r="D63" s="768" t="n"/>
      <c r="E63" s="768" t="n"/>
      <c r="F63" s="768" t="n"/>
      <c r="G63" s="768" t="n"/>
      <c r="H63" s="784" t="inlineStr">
        <is>
          <t>Through GOB</t>
        </is>
      </c>
      <c r="I63" s="784" t="inlineStr">
        <is>
          <t>Special Account*</t>
        </is>
      </c>
      <c r="J63" s="768" t="n"/>
      <c r="K63" s="768" t="n"/>
      <c r="L63" s="781" t="n"/>
      <c r="M63" s="787" t="n"/>
      <c r="N63" s="768" t="n"/>
      <c r="O63" s="768" t="n"/>
      <c r="P63" s="768" t="n"/>
      <c r="Q63" s="784" t="inlineStr">
        <is>
          <t>Through GOB</t>
        </is>
      </c>
      <c r="R63" s="784" t="inlineStr">
        <is>
          <t>Special Account*</t>
        </is>
      </c>
      <c r="S63" s="768" t="n"/>
      <c r="T63" s="768" t="n"/>
      <c r="U63" s="793" t="n"/>
      <c r="V63" s="787" t="n"/>
      <c r="W63" s="768" t="n"/>
      <c r="X63" s="768" t="n"/>
      <c r="Y63" s="768" t="n"/>
      <c r="Z63" s="784" t="inlineStr">
        <is>
          <t>Through GOB</t>
        </is>
      </c>
      <c r="AA63" s="784" t="inlineStr">
        <is>
          <t>Special Account*</t>
        </is>
      </c>
      <c r="AB63" s="768" t="n"/>
      <c r="AC63" s="768" t="n"/>
      <c r="AD63" s="768" t="n"/>
    </row>
    <row customFormat="1" customHeight="1" ht="16.5" r="64" s="99">
      <c r="A64" s="100" t="n">
        <v>1</v>
      </c>
      <c r="B64" s="100" t="n">
        <v>2</v>
      </c>
      <c r="C64" s="100" t="n">
        <v>3</v>
      </c>
      <c r="D64" s="100" t="n">
        <v>4</v>
      </c>
      <c r="E64" s="100" t="n">
        <v>5</v>
      </c>
      <c r="F64" s="103" t="n">
        <v>6</v>
      </c>
      <c r="G64" s="103" t="n">
        <v>7</v>
      </c>
      <c r="H64" s="103" t="n">
        <v>8</v>
      </c>
      <c r="I64" s="100" t="n">
        <v>9</v>
      </c>
      <c r="J64" s="100" t="n">
        <v>10</v>
      </c>
      <c r="K64" s="100" t="n">
        <v>11</v>
      </c>
      <c r="L64" s="102" t="n">
        <v>12</v>
      </c>
      <c r="M64" s="101" t="n">
        <v>13</v>
      </c>
      <c r="N64" s="100" t="n">
        <v>14</v>
      </c>
      <c r="O64" s="100" t="n">
        <v>15</v>
      </c>
      <c r="P64" s="100" t="n">
        <v>16</v>
      </c>
      <c r="Q64" s="100" t="n">
        <v>17</v>
      </c>
      <c r="R64" s="100" t="n">
        <v>18</v>
      </c>
      <c r="S64" s="100" t="n">
        <v>19</v>
      </c>
      <c r="T64" s="100" t="n">
        <v>20</v>
      </c>
      <c r="U64" s="100" t="n">
        <v>21</v>
      </c>
      <c r="V64" s="100" t="n">
        <v>22</v>
      </c>
      <c r="W64" s="100" t="n">
        <v>23</v>
      </c>
      <c r="X64" s="100" t="n">
        <v>24</v>
      </c>
      <c r="Y64" s="100" t="n">
        <v>25</v>
      </c>
      <c r="Z64" s="100" t="n">
        <v>26</v>
      </c>
      <c r="AA64" s="100" t="n">
        <v>27</v>
      </c>
      <c r="AB64" s="100" t="n">
        <v>28</v>
      </c>
      <c r="AC64" s="100" t="n">
        <v>29</v>
      </c>
      <c r="AD64" s="100" t="n">
        <v>30</v>
      </c>
    </row>
    <row customFormat="1" customHeight="1" ht="20.1" r="65" s="846">
      <c r="A65" s="41" t="inlineStr">
        <is>
          <t>(b) Capital Component:</t>
        </is>
      </c>
      <c r="B65" s="40" t="n"/>
      <c r="C65" s="40" t="n"/>
      <c r="D65" s="98" t="n"/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79" t="n"/>
      <c r="AC65" s="79" t="n"/>
      <c r="AD65" s="78" t="n"/>
    </row>
    <row customFormat="1" customHeight="1" ht="20.1" r="66" s="846">
      <c r="A66" s="76" t="n"/>
      <c r="B66" s="804" t="inlineStr">
        <is>
          <t>Acquisition of Assets:</t>
        </is>
      </c>
      <c r="C66" s="771" t="n"/>
      <c r="D66" s="771" t="n"/>
      <c r="E66" s="771" t="n"/>
      <c r="F66" s="771" t="n"/>
      <c r="G66" s="771" t="n"/>
      <c r="H66" s="771" t="n"/>
      <c r="I66" s="771" t="n"/>
      <c r="J66" s="771" t="n"/>
      <c r="K66" s="771" t="n"/>
      <c r="L66" s="771" t="n"/>
      <c r="M66" s="771" t="n"/>
      <c r="N66" s="771" t="n"/>
      <c r="O66" s="771" t="n"/>
      <c r="P66" s="771" t="n"/>
      <c r="Q66" s="771" t="n"/>
      <c r="R66" s="771" t="n"/>
      <c r="S66" s="771" t="n"/>
      <c r="T66" s="771" t="n"/>
      <c r="U66" s="771" t="n"/>
      <c r="V66" s="771" t="n"/>
      <c r="W66" s="771" t="n"/>
      <c r="X66" s="771" t="n"/>
      <c r="Y66" s="771" t="n"/>
      <c r="Z66" s="771" t="n"/>
      <c r="AA66" s="783" t="n"/>
      <c r="AB66" s="79" t="n"/>
      <c r="AC66" s="79" t="n"/>
      <c r="AD66" s="78" t="n"/>
    </row>
    <row customFormat="1" customHeight="1" ht="20.1" r="67" s="846">
      <c r="A67" s="76" t="n"/>
      <c r="B67" s="143" t="n"/>
      <c r="C67" s="800" t="inlineStr">
        <is>
          <t xml:space="preserve"> Motor Vehicle :</t>
        </is>
      </c>
      <c r="D67" s="771" t="n"/>
      <c r="E67" s="771" t="n"/>
      <c r="F67" s="771" t="n"/>
      <c r="G67" s="771" t="n"/>
      <c r="H67" s="771" t="n"/>
      <c r="I67" s="771" t="n"/>
      <c r="J67" s="771" t="n"/>
      <c r="K67" s="771" t="n"/>
      <c r="L67" s="771" t="n"/>
      <c r="M67" s="771" t="n"/>
      <c r="N67" s="771" t="n"/>
      <c r="O67" s="771" t="n"/>
      <c r="P67" s="771" t="n"/>
      <c r="Q67" s="771" t="n"/>
      <c r="R67" s="771" t="n"/>
      <c r="S67" s="771" t="n"/>
      <c r="T67" s="771" t="n"/>
      <c r="U67" s="771" t="n"/>
      <c r="V67" s="771" t="n"/>
      <c r="W67" s="771" t="n"/>
      <c r="X67" s="771" t="n"/>
      <c r="Y67" s="771" t="n"/>
      <c r="Z67" s="771" t="n"/>
      <c r="AA67" s="783" t="n"/>
      <c r="AB67" s="79" t="n"/>
      <c r="AC67" s="79" t="n"/>
      <c r="AD67" s="78" t="n"/>
    </row>
    <row customFormat="1" customHeight="1" ht="47.25" r="68" s="84">
      <c r="A68" s="76" t="n"/>
      <c r="B68" s="143" t="n">
        <v>4112101</v>
      </c>
      <c r="C68" s="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8" s="149" t="inlineStr">
        <is>
          <t>Nos</t>
        </is>
      </c>
      <c r="E68" s="420" t="n">
        <v>10</v>
      </c>
      <c r="F68" s="118" t="n">
        <v>702.5</v>
      </c>
      <c r="G68" s="86" t="n">
        <v>702.5</v>
      </c>
      <c r="H68" s="96" t="n"/>
      <c r="I68" s="96" t="n">
        <v>0</v>
      </c>
      <c r="J68" s="96" t="n">
        <v>0</v>
      </c>
      <c r="K68" s="97" t="n"/>
      <c r="L68" s="87" t="n"/>
      <c r="M68" s="149" t="inlineStr">
        <is>
          <t>Nos</t>
        </is>
      </c>
      <c r="N68" s="118" t="n">
        <v>10</v>
      </c>
      <c r="O68" s="479" t="n">
        <v>702.5</v>
      </c>
      <c r="P68" s="96" t="n">
        <v>702.5</v>
      </c>
      <c r="Q68" s="96" t="n"/>
      <c r="R68" s="96" t="n">
        <v>0</v>
      </c>
      <c r="S68" s="96" t="n">
        <v>0</v>
      </c>
      <c r="T68" s="97" t="n"/>
      <c r="U68" s="87" t="n"/>
      <c r="V68" s="122" t="inlineStr">
        <is>
          <t>Nos</t>
        </is>
      </c>
      <c r="W68" s="143" t="inlineStr"/>
      <c r="X68" s="118" t="n">
        <v>0</v>
      </c>
      <c r="Y68" s="118" t="n">
        <v>0</v>
      </c>
      <c r="Z68" s="118" t="n"/>
      <c r="AA68" s="118" t="n">
        <v>0</v>
      </c>
      <c r="AB68" s="118" t="n">
        <v>0</v>
      </c>
      <c r="AC68" s="85" t="n"/>
      <c r="AD68" s="85" t="n"/>
    </row>
    <row customFormat="1" customHeight="1" ht="34.5" r="69" s="484">
      <c r="A69" s="531" t="n"/>
      <c r="B69" s="482" t="n">
        <v>4112101</v>
      </c>
      <c r="C69" s="493" t="inlineStr">
        <is>
          <t>Motorcycle - 45 Nos. (PMO 2 Nos.,Kishoreganj 15 Nos., Netrokona 8 Nos., Sunamganj 8 Nos., Habiganj 8 Nos.&amp; Brahmanbaria 4 Nos).</t>
        </is>
      </c>
      <c r="D69" s="542" t="inlineStr">
        <is>
          <t>Nos</t>
        </is>
      </c>
      <c r="E69" s="485" t="n">
        <v>35</v>
      </c>
      <c r="F69" s="478" t="n">
        <v>68.25</v>
      </c>
      <c r="G69" s="475" t="n">
        <v>68.25</v>
      </c>
      <c r="H69" s="475" t="n"/>
      <c r="I69" s="475" t="n">
        <v>0</v>
      </c>
      <c r="J69" s="475" t="n">
        <v>0</v>
      </c>
      <c r="K69" s="476" t="n"/>
      <c r="L69" s="480" t="n"/>
      <c r="M69" s="542" t="inlineStr">
        <is>
          <t>Nos</t>
        </is>
      </c>
      <c r="N69" s="543" t="n">
        <v>45</v>
      </c>
      <c r="O69" s="479" t="n">
        <v>68.25</v>
      </c>
      <c r="P69" s="475" t="n">
        <v>68.25</v>
      </c>
      <c r="Q69" s="475" t="n"/>
      <c r="R69" s="475" t="n">
        <v>0</v>
      </c>
      <c r="S69" s="475" t="n">
        <v>0</v>
      </c>
      <c r="T69" s="476" t="n"/>
      <c r="U69" s="480" t="n"/>
      <c r="V69" s="481" t="inlineStr">
        <is>
          <t>Nos</t>
        </is>
      </c>
      <c r="W69" s="482" t="inlineStr"/>
      <c r="X69" s="478" t="n">
        <v>0</v>
      </c>
      <c r="Y69" s="478" t="n">
        <v>0</v>
      </c>
      <c r="Z69" s="478" t="n"/>
      <c r="AA69" s="478" t="n">
        <v>0</v>
      </c>
      <c r="AB69" s="478" t="n">
        <v>0</v>
      </c>
      <c r="AC69" s="483" t="n"/>
      <c r="AD69" s="483" t="n"/>
      <c r="AE69" s="544" t="n"/>
    </row>
    <row customFormat="1" customHeight="1" ht="20.1" r="70" s="846">
      <c r="A70" s="76" t="n"/>
      <c r="B70" s="124" t="n"/>
      <c r="C70" s="802" t="inlineStr">
        <is>
          <t>Water Transport :</t>
        </is>
      </c>
      <c r="D70" s="771" t="n"/>
      <c r="E70" s="771" t="n"/>
      <c r="F70" s="771" t="n"/>
      <c r="G70" s="771" t="n"/>
      <c r="H70" s="771" t="n"/>
      <c r="I70" s="771" t="n"/>
      <c r="J70" s="771" t="n"/>
      <c r="K70" s="771" t="n"/>
      <c r="L70" s="771" t="n"/>
      <c r="M70" s="771" t="n"/>
      <c r="N70" s="771" t="n"/>
      <c r="O70" s="771" t="n"/>
      <c r="P70" s="771" t="n"/>
      <c r="Q70" s="771" t="n"/>
      <c r="R70" s="771" t="n"/>
      <c r="S70" s="771" t="n"/>
      <c r="T70" s="771" t="n"/>
      <c r="U70" s="771" t="n"/>
      <c r="V70" s="771" t="n"/>
      <c r="W70" s="771" t="n"/>
      <c r="X70" s="771" t="n"/>
      <c r="Y70" s="771" t="n"/>
      <c r="Z70" s="771" t="n"/>
      <c r="AA70" s="783" t="n"/>
      <c r="AB70" s="79" t="n"/>
      <c r="AC70" s="79" t="n"/>
      <c r="AD70" s="78" t="n"/>
    </row>
    <row customFormat="1" customHeight="1" ht="20.1" r="71" s="529">
      <c r="A71" s="531" t="n"/>
      <c r="B71" s="482" t="n">
        <v>4112102</v>
      </c>
      <c r="C71" s="545" t="inlineStr">
        <is>
          <t>Speed Boat with Engine and all accessories (75 hp &amp; 5 Nos.)</t>
        </is>
      </c>
      <c r="D71" s="542" t="inlineStr">
        <is>
          <t>Nos</t>
        </is>
      </c>
      <c r="E71" s="485" t="n">
        <v>6</v>
      </c>
      <c r="F71" s="508" t="n">
        <v>100</v>
      </c>
      <c r="G71" s="505" t="n">
        <v>100</v>
      </c>
      <c r="H71" s="505" t="n"/>
      <c r="I71" s="505" t="n">
        <v>0</v>
      </c>
      <c r="J71" s="505" t="n">
        <v>0</v>
      </c>
      <c r="K71" s="506" t="n"/>
      <c r="L71" s="509" t="n"/>
      <c r="M71" s="542" t="inlineStr">
        <is>
          <t>Nos</t>
        </is>
      </c>
      <c r="N71" s="543" t="n">
        <v>5</v>
      </c>
      <c r="O71" s="479" t="n">
        <v>90</v>
      </c>
      <c r="P71" s="505" t="n">
        <v>90</v>
      </c>
      <c r="Q71" s="505" t="n"/>
      <c r="R71" s="505" t="n">
        <v>0</v>
      </c>
      <c r="S71" s="505" t="n">
        <v>0</v>
      </c>
      <c r="T71" s="506" t="n"/>
      <c r="U71" s="509" t="n"/>
      <c r="V71" s="507" t="inlineStr">
        <is>
          <t>Nos</t>
        </is>
      </c>
      <c r="W71" s="482" t="inlineStr"/>
      <c r="X71" s="475" t="n">
        <v>-10</v>
      </c>
      <c r="Y71" s="475" t="n">
        <v>-10</v>
      </c>
      <c r="Z71" s="475" t="n"/>
      <c r="AA71" s="475" t="n">
        <v>0</v>
      </c>
      <c r="AB71" s="475" t="n">
        <v>0</v>
      </c>
      <c r="AC71" s="528" t="n"/>
      <c r="AD71" s="528" t="n"/>
    </row>
    <row customFormat="1" customHeight="1" ht="20.1" r="72" s="846">
      <c r="A72" s="76" t="n"/>
      <c r="B72" s="124" t="n"/>
      <c r="C72" s="802" t="n"/>
      <c r="D72" s="771" t="n"/>
      <c r="E72" s="771" t="n"/>
      <c r="F72" s="771" t="n"/>
      <c r="G72" s="771" t="n"/>
      <c r="H72" s="771" t="n"/>
      <c r="I72" s="771" t="n"/>
      <c r="J72" s="771" t="n"/>
      <c r="K72" s="771" t="n"/>
      <c r="L72" s="771" t="n"/>
      <c r="M72" s="771" t="n"/>
      <c r="N72" s="771" t="n"/>
      <c r="O72" s="771" t="n"/>
      <c r="P72" s="771" t="n"/>
      <c r="Q72" s="771" t="n"/>
      <c r="R72" s="771" t="n"/>
      <c r="S72" s="771" t="n"/>
      <c r="T72" s="771" t="n"/>
      <c r="U72" s="771" t="n"/>
      <c r="V72" s="771" t="n"/>
      <c r="W72" s="771" t="n"/>
      <c r="X72" s="771" t="n"/>
      <c r="Y72" s="771" t="n"/>
      <c r="Z72" s="771" t="n"/>
      <c r="AA72" s="783" t="n"/>
      <c r="AB72" s="90" t="n"/>
      <c r="AC72" s="90" t="n"/>
      <c r="AD72" s="90" t="n"/>
    </row>
    <row customFormat="1" customHeight="1" ht="35.25" r="73" s="84">
      <c r="A73" s="76" t="n"/>
      <c r="B73" s="124" t="n">
        <v>4112316</v>
      </c>
      <c r="C73" s="94" t="inlineStr">
        <is>
          <t>Photocopier -7 nos (PMO 2 Nos.,Kishoreganj 1 No., Netrokona 1 No., Sunamganj 1 No., Habiganj 1No.&amp; Brahmanbaria 1 No).</t>
        </is>
      </c>
      <c r="D73" s="149" t="inlineStr">
        <is>
          <t>Nos</t>
        </is>
      </c>
      <c r="E73" s="420" t="n">
        <v>7</v>
      </c>
      <c r="F73" s="118" t="n">
        <v>8.970000000000001</v>
      </c>
      <c r="G73" s="86" t="n">
        <v>8.970000000000001</v>
      </c>
      <c r="H73" s="86" t="n"/>
      <c r="I73" s="86" t="n">
        <v>0</v>
      </c>
      <c r="J73" s="86" t="n">
        <v>0</v>
      </c>
      <c r="K73" s="88" t="n"/>
      <c r="L73" s="87" t="n"/>
      <c r="M73" s="149" t="inlineStr">
        <is>
          <t>Nos</t>
        </is>
      </c>
      <c r="N73" s="422" t="n">
        <v>7</v>
      </c>
      <c r="O73" s="479" t="n">
        <v>8.970000000000001</v>
      </c>
      <c r="P73" s="86" t="n">
        <v>8.970000000000001</v>
      </c>
      <c r="Q73" s="86" t="n"/>
      <c r="R73" s="86" t="n">
        <v>0</v>
      </c>
      <c r="S73" s="86" t="n">
        <v>0</v>
      </c>
      <c r="T73" s="88" t="n"/>
      <c r="U73" s="87" t="n"/>
      <c r="V73" s="122" t="inlineStr">
        <is>
          <t>Nos</t>
        </is>
      </c>
      <c r="W73" s="143" t="inlineStr"/>
      <c r="X73" s="86" t="n">
        <v>0</v>
      </c>
      <c r="Y73" s="86" t="n">
        <v>0</v>
      </c>
      <c r="Z73" s="86" t="n"/>
      <c r="AA73" s="86" t="n">
        <v>0</v>
      </c>
      <c r="AB73" s="86" t="n">
        <v>0</v>
      </c>
      <c r="AC73" s="85" t="n"/>
      <c r="AD73" s="85" t="n"/>
    </row>
    <row customFormat="1" customHeight="1" ht="36" r="74" s="484">
      <c r="A74" s="531" t="n"/>
      <c r="B74" s="471" t="n">
        <v>4112316</v>
      </c>
      <c r="C74" s="493" t="inlineStr">
        <is>
          <t>Fax -2 nos (PMO 2 Nos.).</t>
        </is>
      </c>
      <c r="D74" s="542" t="inlineStr">
        <is>
          <t>Nos</t>
        </is>
      </c>
      <c r="E74" s="485" t="n">
        <v>7</v>
      </c>
      <c r="F74" s="478" t="n">
        <v>5</v>
      </c>
      <c r="G74" s="475" t="n">
        <v>5</v>
      </c>
      <c r="H74" s="475" t="n"/>
      <c r="I74" s="475" t="n">
        <v>0</v>
      </c>
      <c r="J74" s="475" t="n">
        <v>0</v>
      </c>
      <c r="K74" s="476" t="n"/>
      <c r="L74" s="480" t="n"/>
      <c r="M74" s="542" t="inlineStr">
        <is>
          <t>Nos</t>
        </is>
      </c>
      <c r="N74" s="543" t="n">
        <v>2</v>
      </c>
      <c r="O74" s="479" t="n">
        <v>1</v>
      </c>
      <c r="P74" s="475" t="n">
        <v>1</v>
      </c>
      <c r="Q74" s="475" t="n"/>
      <c r="R74" s="475" t="n">
        <v>0</v>
      </c>
      <c r="S74" s="475" t="n">
        <v>0</v>
      </c>
      <c r="T74" s="476" t="n"/>
      <c r="U74" s="480" t="n"/>
      <c r="V74" s="481" t="inlineStr">
        <is>
          <t>Nos</t>
        </is>
      </c>
      <c r="W74" s="482" t="inlineStr"/>
      <c r="X74" s="475" t="n">
        <v>-4</v>
      </c>
      <c r="Y74" s="475" t="n">
        <v>-4</v>
      </c>
      <c r="Z74" s="475" t="n"/>
      <c r="AA74" s="475" t="n">
        <v>0</v>
      </c>
      <c r="AB74" s="475" t="n">
        <v>0</v>
      </c>
      <c r="AC74" s="483" t="n"/>
      <c r="AD74" s="483" t="n"/>
    </row>
    <row customFormat="1" customHeight="1" ht="20.1" r="75" s="846">
      <c r="A75" s="76" t="n"/>
      <c r="B75" s="124" t="n"/>
      <c r="C75" s="803" t="inlineStr">
        <is>
          <t>Engineering Equipments</t>
        </is>
      </c>
      <c r="D75" s="771" t="n"/>
      <c r="E75" s="771" t="n"/>
      <c r="F75" s="771" t="n"/>
      <c r="G75" s="771" t="n"/>
      <c r="H75" s="771" t="n"/>
      <c r="I75" s="771" t="n"/>
      <c r="J75" s="771" t="n"/>
      <c r="K75" s="771" t="n"/>
      <c r="L75" s="771" t="n"/>
      <c r="M75" s="771" t="n"/>
      <c r="N75" s="771" t="n"/>
      <c r="O75" s="771" t="n"/>
      <c r="P75" s="771" t="n"/>
      <c r="Q75" s="771" t="n"/>
      <c r="R75" s="771" t="n"/>
      <c r="S75" s="771" t="n"/>
      <c r="T75" s="771" t="n"/>
      <c r="U75" s="771" t="n"/>
      <c r="V75" s="771" t="n"/>
      <c r="W75" s="771" t="n"/>
      <c r="X75" s="771" t="n"/>
      <c r="Y75" s="771" t="n"/>
      <c r="Z75" s="771" t="n"/>
      <c r="AA75" s="783" t="n"/>
      <c r="AB75" s="79" t="n"/>
      <c r="AC75" s="79" t="n"/>
      <c r="AD75" s="78" t="n"/>
    </row>
    <row customFormat="1" customHeight="1" ht="35.25" r="76" s="484">
      <c r="A76" s="531" t="n"/>
      <c r="B76" s="471" t="n">
        <v>4112304</v>
      </c>
      <c r="C76" s="493" t="inlineStr">
        <is>
          <t>Survey Equipments (Digital leveling Instrument 5 nos., Total Station 2 nos. &amp; Hand Held GPS 10 Nos)</t>
        </is>
      </c>
      <c r="D76" s="542" t="inlineStr">
        <is>
          <t>Nos</t>
        </is>
      </c>
      <c r="E76" s="485" t="n">
        <v>17</v>
      </c>
      <c r="F76" s="478" t="n">
        <v>20.5</v>
      </c>
      <c r="G76" s="475" t="n">
        <v>20.5</v>
      </c>
      <c r="H76" s="475" t="n"/>
      <c r="I76" s="475" t="n">
        <v>0</v>
      </c>
      <c r="J76" s="475" t="n">
        <v>0</v>
      </c>
      <c r="K76" s="476" t="n"/>
      <c r="L76" s="480" t="n"/>
      <c r="M76" s="542" t="inlineStr">
        <is>
          <t>Nos</t>
        </is>
      </c>
      <c r="N76" s="543" t="n">
        <v>17</v>
      </c>
      <c r="O76" s="479" t="n">
        <v>20.5</v>
      </c>
      <c r="P76" s="475" t="n">
        <v>20.5</v>
      </c>
      <c r="Q76" s="475" t="n"/>
      <c r="R76" s="475" t="n">
        <v>0</v>
      </c>
      <c r="S76" s="475" t="n">
        <v>0</v>
      </c>
      <c r="T76" s="476" t="n"/>
      <c r="U76" s="480" t="n"/>
      <c r="V76" s="481" t="inlineStr">
        <is>
          <t>Nos</t>
        </is>
      </c>
      <c r="W76" s="482" t="inlineStr"/>
      <c r="X76" s="475" t="n">
        <v>0</v>
      </c>
      <c r="Y76" s="475" t="n">
        <v>0</v>
      </c>
      <c r="Z76" s="475" t="n"/>
      <c r="AA76" s="475" t="n">
        <v>0</v>
      </c>
      <c r="AB76" s="475" t="n">
        <v>0</v>
      </c>
      <c r="AC76" s="483" t="n"/>
      <c r="AD76" s="483" t="n"/>
    </row>
    <row customFormat="1" customHeight="1" ht="35.25" r="77" s="484">
      <c r="A77" s="531" t="n"/>
      <c r="B77" s="471" t="n">
        <v>4112304</v>
      </c>
      <c r="C77" s="493" t="inlineStr">
        <is>
          <t>Networking Equipment- 3 nos (PMO 1 No., Kishoreganj 1 No., Netrokona 1 No., )</t>
        </is>
      </c>
      <c r="D77" s="542" t="inlineStr">
        <is>
          <t>Nos</t>
        </is>
      </c>
      <c r="E77" s="485" t="n">
        <v>6</v>
      </c>
      <c r="F77" s="543" t="n">
        <v>6</v>
      </c>
      <c r="G77" s="475" t="n">
        <v>6</v>
      </c>
      <c r="H77" s="475" t="n"/>
      <c r="I77" s="475" t="n">
        <v>0</v>
      </c>
      <c r="J77" s="475" t="n">
        <v>0</v>
      </c>
      <c r="K77" s="476" t="n"/>
      <c r="L77" s="480" t="n"/>
      <c r="M77" s="542" t="inlineStr">
        <is>
          <t>Nos</t>
        </is>
      </c>
      <c r="N77" s="543" t="n">
        <v>3</v>
      </c>
      <c r="O77" s="479" t="n">
        <v>3</v>
      </c>
      <c r="P77" s="475" t="n">
        <v>3</v>
      </c>
      <c r="Q77" s="475" t="n"/>
      <c r="R77" s="475" t="n">
        <v>0</v>
      </c>
      <c r="S77" s="475" t="n">
        <v>0</v>
      </c>
      <c r="T77" s="476" t="n"/>
      <c r="U77" s="480" t="n"/>
      <c r="V77" s="481" t="inlineStr">
        <is>
          <t>Nos</t>
        </is>
      </c>
      <c r="W77" s="482" t="inlineStr"/>
      <c r="X77" s="475" t="n">
        <v>-3</v>
      </c>
      <c r="Y77" s="475" t="n">
        <v>-3</v>
      </c>
      <c r="Z77" s="475" t="n"/>
      <c r="AA77" s="475" t="n">
        <v>0</v>
      </c>
      <c r="AB77" s="475" t="n">
        <v>0</v>
      </c>
      <c r="AC77" s="483" t="n"/>
      <c r="AD77" s="483" t="n"/>
    </row>
    <row customFormat="1" customHeight="1" ht="18" r="78" s="84">
      <c r="A78" s="76" t="n"/>
      <c r="B78" s="124" t="n">
        <v>4112304</v>
      </c>
      <c r="C78" s="94" t="inlineStr">
        <is>
          <t>Engineering Laboratory Equipments for Kishoregonj WD Division</t>
        </is>
      </c>
      <c r="D78" s="149" t="inlineStr"/>
      <c r="E78" s="420" t="inlineStr">
        <is>
          <t>L.S</t>
        </is>
      </c>
      <c r="F78" s="118" t="n">
        <v>50</v>
      </c>
      <c r="G78" s="86" t="n">
        <v>50</v>
      </c>
      <c r="H78" s="86" t="n"/>
      <c r="I78" s="86" t="n">
        <v>0</v>
      </c>
      <c r="J78" s="86" t="n">
        <v>0</v>
      </c>
      <c r="K78" s="88" t="n"/>
      <c r="L78" s="87" t="n"/>
      <c r="M78" s="149" t="inlineStr"/>
      <c r="N78" s="118" t="inlineStr">
        <is>
          <t>L.S</t>
        </is>
      </c>
      <c r="O78" s="479" t="n">
        <v>50</v>
      </c>
      <c r="P78" s="86" t="n">
        <v>50</v>
      </c>
      <c r="Q78" s="86" t="n"/>
      <c r="R78" s="86" t="n">
        <v>0</v>
      </c>
      <c r="S78" s="86" t="n">
        <v>0</v>
      </c>
      <c r="T78" s="88" t="n"/>
      <c r="U78" s="87" t="n"/>
      <c r="V78" s="122" t="inlineStr"/>
      <c r="W78" s="143" t="inlineStr"/>
      <c r="X78" s="86" t="n">
        <v>0</v>
      </c>
      <c r="Y78" s="86" t="n">
        <v>0</v>
      </c>
      <c r="Z78" s="86" t="n"/>
      <c r="AA78" s="86" t="n">
        <v>0</v>
      </c>
      <c r="AB78" s="86" t="n">
        <v>0</v>
      </c>
      <c r="AC78" s="85" t="n"/>
      <c r="AD78" s="85" t="n"/>
    </row>
    <row customFormat="1" customHeight="1" ht="20.1" r="79" s="846">
      <c r="A79" s="76" t="n"/>
      <c r="B79" s="124" t="n"/>
      <c r="C79" s="800" t="inlineStr">
        <is>
          <t>Computers &amp; Accessories</t>
        </is>
      </c>
      <c r="D79" s="771" t="n"/>
      <c r="E79" s="771" t="n"/>
      <c r="F79" s="771" t="n"/>
      <c r="G79" s="771" t="n"/>
      <c r="H79" s="771" t="n"/>
      <c r="I79" s="771" t="n"/>
      <c r="J79" s="771" t="n"/>
      <c r="K79" s="771" t="n"/>
      <c r="L79" s="771" t="n"/>
      <c r="M79" s="771" t="n"/>
      <c r="N79" s="771" t="n"/>
      <c r="O79" s="771" t="n"/>
      <c r="P79" s="771" t="n"/>
      <c r="Q79" s="771" t="n"/>
      <c r="R79" s="771" t="n"/>
      <c r="S79" s="771" t="n"/>
      <c r="T79" s="771" t="n"/>
      <c r="U79" s="771" t="n"/>
      <c r="V79" s="771" t="n"/>
      <c r="W79" s="771" t="n"/>
      <c r="X79" s="771" t="n"/>
      <c r="Y79" s="771" t="n"/>
      <c r="Z79" s="771" t="n"/>
      <c r="AA79" s="783" t="n"/>
      <c r="AB79" s="79" t="n"/>
      <c r="AC79" s="79" t="n"/>
      <c r="AD79" s="78" t="n"/>
    </row>
    <row customFormat="1" customHeight="1" ht="67.5" r="80" s="484">
      <c r="A80" s="531" t="n"/>
      <c r="B80" s="471" t="n">
        <v>4112202</v>
      </c>
      <c r="C80" s="49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80" s="542" t="inlineStr">
        <is>
          <t>Nos</t>
        </is>
      </c>
      <c r="E80" s="485" t="n">
        <v>30</v>
      </c>
      <c r="F80" s="478" t="n">
        <v>19.5</v>
      </c>
      <c r="G80" s="475" t="n">
        <v>19.5</v>
      </c>
      <c r="H80" s="475" t="n"/>
      <c r="I80" s="475" t="n">
        <v>0</v>
      </c>
      <c r="J80" s="475" t="n">
        <v>0</v>
      </c>
      <c r="K80" s="476" t="n"/>
      <c r="L80" s="480" t="n"/>
      <c r="M80" s="542" t="inlineStr">
        <is>
          <t>Nos</t>
        </is>
      </c>
      <c r="N80" s="543" t="n">
        <v>37</v>
      </c>
      <c r="O80" s="479" t="n">
        <v>24.5</v>
      </c>
      <c r="P80" s="475" t="n">
        <v>24.5</v>
      </c>
      <c r="Q80" s="475" t="n"/>
      <c r="R80" s="475" t="n">
        <v>0</v>
      </c>
      <c r="S80" s="475" t="n">
        <v>0</v>
      </c>
      <c r="T80" s="476" t="n"/>
      <c r="U80" s="480" t="n"/>
      <c r="V80" s="481" t="inlineStr">
        <is>
          <t>Nos</t>
        </is>
      </c>
      <c r="W80" s="482" t="inlineStr"/>
      <c r="X80" s="475" t="n">
        <v>5</v>
      </c>
      <c r="Y80" s="475" t="n">
        <v>5</v>
      </c>
      <c r="Z80" s="475" t="n"/>
      <c r="AA80" s="475" t="n">
        <v>0</v>
      </c>
      <c r="AB80" s="475" t="n">
        <v>0</v>
      </c>
      <c r="AC80" s="483" t="n"/>
      <c r="AD80" s="483" t="n"/>
    </row>
    <row customFormat="1" customHeight="1" ht="36" r="81" s="84">
      <c r="A81" s="76" t="n"/>
      <c r="B81" s="124" t="n">
        <v>4112202</v>
      </c>
      <c r="C81" s="94" t="inlineStr">
        <is>
          <t>Laptop Computer -11 nos (PMO 6 Nos.,Kishoreganj 1 No., Netrokona 1 No., Sunamganj 1 No., Habiganj 1No.&amp; Brahmanbaria 1 No)</t>
        </is>
      </c>
      <c r="D81" s="149" t="inlineStr">
        <is>
          <t>Nos</t>
        </is>
      </c>
      <c r="E81" s="420" t="n">
        <v>11</v>
      </c>
      <c r="F81" s="118" t="n">
        <v>13.75</v>
      </c>
      <c r="G81" s="86" t="n">
        <v>13.75</v>
      </c>
      <c r="H81" s="86" t="n"/>
      <c r="I81" s="86" t="n">
        <v>0</v>
      </c>
      <c r="J81" s="86" t="n">
        <v>0</v>
      </c>
      <c r="K81" s="88" t="n"/>
      <c r="L81" s="87" t="n"/>
      <c r="M81" s="149" t="inlineStr">
        <is>
          <t>Nos</t>
        </is>
      </c>
      <c r="N81" s="422" t="n">
        <v>11</v>
      </c>
      <c r="O81" s="42" t="n">
        <v>13.75</v>
      </c>
      <c r="P81" s="86" t="n">
        <v>13.75</v>
      </c>
      <c r="Q81" s="86" t="n"/>
      <c r="R81" s="86" t="n">
        <v>0</v>
      </c>
      <c r="S81" s="86" t="n">
        <v>0</v>
      </c>
      <c r="T81" s="88" t="n"/>
      <c r="U81" s="87" t="n"/>
      <c r="V81" s="122" t="inlineStr">
        <is>
          <t>Nos</t>
        </is>
      </c>
      <c r="W81" s="143" t="inlineStr"/>
      <c r="X81" s="86" t="n">
        <v>0</v>
      </c>
      <c r="Y81" s="86" t="n">
        <v>0</v>
      </c>
      <c r="Z81" s="86" t="n"/>
      <c r="AA81" s="86" t="n">
        <v>0</v>
      </c>
      <c r="AB81" s="86" t="n">
        <v>0</v>
      </c>
      <c r="AC81" s="85" t="n"/>
      <c r="AD81" s="85" t="n"/>
    </row>
    <row customFormat="1" customHeight="1" ht="20.1" r="82" s="846">
      <c r="A82" s="76" t="n"/>
      <c r="B82" s="124" t="n">
        <v>4112202</v>
      </c>
      <c r="C82" s="94" t="inlineStr">
        <is>
          <t xml:space="preserve">A3 Combo Printer 2 no ( PMO) </t>
        </is>
      </c>
      <c r="D82" s="149" t="inlineStr">
        <is>
          <t>Nos</t>
        </is>
      </c>
      <c r="E82" s="420" t="n">
        <v>2</v>
      </c>
      <c r="F82" s="432" t="n">
        <v>1.5</v>
      </c>
      <c r="G82" s="68" t="n">
        <v>1.5</v>
      </c>
      <c r="H82" s="68" t="n"/>
      <c r="I82" s="68" t="n">
        <v>0</v>
      </c>
      <c r="J82" s="68" t="n">
        <v>0</v>
      </c>
      <c r="K82" s="70" t="n"/>
      <c r="L82" s="69" t="n"/>
      <c r="M82" s="149" t="inlineStr">
        <is>
          <t>Nos</t>
        </is>
      </c>
      <c r="N82" s="422" t="n">
        <v>2</v>
      </c>
      <c r="O82" s="42" t="n">
        <v>1.5</v>
      </c>
      <c r="P82" s="68" t="n">
        <v>1.5</v>
      </c>
      <c r="Q82" s="68" t="n"/>
      <c r="R82" s="68" t="n">
        <v>0</v>
      </c>
      <c r="S82" s="68" t="n">
        <v>0</v>
      </c>
      <c r="T82" s="70" t="n"/>
      <c r="U82" s="69" t="n"/>
      <c r="V82" s="67" t="inlineStr">
        <is>
          <t>Nos</t>
        </is>
      </c>
      <c r="W82" s="143" t="inlineStr"/>
      <c r="X82" s="86" t="n">
        <v>0</v>
      </c>
      <c r="Y82" s="86" t="n">
        <v>0</v>
      </c>
      <c r="Z82" s="86" t="n"/>
      <c r="AA82" s="86" t="n">
        <v>0</v>
      </c>
      <c r="AB82" s="86" t="n">
        <v>0</v>
      </c>
      <c r="AC82" s="90" t="n"/>
      <c r="AD82" s="90" t="n"/>
    </row>
    <row customFormat="1" customHeight="1" ht="34.5" r="83" s="84">
      <c r="A83" s="76" t="n"/>
      <c r="B83" s="124" t="n">
        <v>4112202</v>
      </c>
      <c r="C83" s="94" t="inlineStr">
        <is>
          <t>Laser Printer- 17 nos. (PMO 9 Nos.,Kishoreganj 2 No., Netrokona 2  No., Sunamganj 2 No., Habiganj 1No.&amp; Brahmanbaria 1 No.)</t>
        </is>
      </c>
      <c r="D83" s="149" t="inlineStr">
        <is>
          <t>Nos</t>
        </is>
      </c>
      <c r="E83" s="420" t="n">
        <v>11</v>
      </c>
      <c r="F83" s="118" t="n">
        <v>5.25</v>
      </c>
      <c r="G83" s="86" t="n">
        <v>5.25</v>
      </c>
      <c r="H83" s="86" t="n"/>
      <c r="I83" s="86" t="n">
        <v>0</v>
      </c>
      <c r="J83" s="86" t="n">
        <v>0</v>
      </c>
      <c r="K83" s="88" t="n"/>
      <c r="L83" s="87" t="n"/>
      <c r="M83" s="149" t="inlineStr">
        <is>
          <t>Nos</t>
        </is>
      </c>
      <c r="N83" s="422" t="n">
        <v>17</v>
      </c>
      <c r="O83" s="42" t="n">
        <v>5.25</v>
      </c>
      <c r="P83" s="86" t="n">
        <v>5.25</v>
      </c>
      <c r="Q83" s="86" t="n"/>
      <c r="R83" s="86" t="n">
        <v>0</v>
      </c>
      <c r="S83" s="86" t="n">
        <v>0</v>
      </c>
      <c r="T83" s="88" t="n"/>
      <c r="U83" s="87" t="n"/>
      <c r="V83" s="122" t="inlineStr">
        <is>
          <t>Nos</t>
        </is>
      </c>
      <c r="W83" s="143" t="inlineStr"/>
      <c r="X83" s="86" t="n">
        <v>0</v>
      </c>
      <c r="Y83" s="86" t="n">
        <v>0</v>
      </c>
      <c r="Z83" s="86" t="n"/>
      <c r="AA83" s="86" t="n">
        <v>0</v>
      </c>
      <c r="AB83" s="86" t="n">
        <v>0</v>
      </c>
      <c r="AC83" s="85" t="n"/>
      <c r="AD83" s="85" t="n"/>
    </row>
    <row customFormat="1" customHeight="1" ht="20.1" r="84" s="846">
      <c r="A84" s="76" t="n"/>
      <c r="B84" s="124" t="n">
        <v>4112314</v>
      </c>
      <c r="C84" s="93" t="inlineStr">
        <is>
          <t>Furnitures &amp; Fixtures</t>
        </is>
      </c>
      <c r="D84" s="93" t="inlineStr"/>
      <c r="E84" s="91" t="inlineStr">
        <is>
          <t>LS</t>
        </is>
      </c>
      <c r="F84" s="432" t="n">
        <v>50</v>
      </c>
      <c r="G84" s="68" t="n">
        <v>50</v>
      </c>
      <c r="H84" s="68" t="n"/>
      <c r="I84" s="68" t="n">
        <v>0</v>
      </c>
      <c r="J84" s="68" t="n">
        <v>0</v>
      </c>
      <c r="K84" s="70" t="n"/>
      <c r="L84" s="69" t="n"/>
      <c r="M84" s="146" t="inlineStr"/>
      <c r="N84" s="91" t="inlineStr">
        <is>
          <t>LS</t>
        </is>
      </c>
      <c r="O84" s="42" t="n">
        <v>50</v>
      </c>
      <c r="P84" s="68" t="n">
        <v>50</v>
      </c>
      <c r="Q84" s="68" t="n"/>
      <c r="R84" s="68" t="n">
        <v>0</v>
      </c>
      <c r="S84" s="68" t="n">
        <v>0</v>
      </c>
      <c r="T84" s="70" t="n"/>
      <c r="U84" s="69" t="n"/>
      <c r="V84" s="67" t="inlineStr"/>
      <c r="W84" s="66" t="inlineStr"/>
      <c r="X84" s="86" t="n">
        <v>0</v>
      </c>
      <c r="Y84" s="86" t="n">
        <v>0</v>
      </c>
      <c r="Z84" s="86" t="n"/>
      <c r="AA84" s="86" t="n">
        <v>0</v>
      </c>
      <c r="AB84" s="86" t="n">
        <v>0</v>
      </c>
      <c r="AC84" s="90" t="n"/>
      <c r="AD84" s="90" t="n"/>
    </row>
    <row customFormat="1" customHeight="1" ht="20.1" r="85" s="846">
      <c r="A85" s="73" t="n"/>
      <c r="B85" s="124" t="n">
        <v>4112303</v>
      </c>
      <c r="C85" s="93" t="inlineStr">
        <is>
          <t>Aircooler</t>
        </is>
      </c>
      <c r="D85" s="93" t="inlineStr">
        <is>
          <t>Nos</t>
        </is>
      </c>
      <c r="E85" s="91" t="n">
        <v>15</v>
      </c>
      <c r="F85" s="432" t="n">
        <v>15</v>
      </c>
      <c r="G85" s="68" t="n">
        <v>15</v>
      </c>
      <c r="H85" s="68" t="n"/>
      <c r="I85" s="68" t="n">
        <v>0</v>
      </c>
      <c r="J85" s="68" t="n">
        <v>0</v>
      </c>
      <c r="K85" s="70" t="n"/>
      <c r="L85" s="69" t="n"/>
      <c r="M85" s="149" t="inlineStr">
        <is>
          <t>Nos</t>
        </is>
      </c>
      <c r="N85" s="422" t="n">
        <v>15</v>
      </c>
      <c r="O85" s="42" t="n">
        <v>15</v>
      </c>
      <c r="P85" s="68" t="n">
        <v>15</v>
      </c>
      <c r="Q85" s="611">
        <f>SUM(O68:O69,O71,O73:O74,O76:O78,O80:O85)</f>
        <v/>
      </c>
      <c r="R85" s="68" t="n">
        <v>0</v>
      </c>
      <c r="S85" s="68" t="n">
        <v>0</v>
      </c>
      <c r="T85" s="70" t="n"/>
      <c r="U85" s="69" t="n"/>
      <c r="V85" s="67" t="inlineStr">
        <is>
          <t>Nos</t>
        </is>
      </c>
      <c r="W85" s="143" t="inlineStr"/>
      <c r="X85" s="86" t="n">
        <v>0</v>
      </c>
      <c r="Y85" s="86" t="n">
        <v>0</v>
      </c>
      <c r="Z85" s="86" t="n"/>
      <c r="AA85" s="86" t="n">
        <v>0</v>
      </c>
      <c r="AB85" s="86" t="n">
        <v>0</v>
      </c>
      <c r="AC85" s="90" t="n"/>
      <c r="AD85" s="90" t="n"/>
      <c r="AH85" s="90" t="n"/>
      <c r="AI85" s="90" t="inlineStr">
        <is>
          <t>Ori</t>
        </is>
      </c>
      <c r="AJ85" s="90" t="n"/>
      <c r="AK85" s="90" t="n"/>
      <c r="AL85" s="90" t="n"/>
      <c r="AM85" s="90" t="inlineStr">
        <is>
          <t>Pro</t>
        </is>
      </c>
      <c r="AN85" s="90" t="n"/>
      <c r="AO85" s="846" t="inlineStr">
        <is>
          <t>Diff</t>
        </is>
      </c>
    </row>
    <row customFormat="1" customHeight="1" ht="23.25" r="86" s="846">
      <c r="A86" s="788" t="n"/>
      <c r="B86" s="124" t="n"/>
      <c r="C86" s="800" t="inlineStr">
        <is>
          <t xml:space="preserve">Acquisition/Purchase of lands and  landed properties of Assets: </t>
        </is>
      </c>
      <c r="D86" s="771" t="n"/>
      <c r="E86" s="771" t="n"/>
      <c r="F86" s="771" t="n"/>
      <c r="G86" s="771" t="n"/>
      <c r="H86" s="771" t="n"/>
      <c r="I86" s="771" t="n"/>
      <c r="J86" s="771" t="n"/>
      <c r="K86" s="771" t="n"/>
      <c r="L86" s="771" t="n"/>
      <c r="M86" s="771" t="n"/>
      <c r="N86" s="771" t="n"/>
      <c r="O86" s="771" t="n"/>
      <c r="P86" s="771" t="n"/>
      <c r="Q86" s="771" t="n"/>
      <c r="R86" s="771" t="n"/>
      <c r="S86" s="771" t="n"/>
      <c r="T86" s="771" t="n"/>
      <c r="U86" s="771" t="n"/>
      <c r="V86" s="771" t="n"/>
      <c r="W86" s="771" t="n"/>
      <c r="X86" s="771" t="n"/>
      <c r="Y86" s="771" t="n"/>
      <c r="Z86" s="771" t="n"/>
      <c r="AA86" s="783" t="n"/>
      <c r="AB86" s="79" t="n"/>
      <c r="AC86" s="79" t="n"/>
      <c r="AD86" s="78" t="n"/>
      <c r="AG86" s="84" t="n"/>
      <c r="AH86" s="85" t="n"/>
      <c r="AI86" s="85" t="n"/>
      <c r="AJ86" s="85" t="n"/>
      <c r="AK86" s="85" t="n"/>
      <c r="AL86" s="85" t="n"/>
      <c r="AM86" s="85" t="n"/>
      <c r="AN86" s="85" t="n"/>
      <c r="AO86" s="84" t="n"/>
      <c r="AP86" s="84" t="n"/>
    </row>
    <row customFormat="1" customHeight="1" ht="20.1" r="87" s="484">
      <c r="A87" s="768" t="n"/>
      <c r="B87" s="471" t="n">
        <v>4141101</v>
      </c>
      <c r="C87" s="495" t="inlineStr">
        <is>
          <t>Land Acquisition ( 470 hectare)</t>
        </is>
      </c>
      <c r="D87" s="495" t="inlineStr">
        <is>
          <t>ha</t>
        </is>
      </c>
      <c r="E87" s="473" t="n">
        <v>470</v>
      </c>
      <c r="F87" s="655" t="n">
        <v>24000</v>
      </c>
      <c r="G87" s="475" t="n">
        <v>24000</v>
      </c>
      <c r="H87" s="475" t="n"/>
      <c r="I87" s="475" t="n">
        <v>0</v>
      </c>
      <c r="J87" s="475" t="n">
        <v>0</v>
      </c>
      <c r="K87" s="476" t="n"/>
      <c r="L87" s="480" t="n"/>
      <c r="M87" s="477" t="inlineStr">
        <is>
          <t>ha</t>
        </is>
      </c>
      <c r="N87" s="478" t="n">
        <v>470</v>
      </c>
      <c r="O87" s="656" t="n">
        <v>18386.72</v>
      </c>
      <c r="P87" s="475" t="n">
        <v>18386.72</v>
      </c>
      <c r="Q87" s="475" t="n"/>
      <c r="R87" s="475" t="n">
        <v>0</v>
      </c>
      <c r="S87" s="475" t="n">
        <v>0</v>
      </c>
      <c r="T87" s="476" t="n"/>
      <c r="U87" s="480" t="n"/>
      <c r="V87" s="481" t="inlineStr">
        <is>
          <t>ha</t>
        </is>
      </c>
      <c r="W87" s="482" t="inlineStr"/>
      <c r="X87" s="475" t="n">
        <v>-5613.279999999999</v>
      </c>
      <c r="Y87" s="475" t="n">
        <v>-5613.279999999999</v>
      </c>
      <c r="Z87" s="475" t="n"/>
      <c r="AA87" s="475" t="n">
        <v>0</v>
      </c>
      <c r="AB87" s="475" t="n">
        <v>0</v>
      </c>
      <c r="AC87" s="483" t="n"/>
      <c r="AD87" s="483" t="n"/>
      <c r="AG87" s="529" t="n"/>
      <c r="AH87" s="546">
        <f>#REF!</f>
        <v/>
      </c>
      <c r="AI87" s="546">
        <f>#REF!</f>
        <v/>
      </c>
      <c r="AJ87" s="546">
        <f>AI87+AH87</f>
        <v/>
      </c>
      <c r="AK87" s="528" t="n"/>
      <c r="AL87" s="528" t="n">
        <v>50</v>
      </c>
      <c r="AM87" s="505" t="n">
        <v>371</v>
      </c>
      <c r="AN87" s="546">
        <f>AM87+AL87</f>
        <v/>
      </c>
      <c r="AO87" s="547">
        <f>AN87-AJ87</f>
        <v/>
      </c>
      <c r="AP87" s="529" t="n"/>
    </row>
    <row customFormat="1" customHeight="1" ht="20.1" r="88" s="846">
      <c r="A88" s="89" t="n"/>
      <c r="B88" s="795" t="n"/>
      <c r="C88" s="800" t="inlineStr">
        <is>
          <t>Construction and Works:</t>
        </is>
      </c>
      <c r="D88" s="771" t="n"/>
      <c r="E88" s="771" t="n"/>
      <c r="F88" s="771" t="n"/>
      <c r="G88" s="771" t="n"/>
      <c r="H88" s="771" t="n"/>
      <c r="I88" s="771" t="n"/>
      <c r="J88" s="771" t="n"/>
      <c r="K88" s="771" t="n"/>
      <c r="L88" s="771" t="n"/>
      <c r="M88" s="771" t="n"/>
      <c r="N88" s="771" t="n"/>
      <c r="O88" s="771" t="n"/>
      <c r="P88" s="771" t="n"/>
      <c r="Q88" s="771" t="n"/>
      <c r="R88" s="771" t="n"/>
      <c r="S88" s="771" t="n"/>
      <c r="T88" s="771" t="n"/>
      <c r="U88" s="771" t="n"/>
      <c r="V88" s="771" t="n"/>
      <c r="W88" s="771" t="n"/>
      <c r="X88" s="771" t="n"/>
      <c r="Y88" s="771" t="n"/>
      <c r="Z88" s="771" t="n"/>
      <c r="AA88" s="783" t="n"/>
      <c r="AB88" s="79" t="n"/>
      <c r="AC88" s="79" t="n"/>
      <c r="AD88" s="78" t="n"/>
      <c r="AH88" s="90" t="n"/>
      <c r="AI88" s="90" t="n"/>
      <c r="AJ88" s="90" t="n"/>
      <c r="AK88" s="90" t="n"/>
      <c r="AL88" s="90" t="n"/>
      <c r="AM88" s="90" t="n"/>
      <c r="AN88" s="90" t="n"/>
    </row>
    <row customFormat="1" customHeight="1" ht="15" r="89" s="846">
      <c r="A89" s="76" t="n"/>
      <c r="B89" s="124" t="n"/>
      <c r="C89" s="81" t="inlineStr">
        <is>
          <t>Irrigation Infrastructures :</t>
        </is>
      </c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2" t="n"/>
      <c r="W89" s="82" t="n"/>
      <c r="X89" s="82" t="n"/>
      <c r="Y89" s="82" t="n"/>
      <c r="Z89" s="82" t="n"/>
      <c r="AA89" s="82" t="n"/>
      <c r="AB89" s="79" t="n"/>
      <c r="AC89" s="79" t="n"/>
      <c r="AD89" s="78" t="n"/>
      <c r="AG89" s="77">
        <f>P90/U90</f>
        <v/>
      </c>
      <c r="AH89" s="68" t="n">
        <v>46.5</v>
      </c>
      <c r="AI89" s="68" t="n">
        <v>895.5</v>
      </c>
      <c r="AJ89" s="74">
        <f>AI89+AH89</f>
        <v/>
      </c>
      <c r="AK89" s="90" t="n"/>
      <c r="AL89" s="90" t="n">
        <v>161</v>
      </c>
      <c r="AM89" s="75" t="n">
        <v>1182</v>
      </c>
      <c r="AN89" s="74">
        <f>AM89+AL89</f>
        <v/>
      </c>
      <c r="AO89" s="10">
        <f>AN89-AJ89</f>
        <v/>
      </c>
    </row>
    <row customFormat="1" customHeight="1" ht="18.75" r="90" s="529">
      <c r="A90" s="531" t="n"/>
      <c r="B90" s="471" t="n">
        <v>4111306</v>
      </c>
      <c r="C90" s="495" t="inlineStr">
        <is>
          <t>Construction of Irrigation Inlet (New Haors)</t>
        </is>
      </c>
      <c r="D90" s="542" t="inlineStr">
        <is>
          <t>Nos</t>
        </is>
      </c>
      <c r="E90" s="495" t="n">
        <v>131</v>
      </c>
      <c r="F90" s="657" t="n">
        <v>1261</v>
      </c>
      <c r="G90" s="505" t="n">
        <v>151.32</v>
      </c>
      <c r="H90" s="505" t="n"/>
      <c r="I90" s="505" t="n">
        <v>1109.68</v>
      </c>
      <c r="J90" s="505" t="n">
        <v>0</v>
      </c>
      <c r="K90" s="506" t="n"/>
      <c r="L90" s="509" t="n"/>
      <c r="M90" s="542" t="inlineStr">
        <is>
          <t>Nos</t>
        </is>
      </c>
      <c r="N90" s="543" t="n">
        <v>119</v>
      </c>
      <c r="O90" s="658" t="n">
        <v>1220.46</v>
      </c>
      <c r="P90" s="549" t="n">
        <v>170.8644</v>
      </c>
      <c r="Q90" s="505" t="n"/>
      <c r="R90" s="549" t="n">
        <v>1049.5956</v>
      </c>
      <c r="S90" s="505" t="n">
        <v>0</v>
      </c>
      <c r="T90" s="506" t="n"/>
      <c r="U90" s="509" t="n"/>
      <c r="V90" s="507" t="inlineStr">
        <is>
          <t>Nos</t>
        </is>
      </c>
      <c r="W90" s="543" t="inlineStr"/>
      <c r="X90" s="478" t="n">
        <v>-40.53999999999996</v>
      </c>
      <c r="Y90" s="478" t="n">
        <v>19.5444</v>
      </c>
      <c r="Z90" s="478" t="n"/>
      <c r="AA90" s="478" t="n">
        <v>-60.08439999999996</v>
      </c>
      <c r="AB90" s="478" t="n">
        <v>0</v>
      </c>
      <c r="AC90" s="528" t="n"/>
      <c r="AD90" s="528" t="n"/>
      <c r="AH90" s="528" t="n"/>
      <c r="AI90" s="528" t="n"/>
      <c r="AJ90" s="528" t="n"/>
      <c r="AK90" s="528" t="n"/>
      <c r="AL90" s="528" t="n"/>
      <c r="AM90" s="528" t="n"/>
      <c r="AN90" s="528" t="n"/>
    </row>
    <row customFormat="1" customHeight="1" ht="15" r="91" s="846">
      <c r="A91" s="76" t="n"/>
      <c r="B91" s="124" t="n"/>
      <c r="C91" s="81" t="inlineStr">
        <is>
          <t>Drainage Structures :</t>
        </is>
      </c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150" t="n"/>
      <c r="W91" s="478" t="n"/>
      <c r="X91" s="156" t="n"/>
      <c r="Y91" s="156" t="n"/>
      <c r="Z91" s="156" t="n"/>
      <c r="AA91" s="156" t="n"/>
      <c r="AB91" s="157" t="n"/>
      <c r="AC91" s="79" t="n"/>
      <c r="AD91" s="78" t="n"/>
      <c r="AG91" s="77">
        <f>P92/U92</f>
        <v/>
      </c>
      <c r="AH91" s="68" t="n">
        <v>46.5</v>
      </c>
      <c r="AI91" s="68" t="n">
        <v>895.5</v>
      </c>
      <c r="AJ91" s="74">
        <f>AI91+AH91</f>
        <v/>
      </c>
      <c r="AK91" s="90" t="n"/>
      <c r="AL91" s="90" t="n">
        <v>161</v>
      </c>
      <c r="AM91" s="75" t="n">
        <v>1182</v>
      </c>
      <c r="AN91" s="74">
        <f>AM91+AL91</f>
        <v/>
      </c>
      <c r="AO91" s="10">
        <f>AN91-AJ91</f>
        <v/>
      </c>
    </row>
    <row customFormat="1" customHeight="1" ht="24" r="92" s="529">
      <c r="A92" s="531" t="n"/>
      <c r="B92" s="471" t="n">
        <v>4111307</v>
      </c>
      <c r="C92" s="495" t="inlineStr">
        <is>
          <t xml:space="preserve"> Re-installation/Construction of Regulator/ Causeway (Rehabilitation Sub-Projects)</t>
        </is>
      </c>
      <c r="D92" s="542" t="inlineStr">
        <is>
          <t>Nos</t>
        </is>
      </c>
      <c r="E92" s="473" t="inlineStr">
        <is>
          <t>7(2+5)</t>
        </is>
      </c>
      <c r="F92" s="657" t="n">
        <v>1515</v>
      </c>
      <c r="G92" s="505" t="n">
        <v>181.8</v>
      </c>
      <c r="H92" s="505" t="n"/>
      <c r="I92" s="505" t="n">
        <v>1333.2</v>
      </c>
      <c r="J92" s="505" t="n">
        <v>0</v>
      </c>
      <c r="K92" s="506" t="n"/>
      <c r="L92" s="509" t="n"/>
      <c r="M92" s="542" t="inlineStr">
        <is>
          <t>Nos</t>
        </is>
      </c>
      <c r="N92" s="543" t="n">
        <v>5</v>
      </c>
      <c r="O92" s="656" t="n">
        <v>1172.62</v>
      </c>
      <c r="P92" s="549" t="n">
        <v>164.1668</v>
      </c>
      <c r="Q92" s="505" t="n"/>
      <c r="R92" s="549" t="n">
        <v>1008.4532</v>
      </c>
      <c r="S92" s="505" t="n">
        <v>0</v>
      </c>
      <c r="T92" s="506" t="n"/>
      <c r="U92" s="509" t="n"/>
      <c r="V92" s="507" t="inlineStr">
        <is>
          <t>Nos</t>
        </is>
      </c>
      <c r="W92" s="543" t="inlineStr"/>
      <c r="X92" s="478" t="n">
        <v>-342.3800000000001</v>
      </c>
      <c r="Y92" s="478" t="n">
        <v>-17.63320000000002</v>
      </c>
      <c r="Z92" s="478" t="n"/>
      <c r="AA92" s="478" t="n">
        <v>-324.7468</v>
      </c>
      <c r="AB92" s="478" t="n">
        <v>0</v>
      </c>
      <c r="AC92" s="528" t="n"/>
      <c r="AD92" s="528" t="n"/>
      <c r="AG92" s="550">
        <f>P93/U93</f>
        <v/>
      </c>
      <c r="AH92" s="505" t="n">
        <v>978.5</v>
      </c>
      <c r="AI92" s="505" t="n">
        <v>18871.5</v>
      </c>
      <c r="AJ92" s="546">
        <f>AI92+AH92</f>
        <v/>
      </c>
      <c r="AK92" s="528" t="n"/>
      <c r="AL92" s="528" t="n">
        <v>3398</v>
      </c>
      <c r="AM92" s="549" t="n">
        <v>24917</v>
      </c>
      <c r="AN92" s="546">
        <f>AM92+AL92</f>
        <v/>
      </c>
      <c r="AO92" s="547">
        <f>AN92-AJ92</f>
        <v/>
      </c>
    </row>
    <row customFormat="1" customHeight="1" ht="32.25" r="93" s="529">
      <c r="A93" s="531" t="n"/>
      <c r="B93" s="471" t="n">
        <v>4111307</v>
      </c>
      <c r="C93" s="495" t="inlineStr">
        <is>
          <t xml:space="preserve"> Installation/Construction of New Regulators/ Causeway/Bridge/Box Drainage Outlet) (New Haors)</t>
        </is>
      </c>
      <c r="D93" s="542" t="inlineStr">
        <is>
          <t>Nos</t>
        </is>
      </c>
      <c r="E93" s="473" t="inlineStr">
        <is>
          <t>137(57+35+14)</t>
        </is>
      </c>
      <c r="F93" s="657" t="n">
        <v>20311</v>
      </c>
      <c r="G93" s="505" t="n">
        <v>2437.32</v>
      </c>
      <c r="H93" s="505" t="n"/>
      <c r="I93" s="505" t="n">
        <v>17873.68</v>
      </c>
      <c r="J93" s="505" t="n">
        <v>0</v>
      </c>
      <c r="K93" s="506" t="n"/>
      <c r="L93" s="509" t="n"/>
      <c r="M93" s="542" t="inlineStr">
        <is>
          <t>Nos</t>
        </is>
      </c>
      <c r="N93" s="543" t="n">
        <v>111</v>
      </c>
      <c r="O93" s="658" t="n">
        <v>18421.37</v>
      </c>
      <c r="P93" s="549" t="n">
        <v>2578.9918</v>
      </c>
      <c r="Q93" s="505" t="n"/>
      <c r="R93" s="549" t="n">
        <v>15842.3782</v>
      </c>
      <c r="S93" s="505" t="n">
        <v>0</v>
      </c>
      <c r="T93" s="506" t="n"/>
      <c r="U93" s="509" t="n"/>
      <c r="V93" s="507" t="inlineStr">
        <is>
          <t>Nos</t>
        </is>
      </c>
      <c r="W93" s="478" t="inlineStr"/>
      <c r="X93" s="478" t="n">
        <v>-1889.630000000001</v>
      </c>
      <c r="Y93" s="478" t="n">
        <v>141.6717999999996</v>
      </c>
      <c r="Z93" s="478" t="n"/>
      <c r="AA93" s="478" t="n">
        <v>-2031.301800000001</v>
      </c>
      <c r="AB93" s="478" t="n">
        <v>0</v>
      </c>
      <c r="AC93" s="528" t="n"/>
      <c r="AD93" s="528" t="n"/>
      <c r="AG93" s="550">
        <f>P94/U94</f>
        <v/>
      </c>
      <c r="AH93" s="505" t="n">
        <v>131</v>
      </c>
      <c r="AI93" s="505" t="n">
        <v>2528</v>
      </c>
      <c r="AJ93" s="546">
        <f>AI93+AH93</f>
        <v/>
      </c>
      <c r="AK93" s="528" t="n"/>
      <c r="AL93" s="528" t="n">
        <v>455</v>
      </c>
      <c r="AM93" s="549" t="n">
        <v>3337</v>
      </c>
      <c r="AN93" s="546">
        <f>AM93+AL93</f>
        <v/>
      </c>
      <c r="AO93" s="547">
        <f>AN93-AJ93</f>
        <v/>
      </c>
    </row>
    <row customFormat="1" customHeight="1" ht="19.5" r="94" s="529">
      <c r="A94" s="531" t="n"/>
      <c r="B94" s="471" t="n">
        <v>4111307</v>
      </c>
      <c r="C94" s="495" t="inlineStr">
        <is>
          <t xml:space="preserve"> Re-excavation of Khal/River (New Haors) </t>
        </is>
      </c>
      <c r="D94" s="495" t="inlineStr">
        <is>
          <t>Km</t>
        </is>
      </c>
      <c r="E94" s="551" t="n">
        <v>318</v>
      </c>
      <c r="F94" s="659" t="n">
        <v>9729</v>
      </c>
      <c r="G94" s="505" t="n">
        <v>1167.48</v>
      </c>
      <c r="H94" s="505" t="n"/>
      <c r="I94" s="505" t="n">
        <v>8561.52</v>
      </c>
      <c r="J94" s="505" t="n">
        <v>0</v>
      </c>
      <c r="K94" s="506" t="n"/>
      <c r="L94" s="509" t="n"/>
      <c r="M94" s="525" t="inlineStr">
        <is>
          <t>Km</t>
        </is>
      </c>
      <c r="N94" s="552" t="n">
        <v>336.214</v>
      </c>
      <c r="O94" s="660" t="n">
        <v>10184.13</v>
      </c>
      <c r="P94" s="549" t="n">
        <v>1425.7782</v>
      </c>
      <c r="Q94" s="505" t="n"/>
      <c r="R94" s="549" t="n">
        <v>8758.3518</v>
      </c>
      <c r="S94" s="505" t="n">
        <v>0</v>
      </c>
      <c r="T94" s="506" t="n"/>
      <c r="U94" s="509" t="n"/>
      <c r="V94" s="507" t="inlineStr">
        <is>
          <t>Km</t>
        </is>
      </c>
      <c r="W94" s="478" t="inlineStr"/>
      <c r="X94" s="478" t="n">
        <v>455.1299999999992</v>
      </c>
      <c r="Y94" s="478" t="n">
        <v>258.2982</v>
      </c>
      <c r="Z94" s="478" t="n"/>
      <c r="AA94" s="478" t="n">
        <v>196.8317999999999</v>
      </c>
      <c r="AB94" s="478" t="n">
        <v>0</v>
      </c>
      <c r="AC94" s="528" t="n"/>
      <c r="AD94" s="528" t="n"/>
      <c r="AG94" s="550">
        <f>#REF!/#REF!</f>
        <v/>
      </c>
      <c r="AH94" s="505" t="n"/>
      <c r="AI94" s="505" t="n"/>
      <c r="AJ94" s="546" t="n"/>
      <c r="AK94" s="528" t="n"/>
      <c r="AL94" s="528" t="n"/>
      <c r="AM94" s="549" t="n"/>
      <c r="AN94" s="546" t="n"/>
      <c r="AO94" s="547" t="n"/>
    </row>
    <row customFormat="1" customHeight="1" ht="15" r="95" s="846">
      <c r="A95" s="76" t="n"/>
      <c r="B95" s="143" t="n"/>
      <c r="C95" s="81" t="inlineStr">
        <is>
          <t>Others</t>
        </is>
      </c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461" t="n"/>
      <c r="O95" s="80" t="n"/>
      <c r="P95" s="80" t="n"/>
      <c r="Q95" s="80" t="n"/>
      <c r="R95" s="80" t="n"/>
      <c r="S95" s="80" t="n"/>
      <c r="T95" s="80" t="n"/>
      <c r="U95" s="80" t="n"/>
      <c r="V95" s="151" t="n"/>
      <c r="W95" s="478">
        <f>N95-E95</f>
        <v/>
      </c>
      <c r="X95" s="158" t="n"/>
      <c r="Y95" s="158" t="n"/>
      <c r="Z95" s="158" t="n"/>
      <c r="AA95" s="118" t="n"/>
      <c r="AB95" s="157" t="n"/>
      <c r="AC95" s="79" t="n"/>
      <c r="AD95" s="78" t="n"/>
      <c r="AG95" s="77">
        <f>P96/U96</f>
        <v/>
      </c>
      <c r="AH95" s="68" t="n">
        <v>18</v>
      </c>
      <c r="AI95" s="68" t="n">
        <v>360</v>
      </c>
      <c r="AJ95" s="74">
        <f>AI95+AH95</f>
        <v/>
      </c>
      <c r="AK95" s="90" t="n"/>
      <c r="AL95" s="90" t="n">
        <v>65</v>
      </c>
      <c r="AM95" s="75" t="n">
        <v>475.36</v>
      </c>
      <c r="AN95" s="74">
        <f>AM95+AL95</f>
        <v/>
      </c>
      <c r="AO95" s="10">
        <f>AN95-AJ95</f>
        <v/>
      </c>
    </row>
    <row customFormat="1" customHeight="1" ht="33.75" r="96" s="529">
      <c r="A96" s="531" t="n"/>
      <c r="B96" s="482" t="n">
        <v>4111201</v>
      </c>
      <c r="C96" s="495" t="inlineStr">
        <is>
          <t xml:space="preserve"> Re-excavation of Khal/River (Rehabilitation Sub-Projects) </t>
        </is>
      </c>
      <c r="D96" s="495" t="inlineStr">
        <is>
          <t>Km</t>
        </is>
      </c>
      <c r="E96" s="661" t="n">
        <v>143</v>
      </c>
      <c r="F96" s="659" t="n">
        <v>2515</v>
      </c>
      <c r="G96" s="505" t="n">
        <v>301.8</v>
      </c>
      <c r="H96" s="553" t="n"/>
      <c r="I96" s="505" t="n">
        <v>2213.2</v>
      </c>
      <c r="J96" s="505" t="n">
        <v>0</v>
      </c>
      <c r="K96" s="506" t="n"/>
      <c r="L96" s="509" t="n"/>
      <c r="M96" s="525" t="inlineStr">
        <is>
          <t>Km</t>
        </is>
      </c>
      <c r="N96" s="662" t="n">
        <v>108.974</v>
      </c>
      <c r="O96" s="660" t="n">
        <v>3398.889999999999</v>
      </c>
      <c r="P96" s="549" t="n">
        <v>475.8446</v>
      </c>
      <c r="Q96" s="505" t="n"/>
      <c r="R96" s="549" t="n">
        <v>2923.0454</v>
      </c>
      <c r="S96" s="505" t="n">
        <v>0</v>
      </c>
      <c r="T96" s="506" t="n"/>
      <c r="U96" s="509" t="n"/>
      <c r="V96" s="507" t="inlineStr">
        <is>
          <t>Km</t>
        </is>
      </c>
      <c r="W96" s="478" t="inlineStr"/>
      <c r="X96" s="478" t="n">
        <v>883.889999999999</v>
      </c>
      <c r="Y96" s="478" t="n">
        <v>174.0446</v>
      </c>
      <c r="Z96" s="478" t="n"/>
      <c r="AA96" s="478" t="n">
        <v>709.8454000000002</v>
      </c>
      <c r="AB96" s="478" t="n">
        <v>0</v>
      </c>
      <c r="AC96" s="528" t="n"/>
      <c r="AD96" s="528" t="n"/>
      <c r="AG96" s="550">
        <f>P97/U97</f>
        <v/>
      </c>
      <c r="AH96" s="505" t="n">
        <v>3</v>
      </c>
      <c r="AI96" s="505" t="n">
        <v>60</v>
      </c>
      <c r="AJ96" s="546">
        <f>AI96+AH96</f>
        <v/>
      </c>
      <c r="AK96" s="528" t="n"/>
      <c r="AL96" s="528" t="n">
        <v>11</v>
      </c>
      <c r="AM96" s="549" t="n">
        <v>80</v>
      </c>
      <c r="AN96" s="546">
        <f>AM96+AL96</f>
        <v/>
      </c>
      <c r="AO96" s="547">
        <f>AN96-AJ96</f>
        <v/>
      </c>
    </row>
    <row customFormat="1" customHeight="1" ht="34.5" r="97" s="529">
      <c r="A97" s="531" t="n"/>
      <c r="B97" s="482" t="n">
        <v>4111201</v>
      </c>
      <c r="C97" s="495" t="inlineStr">
        <is>
          <t xml:space="preserve"> Rehabilitation of Full Embankment (Resection/ construction) (Rehabilitation Sub-Projects)</t>
        </is>
      </c>
      <c r="D97" s="495" t="inlineStr">
        <is>
          <t>Km</t>
        </is>
      </c>
      <c r="E97" s="554" t="n">
        <v>84.31</v>
      </c>
      <c r="F97" s="657" t="n">
        <v>2550</v>
      </c>
      <c r="G97" s="505" t="n">
        <v>306</v>
      </c>
      <c r="H97" s="553" t="n"/>
      <c r="I97" s="505" t="n">
        <v>2244</v>
      </c>
      <c r="J97" s="505" t="n">
        <v>0</v>
      </c>
      <c r="K97" s="506" t="n"/>
      <c r="L97" s="509" t="n"/>
      <c r="M97" s="525" t="inlineStr">
        <is>
          <t>Km</t>
        </is>
      </c>
      <c r="N97" s="552" t="n">
        <v>67.11</v>
      </c>
      <c r="O97" s="658" t="n">
        <v>2035.43</v>
      </c>
      <c r="P97" s="549" t="n">
        <v>284.9602</v>
      </c>
      <c r="Q97" s="505" t="n"/>
      <c r="R97" s="549" t="n">
        <v>1750.4698</v>
      </c>
      <c r="S97" s="505" t="n">
        <v>0</v>
      </c>
      <c r="T97" s="506" t="n"/>
      <c r="U97" s="509" t="n"/>
      <c r="V97" s="507" t="inlineStr">
        <is>
          <t>Km</t>
        </is>
      </c>
      <c r="W97" s="478" t="inlineStr"/>
      <c r="X97" s="478" t="n">
        <v>-514.5699999999999</v>
      </c>
      <c r="Y97" s="478" t="n">
        <v>-21.03980000000001</v>
      </c>
      <c r="Z97" s="478" t="n"/>
      <c r="AA97" s="478" t="n">
        <v>-493.5301999999999</v>
      </c>
      <c r="AB97" s="478" t="n">
        <v>0</v>
      </c>
      <c r="AC97" s="528" t="n"/>
      <c r="AD97" s="528" t="n"/>
      <c r="AG97" s="550">
        <f>P98/U98</f>
        <v/>
      </c>
      <c r="AH97" s="505" t="n">
        <v>8.25</v>
      </c>
      <c r="AI97" s="505" t="n">
        <v>170.25</v>
      </c>
      <c r="AJ97" s="546">
        <f>AI97+AH97</f>
        <v/>
      </c>
      <c r="AK97" s="528" t="n"/>
      <c r="AL97" s="528" t="n">
        <v>31</v>
      </c>
      <c r="AM97" s="549" t="n">
        <v>225</v>
      </c>
      <c r="AN97" s="546">
        <f>AM97+AL97</f>
        <v/>
      </c>
      <c r="AO97" s="547">
        <f>AN97-AJ97</f>
        <v/>
      </c>
    </row>
    <row customFormat="1" customHeight="1" ht="33" r="98" s="529">
      <c r="A98" s="531" t="n"/>
      <c r="B98" s="482" t="n">
        <v>4111201</v>
      </c>
      <c r="C98" s="495" t="inlineStr">
        <is>
          <t xml:space="preserve"> Rehabilitation of Submergible Embankment  (Resection/construction)  (Rehabilitation Sub-Projects)</t>
        </is>
      </c>
      <c r="D98" s="495" t="inlineStr">
        <is>
          <t>Km</t>
        </is>
      </c>
      <c r="E98" s="554" t="n">
        <v>87.03</v>
      </c>
      <c r="F98" s="657" t="n">
        <v>1785</v>
      </c>
      <c r="G98" s="505" t="n">
        <v>214.2</v>
      </c>
      <c r="H98" s="553" t="n"/>
      <c r="I98" s="505" t="n">
        <v>1570.8</v>
      </c>
      <c r="J98" s="505" t="n">
        <v>0</v>
      </c>
      <c r="K98" s="506" t="n"/>
      <c r="L98" s="509" t="n"/>
      <c r="M98" s="525" t="inlineStr">
        <is>
          <t>Km</t>
        </is>
      </c>
      <c r="N98" s="552" t="n">
        <v>62.66200000000001</v>
      </c>
      <c r="O98" s="658" t="n">
        <v>1748.43</v>
      </c>
      <c r="P98" s="549" t="n">
        <v>244.7802</v>
      </c>
      <c r="Q98" s="505" t="n"/>
      <c r="R98" s="549" t="n">
        <v>1503.6498</v>
      </c>
      <c r="S98" s="505" t="n">
        <v>0</v>
      </c>
      <c r="T98" s="506" t="n"/>
      <c r="U98" s="509" t="n"/>
      <c r="V98" s="507" t="inlineStr">
        <is>
          <t>Km</t>
        </is>
      </c>
      <c r="W98" s="478" t="inlineStr"/>
      <c r="X98" s="478" t="n">
        <v>-36.56999999999994</v>
      </c>
      <c r="Y98" s="478" t="n">
        <v>30.58020000000002</v>
      </c>
      <c r="Z98" s="478" t="n"/>
      <c r="AA98" s="478" t="n">
        <v>-67.15020000000004</v>
      </c>
      <c r="AB98" s="478" t="n">
        <v>0</v>
      </c>
      <c r="AC98" s="528" t="n"/>
      <c r="AD98" s="528" t="n"/>
      <c r="AG98" s="550">
        <f>P99/U99</f>
        <v/>
      </c>
      <c r="AH98" s="505" t="n"/>
      <c r="AI98" s="505" t="n"/>
      <c r="AJ98" s="546" t="n"/>
      <c r="AK98" s="528" t="n"/>
      <c r="AL98" s="528" t="n"/>
      <c r="AM98" s="549" t="n"/>
      <c r="AN98" s="546" t="n"/>
      <c r="AO98" s="547" t="n"/>
    </row>
    <row customFormat="1" customHeight="1" ht="20.25" r="99" s="529">
      <c r="A99" s="531" t="n"/>
      <c r="B99" s="482" t="n">
        <v>4111201</v>
      </c>
      <c r="C99" s="495" t="inlineStr">
        <is>
          <t>Construction of Submersible Embankment (New Haors) (Earth Volume: 29.98 lakh cum)</t>
        </is>
      </c>
      <c r="D99" s="495" t="inlineStr">
        <is>
          <t>Km</t>
        </is>
      </c>
      <c r="E99" s="554" t="n">
        <v>263.24</v>
      </c>
      <c r="F99" s="659" t="n">
        <v>11952.5</v>
      </c>
      <c r="G99" s="505" t="n">
        <v>1434.3</v>
      </c>
      <c r="H99" s="553" t="n"/>
      <c r="I99" s="505" t="n">
        <v>10518.2</v>
      </c>
      <c r="J99" s="505" t="n">
        <v>0</v>
      </c>
      <c r="K99" s="506" t="n"/>
      <c r="L99" s="509" t="n"/>
      <c r="M99" s="525" t="inlineStr">
        <is>
          <t>Km</t>
        </is>
      </c>
      <c r="N99" s="662" t="n">
        <v>261.2379999999999</v>
      </c>
      <c r="O99" s="660" t="n">
        <v>21445.23</v>
      </c>
      <c r="P99" s="663" t="n">
        <v>9315.380200000003</v>
      </c>
      <c r="Q99" s="659" t="n"/>
      <c r="R99" s="663" t="n">
        <v>12129.8498</v>
      </c>
      <c r="S99" s="505" t="n">
        <v>0</v>
      </c>
      <c r="T99" s="506" t="n"/>
      <c r="U99" s="509" t="n"/>
      <c r="V99" s="507" t="inlineStr">
        <is>
          <t>Km</t>
        </is>
      </c>
      <c r="W99" s="478" t="inlineStr"/>
      <c r="X99" s="478" t="n">
        <v>9492.73</v>
      </c>
      <c r="Y99" s="478" t="n">
        <v>7881.080200000003</v>
      </c>
      <c r="Z99" s="478" t="n"/>
      <c r="AA99" s="478" t="n">
        <v>1611.649799999999</v>
      </c>
      <c r="AB99" s="478" t="n">
        <v>0</v>
      </c>
      <c r="AC99" s="528" t="n"/>
      <c r="AD99" s="528" t="n"/>
      <c r="AG99" s="550">
        <f>#REF!/#REF!</f>
        <v/>
      </c>
      <c r="AH99" s="505" t="n"/>
      <c r="AI99" s="505" t="n"/>
      <c r="AJ99" s="546" t="n"/>
      <c r="AK99" s="528" t="n"/>
      <c r="AL99" s="528" t="n"/>
      <c r="AM99" s="549" t="n"/>
      <c r="AN99" s="546" t="n"/>
      <c r="AO99" s="547" t="n"/>
    </row>
    <row customFormat="1" customHeight="1" ht="18" r="100" s="529">
      <c r="A100" s="531" t="n"/>
      <c r="B100" s="482" t="n">
        <v>4111201</v>
      </c>
      <c r="C100" s="495" t="inlineStr">
        <is>
          <t xml:space="preserve"> Rehabilitation of Regulator (New Haors)</t>
        </is>
      </c>
      <c r="D100" s="542" t="inlineStr">
        <is>
          <t>Nos</t>
        </is>
      </c>
      <c r="E100" s="554" t="n">
        <v>8</v>
      </c>
      <c r="F100" s="657" t="n">
        <v>166</v>
      </c>
      <c r="G100" s="505" t="n">
        <v>19.92</v>
      </c>
      <c r="H100" s="553" t="n"/>
      <c r="I100" s="505" t="n">
        <v>146.08</v>
      </c>
      <c r="J100" s="505" t="n">
        <v>0</v>
      </c>
      <c r="K100" s="506" t="n"/>
      <c r="L100" s="509" t="n"/>
      <c r="M100" s="542" t="inlineStr">
        <is>
          <t>Nos</t>
        </is>
      </c>
      <c r="N100" s="543" t="n">
        <v>7</v>
      </c>
      <c r="O100" s="658" t="n">
        <v>146.69</v>
      </c>
      <c r="P100" s="549" t="n">
        <v>20.5366</v>
      </c>
      <c r="Q100" s="505" t="n"/>
      <c r="R100" s="549" t="n">
        <v>126.1534</v>
      </c>
      <c r="S100" s="505" t="n">
        <v>0</v>
      </c>
      <c r="T100" s="506" t="n"/>
      <c r="U100" s="509" t="n"/>
      <c r="V100" s="507" t="inlineStr">
        <is>
          <t>Nos</t>
        </is>
      </c>
      <c r="W100" s="478" t="inlineStr"/>
      <c r="X100" s="478" t="n">
        <v>-19.31</v>
      </c>
      <c r="Y100" s="478" t="n">
        <v>0.6165999999999983</v>
      </c>
      <c r="Z100" s="478" t="n"/>
      <c r="AA100" s="478" t="n">
        <v>-19.92660000000001</v>
      </c>
      <c r="AB100" s="478" t="n">
        <v>0</v>
      </c>
      <c r="AC100" s="528" t="n"/>
      <c r="AD100" s="528" t="n"/>
      <c r="AG100" s="550">
        <f>#REF!/#REF!</f>
        <v/>
      </c>
      <c r="AH100" s="505" t="n">
        <v>8.25</v>
      </c>
      <c r="AI100" s="505" t="n">
        <v>170.25</v>
      </c>
      <c r="AJ100" s="546">
        <f>AI100+AH100</f>
        <v/>
      </c>
      <c r="AK100" s="528" t="n"/>
      <c r="AL100" s="528" t="n">
        <v>31</v>
      </c>
      <c r="AM100" s="549" t="n">
        <v>225</v>
      </c>
      <c r="AN100" s="546">
        <f>AM100+AL100</f>
        <v/>
      </c>
      <c r="AO100" s="547">
        <f>AN100-AJ100</f>
        <v/>
      </c>
    </row>
    <row customFormat="1" customHeight="1" ht="18" r="101" s="529">
      <c r="A101" s="531" t="n"/>
      <c r="B101" s="482" t="n">
        <v>4111201</v>
      </c>
      <c r="C101" s="495" t="inlineStr">
        <is>
          <t>Threshing Floor Construction</t>
        </is>
      </c>
      <c r="D101" s="542" t="inlineStr">
        <is>
          <t>Nos</t>
        </is>
      </c>
      <c r="E101" s="554" t="inlineStr"/>
      <c r="F101" s="505" t="n">
        <v>0</v>
      </c>
      <c r="G101" s="505" t="n">
        <v>0</v>
      </c>
      <c r="H101" s="553" t="n"/>
      <c r="I101" s="505" t="n">
        <v>0</v>
      </c>
      <c r="J101" s="505" t="n">
        <v>0</v>
      </c>
      <c r="K101" s="506" t="n"/>
      <c r="L101" s="509" t="n"/>
      <c r="M101" s="542" t="inlineStr">
        <is>
          <t>Nos</t>
        </is>
      </c>
      <c r="N101" s="543" t="n">
        <v>5</v>
      </c>
      <c r="O101" s="548" t="n">
        <v>225</v>
      </c>
      <c r="P101" s="549" t="n">
        <v>31.5</v>
      </c>
      <c r="Q101" s="505" t="n"/>
      <c r="R101" s="549" t="n">
        <v>193.5</v>
      </c>
      <c r="S101" s="505" t="n">
        <v>0</v>
      </c>
      <c r="T101" s="506" t="n"/>
      <c r="U101" s="509" t="n"/>
      <c r="V101" s="507" t="inlineStr">
        <is>
          <t>Nos</t>
        </is>
      </c>
      <c r="W101" s="478" t="inlineStr"/>
      <c r="X101" s="478" t="n">
        <v>225</v>
      </c>
      <c r="Y101" s="478" t="n">
        <v>31.5</v>
      </c>
      <c r="Z101" s="478" t="n"/>
      <c r="AA101" s="478" t="n">
        <v>193.5</v>
      </c>
      <c r="AB101" s="478" t="n">
        <v>0</v>
      </c>
      <c r="AC101" s="528" t="n"/>
      <c r="AD101" s="528" t="n"/>
      <c r="AG101" s="550" t="n"/>
      <c r="AH101" s="505" t="n"/>
      <c r="AI101" s="505" t="n"/>
      <c r="AJ101" s="546" t="n"/>
      <c r="AK101" s="528" t="n"/>
      <c r="AL101" s="528" t="n"/>
      <c r="AM101" s="549" t="n"/>
      <c r="AN101" s="546" t="n"/>
      <c r="AO101" s="547" t="n"/>
    </row>
    <row customFormat="1" customHeight="1" ht="18" r="102" s="529">
      <c r="A102" s="531" t="n"/>
      <c r="B102" s="482" t="n">
        <v>4111201</v>
      </c>
      <c r="C102" s="495" t="inlineStr">
        <is>
          <t>Construction of WMG Office</t>
        </is>
      </c>
      <c r="D102" s="542" t="inlineStr">
        <is>
          <t>Nos</t>
        </is>
      </c>
      <c r="E102" s="554" t="n">
        <v>60</v>
      </c>
      <c r="F102" s="505" t="n">
        <v>1380</v>
      </c>
      <c r="G102" s="505" t="n">
        <v>165.6</v>
      </c>
      <c r="H102" s="553" t="n"/>
      <c r="I102" s="505" t="n">
        <v>1214.4</v>
      </c>
      <c r="J102" s="505" t="n">
        <v>0</v>
      </c>
      <c r="K102" s="506" t="n"/>
      <c r="L102" s="509" t="n"/>
      <c r="M102" s="542" t="inlineStr">
        <is>
          <t>Nos</t>
        </is>
      </c>
      <c r="N102" s="478" t="n">
        <v>55</v>
      </c>
      <c r="O102" s="548" t="n">
        <v>1618</v>
      </c>
      <c r="P102" s="549" t="n">
        <v>226.52</v>
      </c>
      <c r="Q102" s="505" t="n"/>
      <c r="R102" s="549" t="n">
        <v>1391.48</v>
      </c>
      <c r="S102" s="505" t="n">
        <v>0</v>
      </c>
      <c r="T102" s="506" t="n"/>
      <c r="U102" s="509" t="n"/>
      <c r="V102" s="507" t="inlineStr">
        <is>
          <t>Nos</t>
        </is>
      </c>
      <c r="W102" s="478" t="inlineStr"/>
      <c r="X102" s="478" t="n">
        <v>238</v>
      </c>
      <c r="Y102" s="478" t="n">
        <v>60.92000000000002</v>
      </c>
      <c r="Z102" s="478" t="n"/>
      <c r="AA102" s="478" t="n">
        <v>177.0799999999999</v>
      </c>
      <c r="AB102" s="478" t="n">
        <v>0</v>
      </c>
      <c r="AC102" s="528" t="n"/>
      <c r="AD102" s="528" t="n"/>
      <c r="AH102" s="505" t="n">
        <v>726.6</v>
      </c>
      <c r="AI102" s="505" t="n">
        <v>14031.95</v>
      </c>
      <c r="AJ102" s="546">
        <f>AI102+AH102</f>
        <v/>
      </c>
      <c r="AK102" s="528" t="n"/>
      <c r="AL102" s="528" t="n">
        <v>2526</v>
      </c>
      <c r="AM102" s="549" t="n">
        <v>18527</v>
      </c>
      <c r="AN102" s="546">
        <f>AM102+AL102</f>
        <v/>
      </c>
      <c r="AO102" s="547">
        <f>AN102-AJ102</f>
        <v/>
      </c>
    </row>
    <row customFormat="1" customHeight="1" ht="20.1" r="103" s="529">
      <c r="A103" s="555" t="n"/>
      <c r="B103" s="482" t="n">
        <v>4111201</v>
      </c>
      <c r="C103" s="495" t="inlineStr">
        <is>
          <t>O&amp;M During Construction</t>
        </is>
      </c>
      <c r="D103" s="495" t="inlineStr">
        <is>
          <t>Iten</t>
        </is>
      </c>
      <c r="E103" s="535" t="inlineStr">
        <is>
          <t>L.S</t>
        </is>
      </c>
      <c r="F103" s="505" t="n">
        <v>200</v>
      </c>
      <c r="G103" s="505" t="n">
        <v>200</v>
      </c>
      <c r="H103" s="553" t="n"/>
      <c r="I103" s="505" t="n">
        <v>0</v>
      </c>
      <c r="J103" s="505" t="n">
        <v>0</v>
      </c>
      <c r="K103" s="506" t="n"/>
      <c r="L103" s="509" t="n"/>
      <c r="M103" s="525" t="inlineStr">
        <is>
          <t>Iten</t>
        </is>
      </c>
      <c r="N103" s="478" t="n">
        <v>1</v>
      </c>
      <c r="O103" s="548" t="n">
        <v>120</v>
      </c>
      <c r="P103" s="549" t="n">
        <v>120</v>
      </c>
      <c r="Q103" s="505" t="n"/>
      <c r="R103" s="549" t="n">
        <v>0</v>
      </c>
      <c r="S103" s="505" t="n">
        <v>0</v>
      </c>
      <c r="T103" s="506" t="n"/>
      <c r="U103" s="509" t="n"/>
      <c r="V103" s="507" t="inlineStr">
        <is>
          <t>Iten</t>
        </is>
      </c>
      <c r="W103" s="478" t="inlineStr"/>
      <c r="X103" s="478" t="n">
        <v>-80</v>
      </c>
      <c r="Y103" s="478" t="n">
        <v>-80</v>
      </c>
      <c r="Z103" s="478" t="n"/>
      <c r="AA103" s="478" t="n">
        <v>0</v>
      </c>
      <c r="AB103" s="478" t="n">
        <v>0</v>
      </c>
      <c r="AC103" s="528" t="n"/>
      <c r="AD103" s="528" t="n"/>
      <c r="AG103" s="556" t="n"/>
      <c r="AH103" s="504">
        <f>SUM(AH87:AH102)</f>
        <v/>
      </c>
      <c r="AI103" s="504">
        <f>SUM(AI87:AI102)</f>
        <v/>
      </c>
      <c r="AJ103" s="504">
        <f>SUM(AJ87:AJ102)</f>
        <v/>
      </c>
      <c r="AK103" s="527" t="n"/>
      <c r="AL103" s="504">
        <f>SUM(AL87:AL102)</f>
        <v/>
      </c>
      <c r="AM103" s="504">
        <f>SUM(AM87:AM102)</f>
        <v/>
      </c>
      <c r="AN103" s="504">
        <f>SUM(AN87:AN102)</f>
        <v/>
      </c>
      <c r="AO103" s="504">
        <f>SUM(AO87:AO102)</f>
        <v/>
      </c>
      <c r="AP103" s="556" t="n"/>
    </row>
    <row customFormat="1" customHeight="1" ht="20.1" r="104" s="58">
      <c r="A104" s="801" t="inlineStr">
        <is>
          <t>Sub-total : (b) Capital Component:</t>
        </is>
      </c>
      <c r="B104" s="771" t="n"/>
      <c r="C104" s="783" t="n"/>
      <c r="D104" s="65" t="n"/>
      <c r="E104" s="64" t="n"/>
      <c r="F104" s="794">
        <f>SUM(F68:F69,F71,F73:F74,F76:F78,F80:F83,F84:F85,F87,F90,F92,F93,F94,F96:F103)</f>
        <v/>
      </c>
      <c r="G104" s="794">
        <f>SUM(G68:G69,G71,G73:G74,G76:G78,G80:G85,G87,G90,G92:G94,G96:G103)</f>
        <v/>
      </c>
      <c r="H104" s="794" t="n"/>
      <c r="I104" s="794">
        <f>SUM(I68:I69,I71,I73:I74,I76:I78,I80:I85,I87,I90,I92:I94,I96:I103)</f>
        <v/>
      </c>
      <c r="J104" s="794">
        <f>SUM(J68:J69,J71,J73:J74,J76:J78,J80:J85,J87,J90,J92:J94,J96:J103)</f>
        <v/>
      </c>
      <c r="K104" s="63" t="n"/>
      <c r="L104" s="63" t="n"/>
      <c r="M104" s="62" t="n"/>
      <c r="N104" s="61" t="n"/>
      <c r="O104" s="794">
        <f>SUM(O68:O69,O71,O73:O74,O76:O78,O80:O85,O87,O90,O92:O94,O96:O103)</f>
        <v/>
      </c>
      <c r="P104" s="794">
        <f>SUM(P68:P69,P71,P73:P74,P76:P78,P80:P85,P87,P90,P92:P94,P96:P103)</f>
        <v/>
      </c>
      <c r="Q104" s="794" t="n"/>
      <c r="R104" s="794">
        <f>SUM(R68:R69,R71,R73:R74,R76:R78,R80:R85,R87,R90,R92:R94,R96:R103)</f>
        <v/>
      </c>
      <c r="S104" s="794">
        <f>SUM(S68:S69,S71,S73:S74,S76:S78,S80:S85,S87,S90,S92:S94,S96:S103)</f>
        <v/>
      </c>
      <c r="T104" s="63" t="n"/>
      <c r="U104" s="60" t="n"/>
      <c r="V104" s="798" t="n"/>
      <c r="W104" s="714" t="n"/>
      <c r="X104" s="794">
        <f>SUM(X68:X69,X71,X73:X74,X76:X78,X80:X85,X87,X90,X92:X94,X96:X103)</f>
        <v/>
      </c>
      <c r="Y104" s="794">
        <f>SUM(Y68:Y69,Y71,Y73:Y74,Y76:Y78,Y80:Y85,Y87,Y90,Y92:Y94,Y96:Y103)</f>
        <v/>
      </c>
      <c r="Z104" s="794" t="n"/>
      <c r="AA104" s="794">
        <f>SUM(AA68:AA69,AA71,AA73:AA74,AA76:AA78,AA80:AA85,AA87,AA90,AA92:AA94,AA96:AA103)</f>
        <v/>
      </c>
      <c r="AB104" s="794">
        <f>SUM(AB68:AB69,AB71,AB73:AB74,AB76:AB78,AB80:AB85,AB87,AB90,AB92:AB94,AB96:AB103)</f>
        <v/>
      </c>
      <c r="AC104" s="59" t="n"/>
      <c r="AD104" s="59" t="n"/>
      <c r="AG104" s="34" t="n"/>
      <c r="AH104" s="34" t="n"/>
      <c r="AI104" s="34" t="n"/>
      <c r="AJ104" s="34" t="n"/>
      <c r="AK104" s="34" t="n"/>
      <c r="AL104" s="34" t="n"/>
      <c r="AM104" s="34" t="n"/>
      <c r="AN104" s="34" t="n"/>
      <c r="AO104" s="34" t="n"/>
      <c r="AP104" s="34" t="n"/>
    </row>
    <row customFormat="1" customHeight="1" ht="15.75" r="105" s="34">
      <c r="A105" s="801" t="inlineStr">
        <is>
          <t>Total Cost (a+b) :</t>
        </is>
      </c>
      <c r="B105" s="771" t="n"/>
      <c r="C105" s="783" t="n"/>
      <c r="D105" s="52" t="n"/>
      <c r="E105" s="57" t="n"/>
      <c r="F105" s="459">
        <f>SUM(F57+F104)</f>
        <v/>
      </c>
      <c r="G105" s="794">
        <f>SUM(G57+G104)</f>
        <v/>
      </c>
      <c r="H105" s="794" t="n"/>
      <c r="I105" s="794">
        <f>SUM(I57+I104)</f>
        <v/>
      </c>
      <c r="J105" s="794">
        <f>SUM(J57+J104)</f>
        <v/>
      </c>
      <c r="K105" s="54" t="n"/>
      <c r="L105" s="56" t="n"/>
      <c r="M105" s="55" t="n"/>
      <c r="N105" s="37" t="n"/>
      <c r="O105" s="794">
        <f>SUM(O57+O104)</f>
        <v/>
      </c>
      <c r="P105" s="794">
        <f>SUM(P57+P104)</f>
        <v/>
      </c>
      <c r="Q105" s="794" t="n"/>
      <c r="R105" s="794">
        <f>SUM(R57+R104)</f>
        <v/>
      </c>
      <c r="S105" s="794">
        <f>SUM(S57+S104)</f>
        <v/>
      </c>
      <c r="T105" s="54" t="n"/>
      <c r="U105" s="53" t="n"/>
      <c r="V105" s="798" t="n"/>
      <c r="W105" s="794" t="n"/>
      <c r="X105" s="794">
        <f>SUM(X57+X104)</f>
        <v/>
      </c>
      <c r="Y105" s="794">
        <f>SUM(Y57+Y104)</f>
        <v/>
      </c>
      <c r="Z105" s="794" t="n"/>
      <c r="AA105" s="794">
        <f>SUM(AA57+AA104)</f>
        <v/>
      </c>
      <c r="AB105" s="794">
        <f>SUM(AB57+AB104)</f>
        <v/>
      </c>
      <c r="AC105" s="35" t="n"/>
      <c r="AD105" s="35" t="n"/>
    </row>
    <row customFormat="1" customHeight="1" ht="16.5" r="106" s="34">
      <c r="A106" s="35" t="n"/>
      <c r="B106" s="619" t="n">
        <v>0</v>
      </c>
      <c r="C106" s="419" t="inlineStr">
        <is>
          <t>(c) Physical Contingency ( Lump sum):</t>
        </is>
      </c>
      <c r="D106" s="52" t="inlineStr">
        <is>
          <t>Item</t>
        </is>
      </c>
      <c r="E106" s="44" t="inlineStr">
        <is>
          <t>L.S.</t>
        </is>
      </c>
      <c r="F106" s="794" t="n">
        <v>258</v>
      </c>
      <c r="G106" s="794" t="n">
        <v>100</v>
      </c>
      <c r="H106" s="794" t="n"/>
      <c r="I106" s="794" t="n">
        <v>158</v>
      </c>
      <c r="J106" s="794" t="n">
        <v>0</v>
      </c>
      <c r="K106" s="51" t="n"/>
      <c r="L106" s="50" t="n"/>
      <c r="M106" s="49" t="inlineStr">
        <is>
          <t>Item</t>
        </is>
      </c>
      <c r="N106" s="118" t="inlineStr">
        <is>
          <t>L.S.</t>
        </is>
      </c>
      <c r="O106" s="794" t="n">
        <v>30.51</v>
      </c>
      <c r="P106" s="794" t="n">
        <v>30.51</v>
      </c>
      <c r="Q106" s="794" t="n"/>
      <c r="R106" s="794" t="n">
        <v>0</v>
      </c>
      <c r="S106" s="794" t="n">
        <v>0</v>
      </c>
      <c r="T106" s="51" t="n"/>
      <c r="U106" s="47" t="n"/>
      <c r="V106" s="708" t="inlineStr">
        <is>
          <t>Item</t>
        </is>
      </c>
      <c r="W106" s="715" t="inlineStr"/>
      <c r="X106" s="794" t="n">
        <v>-227.49</v>
      </c>
      <c r="Y106" s="794" t="n">
        <v>-69.48999999999999</v>
      </c>
      <c r="Z106" s="794" t="n"/>
      <c r="AA106" s="794" t="n">
        <v>-158</v>
      </c>
      <c r="AB106" s="794" t="n">
        <v>0</v>
      </c>
      <c r="AC106" s="46" t="n"/>
      <c r="AD106" s="46" t="n"/>
    </row>
    <row customFormat="1" customHeight="1" ht="20.1" r="107" s="846">
      <c r="A107" s="90" t="n"/>
      <c r="B107" s="619" t="n">
        <v>0</v>
      </c>
      <c r="C107" s="419" t="inlineStr">
        <is>
          <t>(d) Price Contingency (Lump sum):</t>
        </is>
      </c>
      <c r="D107" s="45" t="inlineStr">
        <is>
          <t>Item</t>
        </is>
      </c>
      <c r="E107" s="44" t="inlineStr">
        <is>
          <t>L.S.</t>
        </is>
      </c>
      <c r="F107" s="794" t="n">
        <v>402.14</v>
      </c>
      <c r="G107" s="794" t="n">
        <v>100.76</v>
      </c>
      <c r="H107" s="794" t="n"/>
      <c r="I107" s="794" t="n">
        <v>301.38</v>
      </c>
      <c r="J107" s="794" t="n">
        <v>0</v>
      </c>
      <c r="K107" s="43" t="n"/>
      <c r="L107" s="43" t="n"/>
      <c r="M107" s="67" t="inlineStr">
        <is>
          <t>Item</t>
        </is>
      </c>
      <c r="N107" s="118" t="inlineStr">
        <is>
          <t>L.S.</t>
        </is>
      </c>
      <c r="O107" s="794" t="n">
        <v>10</v>
      </c>
      <c r="P107" s="794" t="n">
        <v>10</v>
      </c>
      <c r="Q107" s="794" t="n"/>
      <c r="R107" s="794" t="n">
        <v>0</v>
      </c>
      <c r="S107" s="794" t="n">
        <v>0</v>
      </c>
      <c r="T107" s="43" t="n"/>
      <c r="U107" s="113" t="n"/>
      <c r="V107" s="709" t="inlineStr">
        <is>
          <t>Item</t>
        </is>
      </c>
      <c r="W107" s="118" t="inlineStr"/>
      <c r="X107" s="794" t="n">
        <v>-392.14</v>
      </c>
      <c r="Y107" s="794" t="n">
        <v>-90.76000000000001</v>
      </c>
      <c r="Z107" s="794" t="n"/>
      <c r="AA107" s="794" t="n">
        <v>-301.38</v>
      </c>
      <c r="AB107" s="794" t="n">
        <v>0</v>
      </c>
      <c r="AC107" s="90" t="n"/>
      <c r="AD107" s="90" t="n"/>
    </row>
    <row customFormat="1" customHeight="1" ht="20.25" r="108" s="34">
      <c r="A108" s="41" t="inlineStr">
        <is>
          <t xml:space="preserve"> </t>
        </is>
      </c>
      <c r="B108" s="159" t="n"/>
      <c r="C108" s="39" t="inlineStr">
        <is>
          <t>Grand Total : (a)+(b)+(c)+(d):</t>
        </is>
      </c>
      <c r="D108" s="38" t="n"/>
      <c r="E108" s="38" t="n"/>
      <c r="F108" s="794">
        <f>SUM(F105,F106:F107)</f>
        <v/>
      </c>
      <c r="G108" s="794">
        <f>SUM(G105,G106:G107)</f>
        <v/>
      </c>
      <c r="H108" s="794" t="n"/>
      <c r="I108" s="794">
        <f>SUM(I105,I106:I107)</f>
        <v/>
      </c>
      <c r="J108" s="794">
        <f>SUM(J105,J106:J107)</f>
        <v/>
      </c>
      <c r="K108" s="54" t="n"/>
      <c r="L108" s="54" t="n"/>
      <c r="M108" s="798" t="n"/>
      <c r="N108" s="37" t="n"/>
      <c r="O108" s="794">
        <f>SUM(O105,O106:O107)</f>
        <v/>
      </c>
      <c r="P108" s="794">
        <f>SUM(P105,P106:P107)</f>
        <v/>
      </c>
      <c r="Q108" s="794" t="n"/>
      <c r="R108" s="794">
        <f>SUM(R105,R106:R107)</f>
        <v/>
      </c>
      <c r="S108" s="794">
        <f>SUM(S105,S106:S107)</f>
        <v/>
      </c>
      <c r="T108" s="36" t="n"/>
      <c r="U108" s="56" t="n"/>
      <c r="V108" s="798" t="n"/>
      <c r="W108" s="794" t="n"/>
      <c r="X108" s="794">
        <f>SUM(X105:X107)</f>
        <v/>
      </c>
      <c r="Y108" s="794">
        <f>SUM(Y105:Y107)</f>
        <v/>
      </c>
      <c r="Z108" s="794" t="n"/>
      <c r="AA108" s="794">
        <f>SUM(AA105:AA107)</f>
        <v/>
      </c>
      <c r="AB108" s="794">
        <f>SUM(AB105:AB107)</f>
        <v/>
      </c>
      <c r="AC108" s="35" t="n"/>
      <c r="AD108" s="35" t="n"/>
    </row>
    <row customFormat="1" customHeight="1" ht="13.5" r="109" s="32">
      <c r="A109" s="32" t="inlineStr">
        <is>
          <t>* DOSA, CONTASA, SAFE, IMPREST etc.</t>
        </is>
      </c>
      <c r="B109" s="33" t="n"/>
      <c r="D109" s="31" t="n"/>
      <c r="E109" s="31" t="n"/>
      <c r="F109" s="31" t="n"/>
      <c r="G109" s="30" t="n"/>
      <c r="H109" s="33" t="n"/>
      <c r="I109" s="30" t="n"/>
      <c r="J109" s="33" t="n"/>
      <c r="K109" s="33" t="n"/>
      <c r="L109" s="33" t="n"/>
      <c r="M109" s="29" t="n"/>
      <c r="N109" s="29" t="n"/>
      <c r="O109" s="29" t="n"/>
      <c r="P109" s="30" t="n"/>
      <c r="Q109" s="33" t="n"/>
      <c r="R109" s="30" t="n"/>
      <c r="S109" s="452" t="n"/>
      <c r="T109" s="33" t="n"/>
      <c r="U109" s="29" t="n"/>
      <c r="V109" s="29" t="n"/>
      <c r="W109" s="30" t="n"/>
      <c r="X109" s="33" t="n"/>
      <c r="Y109" s="30" t="n"/>
      <c r="Z109" s="33" t="n"/>
      <c r="AA109" s="29" t="n"/>
    </row>
    <row customHeight="1" ht="12.75" r="110" s="451">
      <c r="A110" s="16" t="n"/>
      <c r="B110" s="16" t="n"/>
      <c r="C110" s="16" t="n"/>
      <c r="D110" s="15" t="n"/>
      <c r="E110" s="15" t="n"/>
      <c r="F110" s="15" t="n"/>
      <c r="G110" s="24" t="n"/>
      <c r="H110" s="24" t="n"/>
      <c r="I110" s="27" t="n"/>
      <c r="J110" s="26" t="n"/>
      <c r="K110" s="26" t="n"/>
      <c r="L110" s="26" t="n"/>
      <c r="M110" s="28" t="n"/>
      <c r="N110" s="28" t="n"/>
      <c r="O110" s="28" t="n"/>
      <c r="P110" s="24" t="n"/>
      <c r="Q110" s="24" t="n"/>
      <c r="R110" s="27" t="n"/>
      <c r="S110" s="26" t="n"/>
      <c r="T110" s="26" t="n"/>
      <c r="U110" s="28" t="n"/>
      <c r="V110" s="28" t="n"/>
      <c r="W110" s="24" t="n"/>
      <c r="X110" s="24" t="n"/>
      <c r="Y110" s="27" t="n"/>
      <c r="Z110" s="26" t="n"/>
      <c r="AA110" s="28" t="n"/>
    </row>
    <row customHeight="1" ht="5.25" r="111" s="451">
      <c r="A111" s="24" t="n"/>
      <c r="B111" s="24" t="n"/>
      <c r="C111" s="16" t="n"/>
      <c r="D111" s="15" t="n"/>
      <c r="E111" s="15" t="n"/>
      <c r="F111" s="15" t="n"/>
      <c r="G111" s="24" t="n"/>
      <c r="H111" s="24" t="n"/>
      <c r="I111" s="24" t="n"/>
      <c r="J111" s="24" t="n"/>
      <c r="K111" s="24" t="n"/>
      <c r="L111" s="24" t="n"/>
      <c r="M111" s="25" t="n"/>
      <c r="N111" s="25" t="n"/>
      <c r="O111" s="25" t="n"/>
      <c r="P111" s="24" t="n"/>
      <c r="Q111" s="24" t="n"/>
      <c r="R111" s="24" t="n"/>
      <c r="S111" s="24" t="n"/>
      <c r="T111" s="24" t="n"/>
      <c r="U111" s="25" t="n"/>
      <c r="V111" s="25" t="n"/>
      <c r="W111" s="24" t="n"/>
      <c r="X111" s="24" t="n"/>
      <c r="Y111" s="24" t="n"/>
      <c r="Z111" s="24" t="n"/>
      <c r="AA111" s="25" t="n"/>
    </row>
    <row customHeight="1" ht="15.75" r="112" s="451">
      <c r="A112" s="799" t="n"/>
      <c r="M112" s="799" t="n"/>
      <c r="N112" s="799" t="n"/>
      <c r="O112" s="799" t="n"/>
      <c r="P112" s="23" t="n"/>
      <c r="U112" s="760" t="n"/>
      <c r="V112" s="799" t="n"/>
      <c r="W112" s="23" t="n"/>
      <c r="AA112" s="760" t="n"/>
    </row>
    <row customHeight="1" ht="21" r="113" s="451">
      <c r="A113" s="16" t="n"/>
      <c r="B113" s="16" t="n"/>
      <c r="C113" s="16" t="n"/>
      <c r="D113" s="15" t="n"/>
      <c r="E113" s="15" t="inlineStr">
        <is>
          <t>c+d</t>
        </is>
      </c>
      <c r="F113" s="4">
        <f>SUM(F90:F102)+F54</f>
        <v/>
      </c>
      <c r="G113" s="4">
        <f>SUM(G90:G102)+G54</f>
        <v/>
      </c>
      <c r="H113" s="17" t="n"/>
      <c r="I113" s="4">
        <f>SUM(I90:I102)+I54</f>
        <v/>
      </c>
      <c r="M113" s="845" t="n"/>
      <c r="N113" s="845" t="n"/>
      <c r="O113" s="4">
        <f>SUM(O90:O102)+O54</f>
        <v/>
      </c>
      <c r="P113" s="4">
        <f>SUM(P90:P102)+P54</f>
        <v/>
      </c>
      <c r="Q113" s="17" t="n"/>
      <c r="R113" s="4">
        <f>SUM(R90:R102)+R54</f>
        <v/>
      </c>
      <c r="U113" s="21">
        <f>SUM(U107:U107)</f>
        <v/>
      </c>
      <c r="V113" s="845" t="n"/>
      <c r="W113" s="17" t="n"/>
      <c r="X113" s="4">
        <f>SUM(X90:X102)+X54</f>
        <v/>
      </c>
      <c r="Y113" s="4">
        <f>SUM(Y90:Y102)+Y54</f>
        <v/>
      </c>
      <c r="Z113" s="17" t="n"/>
      <c r="AA113" s="4">
        <f>SUM(AA90:AA102)+AA54</f>
        <v/>
      </c>
    </row>
    <row customHeight="1" ht="15" r="114" s="451">
      <c r="A114" s="22" t="n"/>
      <c r="B114" s="22" t="n"/>
      <c r="C114" s="16" t="n"/>
      <c r="D114" s="15" t="n"/>
      <c r="E114" s="15" t="n"/>
      <c r="F114" s="15" t="n"/>
      <c r="G114" s="21" t="n"/>
      <c r="H114" s="17" t="n"/>
      <c r="I114" s="21" t="n"/>
      <c r="M114" s="21" t="n"/>
      <c r="N114" s="21" t="n"/>
      <c r="O114" s="21" t="n"/>
      <c r="P114" s="21" t="n"/>
      <c r="Q114" s="17" t="n"/>
      <c r="R114" s="21" t="n"/>
      <c r="V114" s="21" t="n"/>
      <c r="W114" s="21" t="n"/>
      <c r="X114" s="17" t="n"/>
      <c r="Y114" s="21" t="n"/>
      <c r="Z114" s="17" t="n"/>
      <c r="AA114" s="21" t="n"/>
    </row>
    <row customHeight="1" ht="15" r="115" s="451">
      <c r="A115" s="8" t="n"/>
      <c r="B115" s="8" t="n"/>
      <c r="C115" s="20" t="n"/>
      <c r="D115" s="19" t="n"/>
      <c r="E115" s="19" t="inlineStr">
        <is>
          <t>Phy.Works</t>
        </is>
      </c>
      <c r="F115" s="18">
        <f>F99+F98+F97+F96+F94+F93+F92+F54+F90+F100+F102+F103</f>
        <v/>
      </c>
      <c r="G115" s="18">
        <f>G99+G98+G97+G96+G94+G93+G92+G54+G90+G100+G102+G103</f>
        <v/>
      </c>
      <c r="H115" s="17" t="n"/>
      <c r="I115" s="18">
        <f>I99+I98+I97+I96+I94+I93+I92+I54+I90+I100+I102+I103</f>
        <v/>
      </c>
      <c r="J115" s="17" t="n"/>
      <c r="K115" s="17" t="n"/>
      <c r="L115" s="17" t="n"/>
      <c r="M115" s="9" t="n"/>
      <c r="N115" s="19" t="inlineStr">
        <is>
          <t>Phy.Works</t>
        </is>
      </c>
      <c r="O115" s="18">
        <f>O99+O98+O97+O96+O94+O93+O92+O54+O90+O100+O102+O103</f>
        <v/>
      </c>
      <c r="P115" s="18">
        <f>P99+P98+P97+P96+P94+P93+P92+P54+P90+P100+P102+P103</f>
        <v/>
      </c>
      <c r="Q115" s="17" t="n"/>
      <c r="R115" s="18">
        <f>R99+R98+R97+R96+R94+R93+R92+R54+R90+R100+R102+R103</f>
        <v/>
      </c>
      <c r="S115" s="17" t="n"/>
      <c r="T115" s="17" t="n"/>
      <c r="U115" s="21">
        <f>U99+U98+U97+U96+U94+U93+U92+U54</f>
        <v/>
      </c>
      <c r="V115" s="9" t="n"/>
      <c r="W115" s="19" t="inlineStr">
        <is>
          <t>Phy.Works</t>
        </is>
      </c>
      <c r="X115" s="18">
        <f>X99+X98+X97+X96+X94+X93+X92+X54+X90+X100+X102+X103</f>
        <v/>
      </c>
      <c r="Y115" s="18">
        <f>Y99+Y98+Y97+Y96+Y94+Y93+Y92+Y54+Y90+Y100+Y102+Y103</f>
        <v/>
      </c>
      <c r="Z115" s="17" t="n"/>
      <c r="AA115" s="18">
        <f>AA99+AA98+AA97+AA96+AA94+AA93+AA92+AA54+AA90+AA100+AA102+AA103</f>
        <v/>
      </c>
    </row>
    <row customHeight="1" ht="15" r="116" s="451">
      <c r="A116" s="8" t="n"/>
      <c r="B116" s="8" t="n"/>
      <c r="C116" s="16" t="inlineStr">
        <is>
          <t xml:space="preserve"> </t>
        </is>
      </c>
      <c r="D116" s="15" t="n"/>
      <c r="E116" s="15" t="n"/>
      <c r="F116" s="15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</row>
    <row customHeight="1" ht="15" r="117" s="451">
      <c r="A117" s="8" t="n"/>
      <c r="B117" s="8" t="n"/>
      <c r="C117" s="16" t="n"/>
      <c r="D117" s="15" t="n"/>
      <c r="E117" s="15" t="inlineStr">
        <is>
          <t>c+d+works</t>
        </is>
      </c>
      <c r="F117" s="15" t="n"/>
      <c r="G117" s="21">
        <f>G115+G113</f>
        <v/>
      </c>
      <c r="H117" s="17" t="n"/>
      <c r="I117" s="21">
        <f>I115+I113</f>
        <v/>
      </c>
      <c r="J117" s="17" t="n"/>
      <c r="K117" s="17" t="n"/>
      <c r="L117" s="17" t="n"/>
      <c r="M117" s="9" t="n"/>
      <c r="N117" s="9" t="n"/>
      <c r="O117" s="9" t="n"/>
      <c r="P117" s="21">
        <f>P115+P113</f>
        <v/>
      </c>
      <c r="Q117" s="17" t="n"/>
      <c r="R117" s="21">
        <f>R115+R113</f>
        <v/>
      </c>
      <c r="S117" s="17" t="n"/>
      <c r="T117" s="17" t="n"/>
      <c r="U117" s="21">
        <f>U115+U122</f>
        <v/>
      </c>
      <c r="V117" s="9" t="n"/>
      <c r="W117" s="17" t="n"/>
      <c r="X117" s="17" t="n"/>
      <c r="Y117" s="17" t="n"/>
      <c r="Z117" s="17" t="n"/>
      <c r="AA117" s="9" t="n"/>
    </row>
    <row customHeight="1" ht="15" r="118" s="451">
      <c r="A118" s="846" t="n"/>
      <c r="B118" s="846" t="n"/>
      <c r="C118" s="846" t="n"/>
      <c r="G118" s="845" t="n"/>
      <c r="H118" s="846" t="n"/>
      <c r="I118" s="846" t="n"/>
      <c r="J118" s="846" t="n"/>
      <c r="K118" s="846" t="n"/>
      <c r="L118" s="846" t="n"/>
      <c r="M118" s="9" t="n"/>
      <c r="N118" s="9" t="n"/>
      <c r="O118" s="9" t="n"/>
      <c r="P118" s="845" t="n"/>
      <c r="Q118" s="846" t="n"/>
      <c r="R118" s="9" t="n"/>
      <c r="S118" s="846" t="n"/>
      <c r="T118" s="846" t="n"/>
      <c r="U118" s="9" t="n"/>
      <c r="V118" s="9" t="n"/>
      <c r="W118" s="845" t="n"/>
      <c r="X118" s="846" t="n"/>
      <c r="Y118" s="846" t="n"/>
      <c r="Z118" s="846" t="n"/>
      <c r="AA118" s="9" t="n"/>
    </row>
    <row customHeight="1" ht="15" r="119" s="451">
      <c r="A119" s="846" t="n"/>
      <c r="B119" s="846" t="n"/>
      <c r="C119" s="14" t="n"/>
      <c r="D119" s="13" t="n"/>
      <c r="E119" s="13" t="inlineStr">
        <is>
          <t>other</t>
        </is>
      </c>
      <c r="F119" s="13" t="n"/>
      <c r="G119" s="12">
        <f>G108-G117</f>
        <v/>
      </c>
      <c r="H119" s="846" t="n"/>
      <c r="I119" s="11">
        <f>I32+I33+I34+I35</f>
        <v/>
      </c>
      <c r="J119" s="846" t="n"/>
      <c r="K119" s="846" t="n"/>
      <c r="L119" s="846" t="n"/>
      <c r="M119" s="9" t="n"/>
      <c r="N119" s="9" t="n"/>
      <c r="O119" s="9" t="n"/>
      <c r="P119" s="845" t="n"/>
      <c r="Q119" s="846" t="n"/>
      <c r="R119" s="11">
        <f>R32+R33+R34+R35</f>
        <v/>
      </c>
      <c r="S119" s="846" t="n"/>
      <c r="T119" s="846" t="n"/>
      <c r="U119" s="9" t="n"/>
      <c r="V119" s="9" t="n"/>
      <c r="W119" s="845" t="n"/>
      <c r="X119" s="846" t="n"/>
      <c r="Y119" s="846" t="n"/>
      <c r="Z119" s="846" t="n"/>
      <c r="AA119" s="9" t="n"/>
    </row>
    <row customHeight="1" ht="15" r="120" s="451">
      <c r="A120" s="846" t="n"/>
      <c r="B120" s="846" t="n"/>
      <c r="C120" s="846" t="n"/>
      <c r="G120" s="845" t="n"/>
      <c r="H120" s="846" t="n"/>
      <c r="I120" s="10">
        <f>I119+I117</f>
        <v/>
      </c>
      <c r="J120" s="846" t="n"/>
      <c r="K120" s="846" t="n"/>
      <c r="L120" s="846" t="n"/>
      <c r="M120" s="9" t="n"/>
      <c r="N120" s="9" t="n"/>
      <c r="O120" s="9" t="n"/>
      <c r="P120" s="845" t="n"/>
      <c r="Q120" s="846" t="n"/>
      <c r="R120" s="10">
        <f>R119+R117</f>
        <v/>
      </c>
      <c r="S120" s="846" t="n"/>
      <c r="T120" s="846" t="n"/>
      <c r="U120" s="9" t="n"/>
      <c r="V120" s="9" t="n"/>
      <c r="W120" s="845" t="n"/>
      <c r="X120" s="846" t="n"/>
      <c r="Y120" s="846" t="n"/>
      <c r="Z120" s="846" t="n"/>
      <c r="AA120" s="9" t="n"/>
    </row>
    <row r="121">
      <c r="R121" s="761" t="n"/>
    </row>
    <row customHeight="1" ht="15" r="122" s="451">
      <c r="J122" s="8" t="inlineStr">
        <is>
          <t>Reh</t>
        </is>
      </c>
      <c r="K122" s="8" t="n"/>
      <c r="L122" s="8" t="n"/>
      <c r="R122" s="8" t="inlineStr">
        <is>
          <t>Reh</t>
        </is>
      </c>
      <c r="S122" s="845">
        <f>U54+U92+U96+U97+U98</f>
        <v/>
      </c>
      <c r="T122" s="845" t="n"/>
    </row>
    <row customHeight="1" ht="14.25" r="123" s="451">
      <c r="J123" s="8" t="inlineStr">
        <is>
          <t>New</t>
        </is>
      </c>
      <c r="K123" s="8" t="n"/>
      <c r="L123" s="8" t="n"/>
      <c r="R123" s="8" t="inlineStr">
        <is>
          <t>New</t>
        </is>
      </c>
      <c r="S123" s="7">
        <f>U93+U94+#REF!+U99+#REF!+#REF!+U100+#REF!</f>
        <v/>
      </c>
      <c r="T123" s="7" t="n"/>
    </row>
    <row customHeight="1" ht="29.25" r="124" s="451">
      <c r="C124" s="154" t="n"/>
      <c r="F124" s="6">
        <f>F33+F34+F35</f>
        <v/>
      </c>
      <c r="O124" s="6">
        <f>O33+O34+O35</f>
        <v/>
      </c>
      <c r="R124" s="6">
        <f>R33+R34+R35</f>
        <v/>
      </c>
      <c r="S124" s="11">
        <f>U102</f>
        <v/>
      </c>
      <c r="T124" s="11" t="n"/>
    </row>
    <row customHeight="1" ht="27.75" r="125" s="451">
      <c r="C125" s="154" t="n"/>
      <c r="R125" s="761" t="n"/>
      <c r="S125" s="5">
        <f>SUM(S122:S124)</f>
        <v/>
      </c>
      <c r="T125" s="5" t="n"/>
    </row>
    <row customHeight="1" ht="26.1" r="126" s="451">
      <c r="C126" s="154" t="n"/>
      <c r="R126" s="761" t="n"/>
    </row>
    <row customHeight="1" ht="26.1" r="127" s="451">
      <c r="C127" s="154" t="n"/>
      <c r="G127" s="4" t="n"/>
      <c r="P127" s="4" t="n"/>
      <c r="R127" s="761" t="n"/>
      <c r="W127" s="4" t="n"/>
    </row>
    <row customFormat="1" customHeight="1" ht="26.1" r="128" s="3">
      <c r="A128" s="760" t="n"/>
      <c r="B128" s="760" t="n"/>
      <c r="C128" s="155" t="n"/>
      <c r="G128" s="4" t="n"/>
      <c r="M128" s="2" t="n"/>
      <c r="N128" s="2" t="n"/>
      <c r="O128" s="2" t="n"/>
      <c r="P128" s="4" t="n"/>
      <c r="R128" s="2" t="n"/>
      <c r="U128" s="2" t="n"/>
      <c r="V128" s="2" t="n"/>
      <c r="W128" s="4" t="n"/>
      <c r="AA128" s="2" t="n"/>
    </row>
    <row customFormat="1" customHeight="1" ht="26.1" r="129" s="3">
      <c r="C129" s="155" t="n"/>
      <c r="G129" s="4" t="n"/>
      <c r="M129" s="2" t="n"/>
      <c r="N129" s="2" t="n"/>
      <c r="O129" s="2" t="inlineStr">
        <is>
          <t xml:space="preserve"> </t>
        </is>
      </c>
      <c r="P129" s="4" t="n"/>
      <c r="U129" s="2" t="n"/>
      <c r="V129" s="2" t="n"/>
      <c r="W129" s="4" t="n"/>
      <c r="AA129" s="2" t="n"/>
    </row>
    <row customFormat="1" r="130" s="3">
      <c r="C130" s="155" t="n"/>
      <c r="G130" s="763" t="n"/>
      <c r="M130" s="2" t="n"/>
      <c r="N130" s="2" t="n"/>
      <c r="O130" s="2" t="n"/>
      <c r="P130" s="763" t="n"/>
      <c r="U130" s="2" t="n"/>
      <c r="V130" s="2" t="n"/>
      <c r="W130" s="763" t="n"/>
      <c r="AA130" s="2" t="n"/>
    </row>
    <row customHeight="1" ht="39" r="131" s="451">
      <c r="A131" s="3" t="n"/>
      <c r="B131" s="3" t="n"/>
      <c r="C131" s="154" t="n"/>
    </row>
    <row customHeight="1" ht="26.1" r="132" s="451">
      <c r="C132" s="154" t="n"/>
    </row>
    <row customHeight="1" ht="32.25" r="133" s="451">
      <c r="C133" s="154" t="n"/>
    </row>
    <row customHeight="1" ht="38.25" r="134" s="451">
      <c r="C134" s="154" t="n"/>
    </row>
    <row r="159">
      <c r="I159" s="763" t="n"/>
      <c r="J159" s="763" t="n"/>
      <c r="K159" s="763" t="n"/>
      <c r="L159" s="763" t="n"/>
      <c r="M159" s="1" t="n"/>
      <c r="N159" s="1" t="n"/>
      <c r="O159" s="1" t="n"/>
      <c r="R159" s="763" t="n"/>
      <c r="S159" s="763" t="n"/>
      <c r="T159" s="763" t="n"/>
      <c r="U159" s="1" t="n"/>
      <c r="V159" s="1" t="n"/>
      <c r="Y159" s="763" t="n"/>
      <c r="Z159" s="763" t="n"/>
      <c r="AA159" s="1" t="n"/>
    </row>
    <row r="160">
      <c r="I160" s="763" t="n"/>
      <c r="J160" s="763" t="n"/>
      <c r="K160" s="763" t="n"/>
      <c r="L160" s="763" t="n"/>
      <c r="M160" s="1" t="n"/>
      <c r="N160" s="1" t="n"/>
      <c r="O160" s="1" t="n"/>
      <c r="R160" s="763" t="n"/>
      <c r="S160" s="763" t="n"/>
      <c r="T160" s="763" t="n"/>
      <c r="U160" s="1" t="n"/>
      <c r="V160" s="1" t="n"/>
      <c r="Y160" s="763" t="n"/>
      <c r="Z160" s="763" t="n"/>
      <c r="AA160" s="1" t="n"/>
    </row>
    <row r="161">
      <c r="I161" s="763" t="n"/>
      <c r="J161" s="763" t="n"/>
      <c r="K161" s="763" t="n"/>
      <c r="L161" s="763" t="n"/>
      <c r="M161" s="1" t="n"/>
      <c r="N161" s="1" t="n"/>
      <c r="O161" s="1" t="n"/>
      <c r="R161" s="763" t="n"/>
      <c r="S161" s="763" t="n"/>
      <c r="T161" s="763" t="n"/>
      <c r="U161" s="1" t="n"/>
      <c r="V161" s="1" t="n"/>
      <c r="Y161" s="763" t="n"/>
      <c r="Z161" s="763" t="n"/>
      <c r="AA161" s="1" t="n"/>
    </row>
    <row r="162">
      <c r="I162" s="763" t="n"/>
      <c r="J162" s="763" t="n"/>
      <c r="K162" s="763" t="n"/>
      <c r="L162" s="763" t="n"/>
      <c r="M162" s="1" t="n"/>
      <c r="N162" s="1" t="n"/>
      <c r="O162" s="1" t="n"/>
      <c r="R162" s="763" t="n"/>
      <c r="S162" s="763" t="n"/>
      <c r="T162" s="763" t="n"/>
      <c r="U162" s="1" t="n"/>
      <c r="V162" s="1" t="n"/>
      <c r="Y162" s="763" t="n"/>
      <c r="Z162" s="763" t="n"/>
      <c r="AA162" s="1" t="n"/>
    </row>
    <row r="163">
      <c r="I163" s="763" t="n"/>
      <c r="J163" s="763" t="n"/>
      <c r="K163" s="763" t="n"/>
      <c r="L163" s="763" t="n"/>
      <c r="M163" s="1" t="n"/>
      <c r="N163" s="1" t="n"/>
      <c r="O163" s="1" t="n"/>
      <c r="R163" s="763" t="n"/>
      <c r="S163" s="763" t="n"/>
      <c r="T163" s="763" t="n"/>
      <c r="U163" s="1" t="n"/>
      <c r="V163" s="1" t="n"/>
      <c r="Y163" s="763" t="n"/>
      <c r="Z163" s="763" t="n"/>
      <c r="AA163" s="1" t="n"/>
    </row>
    <row r="164">
      <c r="I164" s="763" t="n"/>
      <c r="J164" s="763" t="n"/>
      <c r="K164" s="763" t="n"/>
      <c r="L164" s="763" t="n"/>
      <c r="M164" s="1" t="n"/>
      <c r="N164" s="1" t="n"/>
      <c r="O164" s="1" t="n"/>
      <c r="R164" s="763" t="n"/>
      <c r="S164" s="763" t="n"/>
      <c r="T164" s="763" t="n"/>
      <c r="U164" s="1" t="n"/>
      <c r="V164" s="1" t="n"/>
      <c r="Y164" s="763" t="n"/>
      <c r="Z164" s="763" t="n"/>
      <c r="AA164" s="1" t="n"/>
    </row>
    <row r="165">
      <c r="I165" s="763" t="n"/>
      <c r="J165" s="763" t="n"/>
      <c r="K165" s="763" t="n"/>
      <c r="L165" s="763" t="n"/>
      <c r="M165" s="1" t="n"/>
      <c r="N165" s="1" t="n"/>
      <c r="O165" s="1" t="n"/>
      <c r="R165" s="763" t="n"/>
      <c r="S165" s="763" t="n"/>
      <c r="T165" s="763" t="n"/>
      <c r="U165" s="1" t="n"/>
      <c r="V165" s="1" t="n"/>
      <c r="Y165" s="763" t="n"/>
      <c r="Z165" s="763" t="n"/>
      <c r="AA165" s="1" t="n"/>
    </row>
    <row r="166">
      <c r="I166" s="763" t="n"/>
      <c r="J166" s="763" t="n"/>
      <c r="K166" s="763" t="n"/>
      <c r="L166" s="763" t="n"/>
      <c r="M166" s="1" t="n"/>
      <c r="N166" s="1" t="n"/>
      <c r="O166" s="1" t="n"/>
      <c r="R166" s="763" t="n"/>
      <c r="S166" s="763" t="n"/>
      <c r="T166" s="763" t="n"/>
      <c r="U166" s="1" t="n"/>
      <c r="V166" s="1" t="n"/>
      <c r="Y166" s="763" t="n"/>
      <c r="Z166" s="763" t="n"/>
      <c r="AA166" s="1" t="n"/>
    </row>
    <row r="167">
      <c r="I167" s="763" t="n"/>
      <c r="J167" s="763" t="n"/>
      <c r="K167" s="763" t="n"/>
      <c r="L167" s="763" t="n"/>
      <c r="M167" s="1" t="n"/>
      <c r="N167" s="1" t="n"/>
      <c r="O167" s="1" t="n"/>
      <c r="R167" s="763" t="n"/>
      <c r="S167" s="763" t="n"/>
      <c r="T167" s="763" t="n"/>
      <c r="U167" s="1" t="n"/>
      <c r="V167" s="1" t="n"/>
      <c r="Y167" s="763" t="n"/>
      <c r="Z167" s="763" t="n"/>
      <c r="AA167" s="1" t="n"/>
    </row>
    <row r="168">
      <c r="I168" s="763" t="n"/>
      <c r="J168" s="763" t="n"/>
      <c r="K168" s="763" t="n"/>
      <c r="L168" s="763" t="n"/>
      <c r="M168" s="1" t="n"/>
      <c r="N168" s="1" t="n"/>
      <c r="O168" s="1" t="n"/>
      <c r="R168" s="763" t="n"/>
      <c r="S168" s="763" t="n"/>
      <c r="T168" s="763" t="n"/>
      <c r="U168" s="1" t="n"/>
      <c r="V168" s="1" t="n"/>
      <c r="Y168" s="763" t="n"/>
      <c r="Z168" s="763" t="n"/>
      <c r="AA168" s="1" t="n"/>
    </row>
    <row r="169">
      <c r="I169" s="763" t="n"/>
      <c r="J169" s="763" t="n"/>
      <c r="K169" s="763" t="n"/>
      <c r="L169" s="763" t="n"/>
      <c r="M169" s="1" t="n"/>
      <c r="N169" s="1" t="n"/>
      <c r="O169" s="1" t="n"/>
      <c r="R169" s="763" t="n"/>
      <c r="S169" s="763" t="n"/>
      <c r="T169" s="763" t="n"/>
      <c r="U169" s="1" t="n"/>
      <c r="V169" s="1" t="n"/>
      <c r="Y169" s="763" t="n"/>
      <c r="Z169" s="763" t="n"/>
      <c r="AA169" s="1" t="n"/>
    </row>
    <row r="170">
      <c r="I170" s="763" t="n"/>
      <c r="J170" s="763" t="n"/>
      <c r="K170" s="763" t="n"/>
      <c r="L170" s="763" t="n"/>
      <c r="M170" s="1" t="n"/>
      <c r="N170" s="1" t="n"/>
      <c r="O170" s="1" t="n"/>
      <c r="R170" s="763" t="n"/>
      <c r="S170" s="763" t="n"/>
      <c r="T170" s="763" t="n"/>
      <c r="U170" s="1" t="n"/>
      <c r="V170" s="1" t="n"/>
      <c r="Y170" s="763" t="n"/>
      <c r="Z170" s="763" t="n"/>
      <c r="AA170" s="1" t="n"/>
    </row>
    <row r="171">
      <c r="I171" s="763" t="n"/>
      <c r="J171" s="763" t="n"/>
      <c r="K171" s="763" t="n"/>
      <c r="L171" s="763" t="n"/>
      <c r="M171" s="1" t="n"/>
      <c r="N171" s="1" t="n"/>
      <c r="O171" s="1" t="n"/>
      <c r="R171" s="763" t="n"/>
      <c r="S171" s="763" t="n"/>
      <c r="T171" s="763" t="n"/>
      <c r="U171" s="1" t="n"/>
      <c r="V171" s="1" t="n"/>
      <c r="Y171" s="763" t="n"/>
      <c r="Z171" s="763" t="n"/>
      <c r="AA171" s="1" t="n"/>
    </row>
    <row r="172">
      <c r="I172" s="763" t="n"/>
      <c r="J172" s="763" t="n"/>
      <c r="K172" s="763" t="n"/>
      <c r="L172" s="763" t="n"/>
      <c r="M172" s="1" t="n"/>
      <c r="N172" s="1" t="n"/>
      <c r="O172" s="1" t="n"/>
      <c r="R172" s="763" t="n"/>
      <c r="S172" s="763" t="n"/>
      <c r="T172" s="763" t="n"/>
      <c r="U172" s="1" t="n"/>
      <c r="V172" s="1" t="n"/>
      <c r="Y172" s="763" t="n"/>
      <c r="Z172" s="763" t="n"/>
      <c r="AA172" s="1" t="n"/>
    </row>
    <row r="173">
      <c r="I173" s="763" t="n"/>
      <c r="J173" s="763" t="n"/>
      <c r="K173" s="763" t="n"/>
      <c r="L173" s="763" t="n"/>
      <c r="M173" s="1" t="n"/>
      <c r="N173" s="1" t="n"/>
      <c r="O173" s="1" t="n"/>
      <c r="R173" s="763" t="n"/>
      <c r="S173" s="763" t="n"/>
      <c r="T173" s="763" t="n"/>
      <c r="U173" s="1" t="n"/>
      <c r="V173" s="1" t="n"/>
      <c r="Y173" s="763" t="n"/>
      <c r="Z173" s="763" t="n"/>
      <c r="AA173" s="1" t="n"/>
    </row>
    <row r="174">
      <c r="I174" s="763" t="n"/>
      <c r="J174" s="763" t="n"/>
      <c r="K174" s="763" t="n"/>
      <c r="L174" s="763" t="n"/>
      <c r="M174" s="1" t="n"/>
      <c r="N174" s="1" t="n"/>
      <c r="O174" s="1" t="n"/>
      <c r="R174" s="763" t="n"/>
      <c r="S174" s="763" t="n"/>
      <c r="T174" s="763" t="n"/>
      <c r="U174" s="1" t="n"/>
      <c r="V174" s="1" t="n"/>
      <c r="Y174" s="763" t="n"/>
      <c r="Z174" s="763" t="n"/>
      <c r="AA174" s="1" t="n"/>
    </row>
    <row r="175">
      <c r="I175" s="763" t="n"/>
      <c r="J175" s="763" t="n"/>
      <c r="K175" s="763" t="n"/>
      <c r="L175" s="763" t="n"/>
      <c r="M175" s="1" t="n"/>
      <c r="N175" s="1" t="n"/>
      <c r="O175" s="1" t="n"/>
      <c r="R175" s="763" t="n"/>
      <c r="S175" s="763" t="n"/>
      <c r="T175" s="763" t="n"/>
      <c r="U175" s="1" t="n"/>
      <c r="V175" s="1" t="n"/>
      <c r="Y175" s="763" t="n"/>
      <c r="Z175" s="763" t="n"/>
      <c r="AA175" s="1" t="n"/>
    </row>
    <row r="176">
      <c r="I176" s="763" t="n"/>
      <c r="J176" s="763" t="n"/>
      <c r="K176" s="763" t="n"/>
      <c r="L176" s="763" t="n"/>
      <c r="M176" s="1" t="n"/>
      <c r="N176" s="1" t="n"/>
      <c r="O176" s="1" t="n"/>
      <c r="R176" s="763" t="n"/>
      <c r="S176" s="763" t="n"/>
      <c r="T176" s="763" t="n"/>
      <c r="U176" s="1" t="n"/>
      <c r="V176" s="1" t="n"/>
      <c r="Y176" s="763" t="n"/>
      <c r="Z176" s="763" t="n"/>
      <c r="AA176" s="1" t="n"/>
    </row>
    <row r="177">
      <c r="I177" s="763" t="n"/>
      <c r="J177" s="763" t="n"/>
      <c r="K177" s="763" t="n"/>
      <c r="L177" s="763" t="n"/>
      <c r="M177" s="1" t="n"/>
      <c r="N177" s="1" t="n"/>
      <c r="O177" s="1" t="n"/>
      <c r="R177" s="763" t="n"/>
      <c r="S177" s="763" t="n"/>
      <c r="T177" s="763" t="n"/>
      <c r="U177" s="1" t="n"/>
      <c r="V177" s="1" t="n"/>
      <c r="Y177" s="763" t="n"/>
      <c r="Z177" s="763" t="n"/>
      <c r="AA177" s="1" t="n"/>
    </row>
    <row customHeight="1" ht="14.45" r="12515" s="451">
      <c r="C12515" t="inlineStr">
        <is>
          <t>Construction of Submersible Embankment (New Haors) (Earth Volume: 29.98 lakh cum)</t>
        </is>
      </c>
      <c r="D12515" t="inlineStr">
        <is>
          <t>Km</t>
        </is>
      </c>
      <c r="E12515" t="n">
        <v>263.24</v>
      </c>
      <c r="F12515" t="n">
        <v>11952.5</v>
      </c>
      <c r="G12515" t="n">
        <v>1434.3</v>
      </c>
      <c r="I12515" t="n">
        <v>10518.2</v>
      </c>
      <c r="J12515" t="n">
        <v>0</v>
      </c>
      <c r="M12515" t="inlineStr">
        <is>
          <t>Km</t>
        </is>
      </c>
      <c r="N12515" t="n">
        <v>254.207</v>
      </c>
      <c r="O12515" t="n">
        <v>16526.21</v>
      </c>
      <c r="P12515" t="n">
        <v>4527.399000000007</v>
      </c>
      <c r="R12515" t="n">
        <v>11998.81099999999</v>
      </c>
      <c r="S12515" t="n">
        <v>0</v>
      </c>
      <c r="V12515" t="inlineStr">
        <is>
          <t>Km</t>
        </is>
      </c>
      <c r="W12515" t="n">
        <v>-9.033000000000015</v>
      </c>
      <c r="X12515" t="n">
        <v>4573.71</v>
      </c>
      <c r="Y12515" t="n">
        <v>3093.099000000007</v>
      </c>
      <c r="AA12515" t="n">
        <v>1480.610999999994</v>
      </c>
      <c r="AB12515" t="n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bottom="0.2" footer="0.17" header="0.3" left="0.41" right="0.16" top="0.51"/>
  <pageSetup firstPageNumber="4" orientation="landscape" paperSize="9" scale="41" useFirstPageNumber="1"/>
  <headerFooter>
    <oddHeader/>
    <oddFooter>&amp;C&amp;20 P - &amp;P</oddFooter>
    <evenHeader/>
    <evenFooter/>
    <firstHeader/>
    <firstFooter/>
  </headerFooter>
  <rowBreaks count="2" manualBreakCount="2">
    <brk id="58" man="1" max="16383" min="0"/>
    <brk id="110" man="1" max="16383" min="0"/>
  </row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" workbookViewId="0">
      <selection activeCell="M11" sqref="M11"/>
    </sheetView>
  </sheetViews>
  <sheetFormatPr baseColWidth="8" defaultRowHeight="15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4:J42"/>
  <sheetViews>
    <sheetView workbookViewId="0" zoomScale="115" zoomScaleNormal="115">
      <selection activeCell="D41" sqref="D41"/>
    </sheetView>
  </sheetViews>
  <sheetFormatPr baseColWidth="8" defaultColWidth="8.7109375" defaultRowHeight="15"/>
  <cols>
    <col customWidth="1" max="1" min="1" style="860" width="12.28515625"/>
    <col customWidth="1" max="2" min="2" style="860" width="9.85546875"/>
    <col customWidth="1" max="3" min="3" style="860" width="8.7109375"/>
    <col customWidth="1" max="5" min="4" style="860" width="10.28515625"/>
    <col bestFit="1" customWidth="1" max="6" min="6" style="860" width="10.5703125"/>
    <col customWidth="1" max="8" min="7" style="860" width="11"/>
    <col customWidth="1" max="9" min="9" style="860" width="8.7109375"/>
    <col customWidth="1" max="10" min="10" style="860" width="10.42578125"/>
    <col customWidth="1" max="139" min="11" style="860" width="8.7109375"/>
    <col customWidth="1" max="16384" min="140" style="860" width="8.7109375"/>
  </cols>
  <sheetData>
    <row customHeight="1" ht="18.75" r="4" s="451">
      <c r="A4" s="861" t="inlineStr">
        <is>
          <t>Computation of Internal Rate of Return</t>
        </is>
      </c>
    </row>
    <row customHeight="1" ht="18.75" r="5" s="451">
      <c r="A5" s="861" t="inlineStr">
        <is>
          <t>(Economic)</t>
        </is>
      </c>
    </row>
    <row customHeight="1" ht="15.75" r="6" s="451" thickBot="1">
      <c r="G6" s="864" t="inlineStr">
        <is>
          <t xml:space="preserve"> (In Lakh Taka)</t>
        </is>
      </c>
      <c r="H6" s="863" t="n"/>
    </row>
    <row customHeight="1" ht="61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1212.688768</v>
      </c>
      <c r="C8" s="388" t="n">
        <v>0</v>
      </c>
      <c r="D8" s="388">
        <f>SUM(B8:C8)</f>
        <v/>
      </c>
      <c r="E8" s="388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2329.364190000001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6957.139692000001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5" r="11" s="451">
      <c r="A11" s="391">
        <f>+A10+1</f>
        <v/>
      </c>
      <c r="B11" s="392" t="n">
        <v>13168.05377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5" r="12" s="451">
      <c r="A12" s="391">
        <f>+A11+1</f>
        <v/>
      </c>
      <c r="B12" s="392" t="n">
        <v>14304.00846</v>
      </c>
      <c r="C12" s="389" t="n">
        <v>0</v>
      </c>
      <c r="D12" s="388">
        <f>SUM(B12:C12)</f>
        <v/>
      </c>
      <c r="E12" s="389" t="n">
        <v>0</v>
      </c>
      <c r="F12" s="388" t="n">
        <v>0</v>
      </c>
      <c r="G12" s="388">
        <f>+E12+F12</f>
        <v/>
      </c>
      <c r="H12" s="390">
        <f>+G12-D12</f>
        <v/>
      </c>
    </row>
    <row customHeight="1" ht="14.45" r="13" s="451">
      <c r="A13" s="391">
        <f>+A12+1</f>
        <v/>
      </c>
      <c r="B13" s="392" t="n">
        <v>10812.99732</v>
      </c>
      <c r="C13" s="389" t="n">
        <v>0</v>
      </c>
      <c r="D13" s="388">
        <f>SUM(B13:C13)</f>
        <v/>
      </c>
      <c r="E13" s="389">
        <f>E17*0.5</f>
        <v/>
      </c>
      <c r="F13" s="388" t="n">
        <v>0</v>
      </c>
      <c r="G13" s="388">
        <f>+E13+F13</f>
        <v/>
      </c>
      <c r="H13" s="390">
        <f>+G13-D13</f>
        <v/>
      </c>
      <c r="J13" s="393" t="n"/>
    </row>
    <row customHeight="1" ht="14.45" r="14" s="451">
      <c r="A14" s="391">
        <f>+A13+1</f>
        <v/>
      </c>
      <c r="B14" s="392" t="n">
        <v>18935.00144838</v>
      </c>
      <c r="C14" s="389">
        <f>C13</f>
        <v/>
      </c>
      <c r="D14" s="388">
        <f>SUM(B14:C14)</f>
        <v/>
      </c>
      <c r="E14" s="389">
        <f>E17*0.6</f>
        <v/>
      </c>
      <c r="F14" s="388" t="n">
        <v>0</v>
      </c>
      <c r="G14" s="388">
        <f>+E14+F14</f>
        <v/>
      </c>
      <c r="H14" s="390">
        <f>+G14-D14</f>
        <v/>
      </c>
      <c r="J14" s="393" t="n"/>
    </row>
    <row customHeight="1" ht="14.45" r="15" s="451">
      <c r="A15" s="391">
        <f>+A14+1</f>
        <v/>
      </c>
      <c r="B15" s="392" t="n">
        <v>14492.70125162</v>
      </c>
      <c r="C15" s="389">
        <f>C14</f>
        <v/>
      </c>
      <c r="D15" s="388">
        <f>SUM(B15:C15)</f>
        <v/>
      </c>
      <c r="E15" s="389">
        <f>E17*0.7</f>
        <v/>
      </c>
      <c r="F15" s="388" t="n">
        <v>0</v>
      </c>
      <c r="G15" s="388">
        <f>+E15+F15</f>
        <v/>
      </c>
      <c r="H15" s="390">
        <f>+G15-D15</f>
        <v/>
      </c>
    </row>
    <row customHeight="1" ht="14.45" r="16" s="451">
      <c r="A16" s="391">
        <f>+A15+1</f>
        <v/>
      </c>
      <c r="B16" s="392" t="n"/>
      <c r="C16" s="389" t="n">
        <v>604.34</v>
      </c>
      <c r="D16" s="388">
        <f>SUM(B16:C16)</f>
        <v/>
      </c>
      <c r="E16" s="389">
        <f>E17*0.8</f>
        <v/>
      </c>
      <c r="F16" s="388" t="n">
        <v>0</v>
      </c>
      <c r="G16" s="388">
        <f>+E16+F16</f>
        <v/>
      </c>
      <c r="H16" s="390">
        <f>+G16-D16</f>
        <v/>
      </c>
    </row>
    <row customHeight="1" ht="14.45" r="17" s="451">
      <c r="A17" s="391">
        <f>+A16+1</f>
        <v/>
      </c>
      <c r="B17" s="392" t="n"/>
      <c r="C17" s="389" t="n">
        <v>604.34</v>
      </c>
      <c r="D17" s="388">
        <f>SUM(B17:C17)</f>
        <v/>
      </c>
      <c r="E17" s="389" t="n">
        <v>42547.88555515999</v>
      </c>
      <c r="F17" s="388" t="n">
        <v>0</v>
      </c>
      <c r="G17" s="388">
        <f>+E17+F17</f>
        <v/>
      </c>
      <c r="H17" s="390">
        <f>+G17-D17</f>
        <v/>
      </c>
    </row>
    <row customHeight="1" ht="14.45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8" t="n">
        <v>0</v>
      </c>
      <c r="G18" s="388">
        <f>+E18+F18</f>
        <v/>
      </c>
      <c r="H18" s="390">
        <f>+G18-D18</f>
        <v/>
      </c>
    </row>
    <row customHeight="1" ht="14.45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8" t="n">
        <v>0</v>
      </c>
      <c r="G19" s="388">
        <f>+E19+F19</f>
        <v/>
      </c>
      <c r="H19" s="390">
        <f>+G19-D19</f>
        <v/>
      </c>
    </row>
    <row customHeight="1" ht="14.45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8" t="n">
        <v>0</v>
      </c>
      <c r="G20" s="388">
        <f>+E20+F20</f>
        <v/>
      </c>
      <c r="H20" s="390">
        <f>+G20-D20</f>
        <v/>
      </c>
    </row>
    <row customHeight="1" ht="14.45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8" t="n">
        <v>0</v>
      </c>
      <c r="G21" s="388">
        <f>+E21+F21</f>
        <v/>
      </c>
      <c r="H21" s="390">
        <f>+G21-D21</f>
        <v/>
      </c>
    </row>
    <row customHeight="1" ht="14.45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8" t="n">
        <v>0</v>
      </c>
      <c r="G22" s="388">
        <f>+E22+F22</f>
        <v/>
      </c>
      <c r="H22" s="390">
        <f>+G22-D22</f>
        <v/>
      </c>
    </row>
    <row customHeight="1" ht="14.45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8" t="n">
        <v>0</v>
      </c>
      <c r="G23" s="388">
        <f>+E23+F23</f>
        <v/>
      </c>
      <c r="H23" s="390">
        <f>+G23-D23</f>
        <v/>
      </c>
    </row>
    <row customHeight="1" ht="14.45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8" t="n">
        <v>0</v>
      </c>
      <c r="G24" s="388">
        <f>+E24+F24</f>
        <v/>
      </c>
      <c r="H24" s="390">
        <f>+G24-D24</f>
        <v/>
      </c>
    </row>
    <row customHeight="1" ht="14.45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8" t="n">
        <v>0</v>
      </c>
      <c r="G25" s="388">
        <f>+E25+F25</f>
        <v/>
      </c>
      <c r="H25" s="390">
        <f>+G25-D25</f>
        <v/>
      </c>
    </row>
    <row customHeight="1" ht="14.45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8" t="n">
        <v>0</v>
      </c>
      <c r="G26" s="388">
        <f>+E26+F26</f>
        <v/>
      </c>
      <c r="H26" s="390">
        <f>+G26-D26</f>
        <v/>
      </c>
    </row>
    <row customHeight="1" ht="14.45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8" t="n">
        <v>0</v>
      </c>
      <c r="G27" s="388">
        <f>+E27+F27</f>
        <v/>
      </c>
      <c r="H27" s="390">
        <f>+G27-D27</f>
        <v/>
      </c>
    </row>
    <row customHeight="1" ht="14.45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8" t="n">
        <v>0</v>
      </c>
      <c r="G28" s="388">
        <f>+E28+F28</f>
        <v/>
      </c>
      <c r="H28" s="390">
        <f>+G28-D28</f>
        <v/>
      </c>
    </row>
    <row customHeight="1" ht="14.45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8" t="n">
        <v>0</v>
      </c>
      <c r="G29" s="388">
        <f>+E29+F29</f>
        <v/>
      </c>
      <c r="H29" s="390">
        <f>+G29-D29</f>
        <v/>
      </c>
    </row>
    <row customHeight="1" ht="14.45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8" t="n">
        <v>0</v>
      </c>
      <c r="G30" s="388">
        <f>+E30+F30</f>
        <v/>
      </c>
      <c r="H30" s="390">
        <f>+G30-D30</f>
        <v/>
      </c>
    </row>
    <row customHeight="1" ht="14.45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8" t="n">
        <v>0</v>
      </c>
      <c r="G31" s="388">
        <f>+E31+F31</f>
        <v/>
      </c>
      <c r="H31" s="390">
        <f>+G31-D31</f>
        <v/>
      </c>
    </row>
    <row customHeight="1" ht="14.45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8" t="n">
        <v>0</v>
      </c>
      <c r="G32" s="388">
        <f>+E32+F32</f>
        <v/>
      </c>
      <c r="H32" s="390">
        <f>+G32-D32</f>
        <v/>
      </c>
    </row>
    <row customHeight="1" ht="14.45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8" t="n">
        <v>0</v>
      </c>
      <c r="G33" s="388">
        <f>+E33+F33</f>
        <v/>
      </c>
      <c r="H33" s="390">
        <f>+G33-D33</f>
        <v/>
      </c>
    </row>
    <row customHeight="1" ht="14.45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8" t="n">
        <v>0</v>
      </c>
      <c r="G34" s="388">
        <f>+E34+F34</f>
        <v/>
      </c>
      <c r="H34" s="390">
        <f>+G34-D34</f>
        <v/>
      </c>
    </row>
    <row customHeight="1" ht="14.45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8" t="n">
        <v>0</v>
      </c>
      <c r="G35" s="388">
        <f>+E35+F35</f>
        <v/>
      </c>
      <c r="H35" s="390">
        <f>+G35-D35</f>
        <v/>
      </c>
    </row>
    <row customHeight="1" ht="14.45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8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8" t="n">
        <v>0</v>
      </c>
      <c r="G37" s="388">
        <f>+E37+F37</f>
        <v/>
      </c>
      <c r="H37" s="390">
        <f>+G37-D37</f>
        <v/>
      </c>
    </row>
    <row customHeight="1" ht="15.7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EIRR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60" t="n">
        <v>110049.79</v>
      </c>
      <c r="E42" s="403" t="n"/>
    </row>
    <row customHeight="1" ht="15.75" r="43" s="451" thickTop="1"/>
  </sheetData>
  <mergeCells count="3">
    <mergeCell ref="A4:H4"/>
    <mergeCell ref="A5:H5"/>
    <mergeCell ref="G6:H6"/>
  </mergeCells>
  <pageMargins bottom="1" footer="0.5" header="0.5" left="1.25" right="0.75" top="1"/>
  <pageSetup orientation="portrait" paperSize="9"/>
  <headerFooter alignWithMargins="0">
    <oddHeader/>
    <oddFooter>&amp;C&amp;12 P - 54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8"/>
  <sheetViews>
    <sheetView topLeftCell="A7" workbookViewId="0">
      <selection activeCell="C6" sqref="C6:F6"/>
    </sheetView>
  </sheetViews>
  <sheetFormatPr baseColWidth="8" defaultColWidth="13.85546875" defaultRowHeight="15.75"/>
  <cols>
    <col customWidth="1" max="1" min="1" style="866" width="7.5703125"/>
    <col customWidth="1" max="2" min="2" style="866" width="16.28515625"/>
    <col customWidth="1" max="3" min="3" style="866" width="16.5703125"/>
    <col customWidth="1" max="4" min="4" style="866" width="15.140625"/>
    <col customWidth="1" max="5" min="5" style="866" width="16.85546875"/>
    <col customWidth="1" max="7" min="6" style="866" width="19.85546875"/>
    <col customWidth="1" max="8" min="8" style="866" width="6.85546875"/>
    <col customWidth="1" max="9" min="9" style="866" width="13.42578125"/>
    <col customWidth="1" max="10" min="10" style="866" width="11"/>
    <col customWidth="1" max="11" min="11" style="866" width="10.28515625"/>
    <col customWidth="1" max="150" min="12" style="866" width="13.85546875"/>
    <col customWidth="1" max="16384" min="151" style="866" width="13.85546875"/>
  </cols>
  <sheetData>
    <row customHeight="1" ht="18.75" r="1" s="451">
      <c r="A1" s="865" t="inlineStr">
        <is>
          <t>Annexure-IV</t>
        </is>
      </c>
      <c r="G1" s="865" t="n"/>
      <c r="H1" s="865" t="n"/>
      <c r="I1" s="865" t="n"/>
      <c r="J1" s="865" t="n"/>
      <c r="K1" s="865" t="n"/>
    </row>
    <row customHeight="1" ht="18.75" r="2" s="45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</row>
    <row customHeight="1" ht="18.75" r="3" s="451">
      <c r="A3" s="867" t="inlineStr">
        <is>
          <t>Revised Amortization Schedule</t>
        </is>
      </c>
      <c r="G3" s="867" t="n"/>
      <c r="H3" s="867" t="n"/>
      <c r="I3" s="867" t="n"/>
      <c r="J3" s="867" t="n"/>
      <c r="K3" s="867" t="n"/>
    </row>
    <row r="4">
      <c r="A4" s="405" t="n"/>
      <c r="B4" s="405" t="n"/>
      <c r="C4" s="405" t="n"/>
      <c r="D4" s="405" t="n"/>
      <c r="E4" s="405" t="n"/>
      <c r="F4" s="405" t="n"/>
      <c r="G4" s="405" t="n"/>
      <c r="H4" s="405" t="n"/>
      <c r="I4" s="405" t="n"/>
      <c r="J4" s="405" t="n"/>
      <c r="K4" s="405" t="n"/>
    </row>
    <row r="5">
      <c r="A5" s="868" t="inlineStr">
        <is>
          <t>Name of Project</t>
        </is>
      </c>
      <c r="C5" s="868" t="inlineStr">
        <is>
          <t>: Haor Flood Management &amp; Livelihood Improvement Project (BWDB Part)</t>
        </is>
      </c>
      <c r="G5" s="868" t="n"/>
      <c r="H5" s="868" t="n"/>
      <c r="I5" s="868" t="n"/>
      <c r="J5" s="868" t="n"/>
      <c r="K5" s="868" t="n"/>
    </row>
    <row r="6">
      <c r="A6" s="868" t="inlineStr">
        <is>
          <t>Total Investment</t>
        </is>
      </c>
      <c r="C6" s="868" t="inlineStr">
        <is>
          <t>: BDT 102234.00 Lakh</t>
        </is>
      </c>
      <c r="G6" s="610" t="n">
        <v>102234</v>
      </c>
      <c r="H6" s="868" t="n"/>
      <c r="I6" s="868" t="n"/>
      <c r="J6" s="868" t="n"/>
      <c r="K6" s="868" t="n"/>
    </row>
    <row r="7">
      <c r="A7" s="868" t="inlineStr">
        <is>
          <t>Loan Portion</t>
        </is>
      </c>
      <c r="C7" s="870" t="inlineStr">
        <is>
          <t>: BDT 59529.60 Lakh</t>
        </is>
      </c>
      <c r="G7" s="870" t="n"/>
      <c r="H7" s="870" t="n"/>
      <c r="I7" s="870" t="n"/>
      <c r="J7" s="870" t="n"/>
      <c r="K7" s="870" t="n"/>
    </row>
    <row r="8">
      <c r="A8" s="868" t="inlineStr">
        <is>
          <t>Loan Period</t>
        </is>
      </c>
      <c r="C8" s="868" t="inlineStr">
        <is>
          <t>: 40 Years Including 10 Uears grace Period</t>
        </is>
      </c>
      <c r="G8" s="868" t="n"/>
      <c r="H8" s="868" t="n"/>
      <c r="I8" s="868" t="n"/>
      <c r="J8" s="868" t="n"/>
      <c r="K8" s="868" t="n"/>
    </row>
    <row r="9">
      <c r="A9" s="868" t="inlineStr">
        <is>
          <t>Trate of Investment</t>
        </is>
      </c>
      <c r="C9" s="868" t="inlineStr">
        <is>
          <t>: 0.01% per annum</t>
        </is>
      </c>
      <c r="G9" s="868" t="n"/>
      <c r="H9" s="868" t="n"/>
      <c r="I9" s="868" t="n"/>
      <c r="J9" s="868" t="n"/>
      <c r="K9" s="868" t="n"/>
    </row>
    <row r="10">
      <c r="F10" s="406" t="inlineStr">
        <is>
          <t>(Taka in Lac)</t>
        </is>
      </c>
      <c r="G10" s="406" t="n"/>
      <c r="H10" s="406" t="n"/>
      <c r="I10" s="406" t="n"/>
      <c r="J10" s="406" t="n"/>
      <c r="K10" s="406" t="n"/>
    </row>
    <row customHeight="1" ht="47.25" r="11" s="451">
      <c r="A11" s="407" t="inlineStr">
        <is>
          <t>Year</t>
        </is>
      </c>
      <c r="B11" s="407" t="inlineStr">
        <is>
          <t>Beginning Principal Amount</t>
        </is>
      </c>
      <c r="C11" s="407" t="inlineStr">
        <is>
          <t>Yearly Fixed Amount to be Paid (Principal)</t>
        </is>
      </c>
      <c r="D11" s="407" t="inlineStr">
        <is>
          <t>Yearly Interes to be Paid</t>
        </is>
      </c>
      <c r="E11" s="407" t="inlineStr">
        <is>
          <t>Total Payment (Principal + Interest)</t>
        </is>
      </c>
      <c r="F11" s="407" t="inlineStr">
        <is>
          <t>Ending Principal Balance</t>
        </is>
      </c>
      <c r="G11" s="408" t="n"/>
      <c r="H11" s="409" t="n"/>
      <c r="I11" s="410" t="inlineStr">
        <is>
          <t>2014-15</t>
        </is>
      </c>
      <c r="J11" s="410" t="n"/>
      <c r="K11" s="410" t="n"/>
      <c r="L11" s="410" t="n"/>
    </row>
    <row customFormat="1" r="12" s="406">
      <c r="A12" s="410" t="n">
        <v>1</v>
      </c>
      <c r="B12" s="410" t="n">
        <v>2</v>
      </c>
      <c r="C12" s="410" t="n">
        <v>3</v>
      </c>
      <c r="D12" s="410" t="n">
        <v>4</v>
      </c>
      <c r="E12" s="410" t="inlineStr">
        <is>
          <t>5= (3+4)</t>
        </is>
      </c>
      <c r="F12" s="410" t="inlineStr">
        <is>
          <t>6=(2-3)</t>
        </is>
      </c>
      <c r="G12" s="411" t="n"/>
      <c r="H12" s="412" t="n"/>
      <c r="I12" s="413" t="inlineStr">
        <is>
          <t>GoB</t>
        </is>
      </c>
      <c r="J12" s="413" t="inlineStr">
        <is>
          <t>RPA</t>
        </is>
      </c>
      <c r="K12" s="413" t="inlineStr">
        <is>
          <t>DPA</t>
        </is>
      </c>
      <c r="L12" s="413" t="inlineStr">
        <is>
          <t>Total</t>
        </is>
      </c>
    </row>
    <row r="13">
      <c r="A13" s="410" t="n">
        <v>11</v>
      </c>
      <c r="B13" s="414" t="n">
        <v>59529.6</v>
      </c>
      <c r="C13" s="414">
        <f>$B$13/30</f>
        <v/>
      </c>
      <c r="D13" s="414">
        <f>B13*0.01/100</f>
        <v/>
      </c>
      <c r="E13" s="414">
        <f>C13+D13</f>
        <v/>
      </c>
      <c r="F13" s="414">
        <f>B13-C13</f>
        <v/>
      </c>
      <c r="G13" s="415" t="n"/>
      <c r="H13" s="412" t="inlineStr">
        <is>
          <t>Rev</t>
        </is>
      </c>
      <c r="I13" s="413" t="n">
        <v>231.42</v>
      </c>
      <c r="J13" s="413" t="n"/>
      <c r="K13" s="413" t="n">
        <v>849.67</v>
      </c>
      <c r="L13" s="413">
        <f>SUM(I13:K13)</f>
        <v/>
      </c>
    </row>
    <row r="14">
      <c r="A14" s="410" t="n">
        <v>12</v>
      </c>
      <c r="B14" s="414">
        <f>F13</f>
        <v/>
      </c>
      <c r="C14" s="414">
        <f>$B$13/30</f>
        <v/>
      </c>
      <c r="D14" s="414">
        <f>B14*0.01/100</f>
        <v/>
      </c>
      <c r="E14" s="414">
        <f>C14+D14</f>
        <v/>
      </c>
      <c r="F14" s="414">
        <f>B14-C14</f>
        <v/>
      </c>
      <c r="G14" s="415" t="n"/>
      <c r="H14" s="412" t="inlineStr">
        <is>
          <t>Cap</t>
        </is>
      </c>
      <c r="I14" s="413" t="n">
        <v>375.2</v>
      </c>
      <c r="J14" s="413" t="n"/>
      <c r="K14" s="413" t="n"/>
      <c r="L14" s="413">
        <f>SUM(I14:K14)</f>
        <v/>
      </c>
    </row>
    <row r="15">
      <c r="A15" s="410" t="n">
        <v>13</v>
      </c>
      <c r="B15" s="414">
        <f>F14</f>
        <v/>
      </c>
      <c r="C15" s="414">
        <f>$B$13/30</f>
        <v/>
      </c>
      <c r="D15" s="414">
        <f>B15*0.01/100</f>
        <v/>
      </c>
      <c r="E15" s="414">
        <f>C15+D15</f>
        <v/>
      </c>
      <c r="F15" s="414">
        <f>B15-C15</f>
        <v/>
      </c>
      <c r="G15" s="415" t="n"/>
      <c r="H15" s="412" t="inlineStr">
        <is>
          <t>Total</t>
        </is>
      </c>
      <c r="I15" s="413">
        <f>SUM(I13:I14)</f>
        <v/>
      </c>
      <c r="J15" s="413">
        <f>SUM(J13:J14)</f>
        <v/>
      </c>
      <c r="K15" s="413">
        <f>SUM(K13:K14)</f>
        <v/>
      </c>
      <c r="L15" s="413">
        <f>SUM(L13:L14)</f>
        <v/>
      </c>
    </row>
    <row r="16">
      <c r="A16" s="410" t="n">
        <v>14</v>
      </c>
      <c r="B16" s="414">
        <f>F15</f>
        <v/>
      </c>
      <c r="C16" s="414">
        <f>$B$13/30</f>
        <v/>
      </c>
      <c r="D16" s="414">
        <f>B16*0.01/100</f>
        <v/>
      </c>
      <c r="E16" s="414">
        <f>C16+D16</f>
        <v/>
      </c>
      <c r="F16" s="414">
        <f>B16-C16</f>
        <v/>
      </c>
      <c r="G16" s="415" t="n"/>
    </row>
    <row r="17">
      <c r="A17" s="410" t="n">
        <v>15</v>
      </c>
      <c r="B17" s="414">
        <f>F16</f>
        <v/>
      </c>
      <c r="C17" s="414">
        <f>$B$13/30</f>
        <v/>
      </c>
      <c r="D17" s="414">
        <f>B17*0.01/100</f>
        <v/>
      </c>
      <c r="E17" s="414">
        <f>C17+D17</f>
        <v/>
      </c>
      <c r="F17" s="414">
        <f>B17-C17</f>
        <v/>
      </c>
      <c r="G17" s="416" t="n"/>
      <c r="H17" s="409" t="n"/>
      <c r="I17" s="410" t="inlineStr">
        <is>
          <t>2015-16</t>
        </is>
      </c>
      <c r="J17" s="410" t="n"/>
      <c r="K17" s="410" t="n"/>
      <c r="L17" s="410" t="n"/>
    </row>
    <row r="18">
      <c r="A18" s="410" t="n">
        <v>16</v>
      </c>
      <c r="B18" s="414">
        <f>F17</f>
        <v/>
      </c>
      <c r="C18" s="414">
        <f>$B$13/30</f>
        <v/>
      </c>
      <c r="D18" s="414">
        <f>B18*0.01/100</f>
        <v/>
      </c>
      <c r="E18" s="414">
        <f>C18+D18</f>
        <v/>
      </c>
      <c r="F18" s="414">
        <f>B18-C18</f>
        <v/>
      </c>
      <c r="G18" s="415" t="n"/>
      <c r="H18" s="412" t="n"/>
      <c r="I18" s="413" t="inlineStr">
        <is>
          <t>GoB</t>
        </is>
      </c>
      <c r="J18" s="413" t="inlineStr">
        <is>
          <t>RPA</t>
        </is>
      </c>
      <c r="K18" s="413" t="inlineStr">
        <is>
          <t>DPA</t>
        </is>
      </c>
      <c r="L18" s="413" t="inlineStr">
        <is>
          <t>Total</t>
        </is>
      </c>
    </row>
    <row r="19">
      <c r="A19" s="410" t="n">
        <v>17</v>
      </c>
      <c r="B19" s="414">
        <f>F18</f>
        <v/>
      </c>
      <c r="C19" s="414">
        <f>$B$13/30</f>
        <v/>
      </c>
      <c r="D19" s="414">
        <f>B19*0.01/100</f>
        <v/>
      </c>
      <c r="E19" s="414">
        <f>C19+D19</f>
        <v/>
      </c>
      <c r="F19" s="414">
        <f>B19-C19</f>
        <v/>
      </c>
      <c r="G19" s="415" t="n"/>
      <c r="H19" s="412" t="inlineStr">
        <is>
          <t>Rev</t>
        </is>
      </c>
      <c r="I19" s="413" t="n">
        <v>635.09</v>
      </c>
      <c r="J19" s="413" t="n">
        <v>9.220000000000001</v>
      </c>
      <c r="K19" s="413" t="n">
        <v>1849.43</v>
      </c>
      <c r="L19" s="413">
        <f>SUM(I19:K19)</f>
        <v/>
      </c>
    </row>
    <row r="20">
      <c r="A20" s="410" t="n">
        <v>18</v>
      </c>
      <c r="B20" s="414">
        <f>F19</f>
        <v/>
      </c>
      <c r="C20" s="414">
        <f>$B$13/30</f>
        <v/>
      </c>
      <c r="D20" s="414">
        <f>B20*0.01/100</f>
        <v/>
      </c>
      <c r="E20" s="414">
        <f>C20+D20</f>
        <v/>
      </c>
      <c r="F20" s="414">
        <f>B20-C20</f>
        <v/>
      </c>
      <c r="G20" s="415" t="n"/>
      <c r="H20" s="412" t="inlineStr">
        <is>
          <t>Cap</t>
        </is>
      </c>
      <c r="I20" s="413" t="n">
        <v>189.19</v>
      </c>
      <c r="J20" s="413" t="n"/>
      <c r="K20" s="413" t="n"/>
      <c r="L20" s="413">
        <f>SUM(I20:K20)</f>
        <v/>
      </c>
    </row>
    <row r="21">
      <c r="A21" s="410" t="n">
        <v>19</v>
      </c>
      <c r="B21" s="414">
        <f>F20</f>
        <v/>
      </c>
      <c r="C21" s="414">
        <f>$B$13/30</f>
        <v/>
      </c>
      <c r="D21" s="414">
        <f>B21*0.01/100</f>
        <v/>
      </c>
      <c r="E21" s="414">
        <f>C21+D21</f>
        <v/>
      </c>
      <c r="F21" s="414">
        <f>B21-C21</f>
        <v/>
      </c>
      <c r="G21" s="415" t="n"/>
      <c r="H21" s="412" t="inlineStr">
        <is>
          <t>Total</t>
        </is>
      </c>
      <c r="I21" s="413">
        <f>SUM(I19:I20)</f>
        <v/>
      </c>
      <c r="J21" s="413">
        <f>SUM(J19:J20)</f>
        <v/>
      </c>
      <c r="K21" s="413">
        <f>SUM(K19:K20)</f>
        <v/>
      </c>
      <c r="L21" s="413">
        <f>SUM(L19:L20)</f>
        <v/>
      </c>
    </row>
    <row r="22">
      <c r="A22" s="410" t="n">
        <v>20</v>
      </c>
      <c r="B22" s="414">
        <f>F21</f>
        <v/>
      </c>
      <c r="C22" s="414">
        <f>$B$13/30</f>
        <v/>
      </c>
      <c r="D22" s="414">
        <f>B22*0.01/100</f>
        <v/>
      </c>
      <c r="E22" s="414">
        <f>C22+D22</f>
        <v/>
      </c>
      <c r="F22" s="414">
        <f>B22-C22</f>
        <v/>
      </c>
      <c r="G22" s="415" t="n"/>
      <c r="H22" s="866" t="inlineStr">
        <is>
          <t>Cum</t>
        </is>
      </c>
      <c r="I22" s="866">
        <f>I15+I21</f>
        <v/>
      </c>
      <c r="J22" s="866">
        <f>J15+J21</f>
        <v/>
      </c>
      <c r="K22" s="866">
        <f>K15+K21</f>
        <v/>
      </c>
      <c r="L22" s="866">
        <f>L15+L21</f>
        <v/>
      </c>
    </row>
    <row r="23">
      <c r="A23" s="410" t="n">
        <v>21</v>
      </c>
      <c r="B23" s="414">
        <f>F22</f>
        <v/>
      </c>
      <c r="C23" s="414">
        <f>$B$13/30</f>
        <v/>
      </c>
      <c r="D23" s="414">
        <f>B23*0.01/100</f>
        <v/>
      </c>
      <c r="E23" s="414">
        <f>C23+D23</f>
        <v/>
      </c>
      <c r="F23" s="414">
        <f>B23-C23</f>
        <v/>
      </c>
      <c r="G23" s="416" t="n"/>
    </row>
    <row r="24">
      <c r="A24" s="410" t="n">
        <v>22</v>
      </c>
      <c r="B24" s="414">
        <f>F23</f>
        <v/>
      </c>
      <c r="C24" s="414">
        <f>$B$13/30</f>
        <v/>
      </c>
      <c r="D24" s="414">
        <f>B24*0.01/100</f>
        <v/>
      </c>
      <c r="E24" s="414">
        <f>C24+D24</f>
        <v/>
      </c>
      <c r="F24" s="414">
        <f>B24-C24</f>
        <v/>
      </c>
      <c r="G24" s="416" t="n"/>
    </row>
    <row r="25">
      <c r="A25" s="410" t="n">
        <v>23</v>
      </c>
      <c r="B25" s="414">
        <f>F24</f>
        <v/>
      </c>
      <c r="C25" s="414">
        <f>$B$13/30</f>
        <v/>
      </c>
      <c r="D25" s="414">
        <f>B25*0.01/100</f>
        <v/>
      </c>
      <c r="E25" s="414">
        <f>C25+D25</f>
        <v/>
      </c>
      <c r="F25" s="414">
        <f>B25-C25</f>
        <v/>
      </c>
      <c r="G25" s="416" t="n"/>
      <c r="H25" s="409" t="n"/>
      <c r="I25" s="410" t="inlineStr">
        <is>
          <t>2016-17</t>
        </is>
      </c>
      <c r="J25" s="410" t="n"/>
      <c r="K25" s="410" t="n"/>
      <c r="L25" s="410" t="n"/>
    </row>
    <row r="26">
      <c r="A26" s="410" t="n">
        <v>24</v>
      </c>
      <c r="B26" s="414">
        <f>F25</f>
        <v/>
      </c>
      <c r="C26" s="414">
        <f>$B$13/30</f>
        <v/>
      </c>
      <c r="D26" s="414">
        <f>B26*0.01/100</f>
        <v/>
      </c>
      <c r="E26" s="414">
        <f>C26+D26</f>
        <v/>
      </c>
      <c r="F26" s="414">
        <f>B26-C26</f>
        <v/>
      </c>
      <c r="G26" s="415" t="n"/>
      <c r="H26" s="412" t="n"/>
      <c r="I26" s="413" t="inlineStr">
        <is>
          <t>GoB</t>
        </is>
      </c>
      <c r="J26" s="413" t="inlineStr">
        <is>
          <t>RPA</t>
        </is>
      </c>
      <c r="K26" s="413" t="inlineStr">
        <is>
          <t>DPA</t>
        </is>
      </c>
      <c r="L26" s="413" t="inlineStr">
        <is>
          <t>Total</t>
        </is>
      </c>
    </row>
    <row r="27">
      <c r="A27" s="410" t="n">
        <v>25</v>
      </c>
      <c r="B27" s="414">
        <f>F26</f>
        <v/>
      </c>
      <c r="C27" s="414">
        <f>$B$13/30</f>
        <v/>
      </c>
      <c r="D27" s="414">
        <f>B27*0.01/100</f>
        <v/>
      </c>
      <c r="E27" s="414">
        <f>C27+D27</f>
        <v/>
      </c>
      <c r="F27" s="414">
        <f>B27-C27</f>
        <v/>
      </c>
      <c r="G27" s="415" t="n"/>
      <c r="H27" s="412" t="inlineStr">
        <is>
          <t>Rev</t>
        </is>
      </c>
      <c r="I27" s="413" t="n">
        <v>703.95</v>
      </c>
      <c r="J27" s="413" t="n">
        <v>401.59</v>
      </c>
      <c r="K27" s="413" t="n">
        <v>1093.15</v>
      </c>
      <c r="L27" s="413">
        <f>SUM(I27:K27)</f>
        <v/>
      </c>
    </row>
    <row r="28">
      <c r="A28" s="410" t="n">
        <v>26</v>
      </c>
      <c r="B28" s="414">
        <f>F27</f>
        <v/>
      </c>
      <c r="C28" s="414">
        <f>$B$13/30</f>
        <v/>
      </c>
      <c r="D28" s="414">
        <f>B28*0.01/100</f>
        <v/>
      </c>
      <c r="E28" s="414">
        <f>C28+D28</f>
        <v/>
      </c>
      <c r="F28" s="414">
        <f>B28-C28</f>
        <v/>
      </c>
      <c r="G28" s="415" t="n"/>
      <c r="H28" s="412" t="inlineStr">
        <is>
          <t>Cap</t>
        </is>
      </c>
      <c r="I28" s="413" t="n">
        <v>4854.6</v>
      </c>
      <c r="J28" s="413" t="n">
        <v>860.1900000000001</v>
      </c>
      <c r="K28" s="413" t="n"/>
      <c r="L28" s="413">
        <f>SUM(I28:K28)</f>
        <v/>
      </c>
    </row>
    <row r="29">
      <c r="A29" s="410" t="n">
        <v>27</v>
      </c>
      <c r="B29" s="414">
        <f>F28</f>
        <v/>
      </c>
      <c r="C29" s="414">
        <f>$B$13/30</f>
        <v/>
      </c>
      <c r="D29" s="414">
        <f>B29*0.01/100</f>
        <v/>
      </c>
      <c r="E29" s="414">
        <f>C29+D29</f>
        <v/>
      </c>
      <c r="F29" s="414">
        <f>B29-C29</f>
        <v/>
      </c>
      <c r="G29" s="415" t="n"/>
      <c r="H29" s="412" t="inlineStr">
        <is>
          <t>Total</t>
        </is>
      </c>
      <c r="I29" s="413">
        <f>SUM(I27:I28)</f>
        <v/>
      </c>
      <c r="J29" s="413">
        <f>SUM(J27:J28)</f>
        <v/>
      </c>
      <c r="K29" s="413">
        <f>SUM(K27:K28)</f>
        <v/>
      </c>
      <c r="L29" s="413">
        <f>SUM(L27:L28)</f>
        <v/>
      </c>
    </row>
    <row r="30">
      <c r="A30" s="410" t="n">
        <v>28</v>
      </c>
      <c r="B30" s="414">
        <f>F29</f>
        <v/>
      </c>
      <c r="C30" s="414">
        <f>$B$13/30</f>
        <v/>
      </c>
      <c r="D30" s="414">
        <f>B30*0.01/100</f>
        <v/>
      </c>
      <c r="E30" s="414">
        <f>C30+D30</f>
        <v/>
      </c>
      <c r="F30" s="414">
        <f>B30-C30</f>
        <v/>
      </c>
      <c r="G30" s="415" t="n"/>
      <c r="H30" s="866" t="inlineStr">
        <is>
          <t>Cum</t>
        </is>
      </c>
      <c r="I30" s="866">
        <f>I22+I29</f>
        <v/>
      </c>
      <c r="J30" s="866">
        <f>J22+J29</f>
        <v/>
      </c>
      <c r="K30" s="866">
        <f>K22+K29</f>
        <v/>
      </c>
      <c r="L30" s="866">
        <f>L22+L29</f>
        <v/>
      </c>
    </row>
    <row r="31">
      <c r="A31" s="410" t="n">
        <v>29</v>
      </c>
      <c r="B31" s="414">
        <f>F30</f>
        <v/>
      </c>
      <c r="C31" s="414">
        <f>$B$13/30</f>
        <v/>
      </c>
      <c r="D31" s="414">
        <f>B31*0.01/100</f>
        <v/>
      </c>
      <c r="E31" s="414">
        <f>C31+D31</f>
        <v/>
      </c>
      <c r="F31" s="414">
        <f>B31-C31</f>
        <v/>
      </c>
      <c r="G31" s="416" t="n"/>
    </row>
    <row r="32">
      <c r="A32" s="410" t="n">
        <v>30</v>
      </c>
      <c r="B32" s="414">
        <f>F31</f>
        <v/>
      </c>
      <c r="C32" s="414">
        <f>$B$13/30</f>
        <v/>
      </c>
      <c r="D32" s="414">
        <f>B32*0.01/100</f>
        <v/>
      </c>
      <c r="E32" s="414">
        <f>C32+D32</f>
        <v/>
      </c>
      <c r="F32" s="414">
        <f>B32-C32</f>
        <v/>
      </c>
      <c r="G32" s="416" t="n"/>
      <c r="H32" s="409" t="inlineStr">
        <is>
          <t>ADP</t>
        </is>
      </c>
      <c r="I32" s="410" t="inlineStr">
        <is>
          <t>2017-18</t>
        </is>
      </c>
      <c r="J32" s="410" t="n"/>
      <c r="K32" s="410" t="n"/>
      <c r="L32" s="410" t="n"/>
    </row>
    <row r="33">
      <c r="A33" s="410" t="n">
        <v>31</v>
      </c>
      <c r="B33" s="414">
        <f>F32</f>
        <v/>
      </c>
      <c r="C33" s="414">
        <f>$B$13/30</f>
        <v/>
      </c>
      <c r="D33" s="414">
        <f>B33*0.01/100</f>
        <v/>
      </c>
      <c r="E33" s="414">
        <f>C33+D33</f>
        <v/>
      </c>
      <c r="F33" s="414">
        <f>B33-C33</f>
        <v/>
      </c>
      <c r="G33" s="415" t="n"/>
      <c r="H33" s="412" t="n"/>
      <c r="I33" s="413" t="inlineStr">
        <is>
          <t>GoB</t>
        </is>
      </c>
      <c r="J33" s="413" t="inlineStr">
        <is>
          <t>RPA</t>
        </is>
      </c>
      <c r="K33" s="413" t="inlineStr">
        <is>
          <t>DPA</t>
        </is>
      </c>
      <c r="L33" s="413" t="inlineStr">
        <is>
          <t>Total</t>
        </is>
      </c>
    </row>
    <row r="34">
      <c r="A34" s="410" t="n">
        <v>32</v>
      </c>
      <c r="B34" s="414">
        <f>F33</f>
        <v/>
      </c>
      <c r="C34" s="414">
        <f>$B$13/30</f>
        <v/>
      </c>
      <c r="D34" s="414">
        <f>B34*0.01/100</f>
        <v/>
      </c>
      <c r="E34" s="414">
        <f>C34+D34</f>
        <v/>
      </c>
      <c r="F34" s="414">
        <f>B34-C34</f>
        <v/>
      </c>
      <c r="G34" s="415" t="n"/>
      <c r="H34" s="412" t="inlineStr">
        <is>
          <t>Rev</t>
        </is>
      </c>
      <c r="I34" s="413" t="n">
        <v>700</v>
      </c>
      <c r="J34" s="413" t="n">
        <v>800</v>
      </c>
      <c r="K34" s="413" t="n">
        <v>800</v>
      </c>
      <c r="L34" s="413">
        <f>SUM(I34:K34)</f>
        <v/>
      </c>
    </row>
    <row r="35">
      <c r="A35" s="410" t="n">
        <v>33</v>
      </c>
      <c r="B35" s="414">
        <f>F34</f>
        <v/>
      </c>
      <c r="C35" s="414">
        <f>$B$13/30</f>
        <v/>
      </c>
      <c r="D35" s="414">
        <f>B35*0.01/100</f>
        <v/>
      </c>
      <c r="E35" s="414">
        <f>C35+D35</f>
        <v/>
      </c>
      <c r="F35" s="414">
        <f>B35-C35</f>
        <v/>
      </c>
      <c r="G35" s="415" t="n"/>
      <c r="H35" s="412" t="inlineStr">
        <is>
          <t>Cap</t>
        </is>
      </c>
      <c r="I35" s="413" t="n">
        <v>10300</v>
      </c>
      <c r="J35" s="413" t="n">
        <v>7400</v>
      </c>
      <c r="K35" s="413" t="n"/>
      <c r="L35" s="413">
        <f>SUM(I35:K35)</f>
        <v/>
      </c>
    </row>
    <row r="36">
      <c r="A36" s="410" t="n">
        <v>34</v>
      </c>
      <c r="B36" s="414">
        <f>F35</f>
        <v/>
      </c>
      <c r="C36" s="414">
        <f>$B$13/30</f>
        <v/>
      </c>
      <c r="D36" s="414">
        <f>B36*0.01/100</f>
        <v/>
      </c>
      <c r="E36" s="414">
        <f>C36+D36</f>
        <v/>
      </c>
      <c r="F36" s="414">
        <f>B36-C36</f>
        <v/>
      </c>
      <c r="G36" s="415" t="n"/>
      <c r="H36" s="412" t="inlineStr">
        <is>
          <t>Total</t>
        </is>
      </c>
      <c r="I36" s="413">
        <f>SUM(I34:I35)</f>
        <v/>
      </c>
      <c r="J36" s="413">
        <f>SUM(J34:J35)</f>
        <v/>
      </c>
      <c r="K36" s="413">
        <f>SUM(K34:K35)</f>
        <v/>
      </c>
      <c r="L36" s="413">
        <f>SUM(L34:L35)</f>
        <v/>
      </c>
    </row>
    <row r="37">
      <c r="A37" s="410" t="n">
        <v>35</v>
      </c>
      <c r="B37" s="414">
        <f>F36</f>
        <v/>
      </c>
      <c r="C37" s="414">
        <f>$B$13/30</f>
        <v/>
      </c>
      <c r="D37" s="414">
        <f>B37*0.01/100</f>
        <v/>
      </c>
      <c r="E37" s="414">
        <f>C37+D37</f>
        <v/>
      </c>
      <c r="F37" s="414">
        <f>B37-C37</f>
        <v/>
      </c>
      <c r="G37" s="415" t="n"/>
    </row>
    <row r="38">
      <c r="A38" s="410" t="n">
        <v>36</v>
      </c>
      <c r="B38" s="414">
        <f>F37</f>
        <v/>
      </c>
      <c r="C38" s="414">
        <f>$B$13/30</f>
        <v/>
      </c>
      <c r="D38" s="414">
        <f>B38*0.01/100</f>
        <v/>
      </c>
      <c r="E38" s="414">
        <f>C38+D38</f>
        <v/>
      </c>
      <c r="F38" s="414">
        <f>B38-C38</f>
        <v/>
      </c>
      <c r="G38" s="416" t="n"/>
      <c r="H38" s="409" t="n"/>
      <c r="I38" s="410" t="inlineStr">
        <is>
          <t>July2016-Mar17</t>
        </is>
      </c>
      <c r="J38" s="410" t="n"/>
      <c r="K38" s="410" t="n"/>
      <c r="L38" s="410" t="n"/>
    </row>
    <row r="39">
      <c r="A39" s="410" t="n">
        <v>37</v>
      </c>
      <c r="B39" s="414">
        <f>F38</f>
        <v/>
      </c>
      <c r="C39" s="414">
        <f>$B$13/30</f>
        <v/>
      </c>
      <c r="D39" s="414">
        <f>B39*0.01/100</f>
        <v/>
      </c>
      <c r="E39" s="414">
        <f>C39+D39</f>
        <v/>
      </c>
      <c r="F39" s="414">
        <f>B39-C39</f>
        <v/>
      </c>
      <c r="G39" s="415" t="n"/>
      <c r="H39" s="412" t="n"/>
      <c r="I39" s="413" t="inlineStr">
        <is>
          <t>GoB</t>
        </is>
      </c>
      <c r="J39" s="413" t="inlineStr">
        <is>
          <t>RPA</t>
        </is>
      </c>
      <c r="K39" s="413" t="inlineStr">
        <is>
          <t>DPA</t>
        </is>
      </c>
      <c r="L39" s="413" t="inlineStr">
        <is>
          <t>Total</t>
        </is>
      </c>
    </row>
    <row r="40">
      <c r="A40" s="410" t="n">
        <v>38</v>
      </c>
      <c r="B40" s="414">
        <f>F39</f>
        <v/>
      </c>
      <c r="C40" s="414">
        <f>$B$13/30</f>
        <v/>
      </c>
      <c r="D40" s="414">
        <f>B40*0.01/100</f>
        <v/>
      </c>
      <c r="E40" s="414">
        <f>C40+D40</f>
        <v/>
      </c>
      <c r="F40" s="414">
        <f>B40-C40</f>
        <v/>
      </c>
      <c r="G40" s="415" t="n"/>
      <c r="H40" s="412" t="inlineStr">
        <is>
          <t>Rev</t>
        </is>
      </c>
      <c r="I40" s="413">
        <f>I34-I13-I19</f>
        <v/>
      </c>
      <c r="J40" s="413">
        <f>J34-J13-J19</f>
        <v/>
      </c>
      <c r="K40" s="413">
        <f>K34-K13-K19</f>
        <v/>
      </c>
      <c r="L40" s="413">
        <f>SUM(I40:K40)</f>
        <v/>
      </c>
    </row>
    <row r="41">
      <c r="A41" s="410" t="n">
        <v>39</v>
      </c>
      <c r="B41" s="414">
        <f>F40</f>
        <v/>
      </c>
      <c r="C41" s="414">
        <f>$B$13/30</f>
        <v/>
      </c>
      <c r="D41" s="414">
        <f>B41*0.01/100</f>
        <v/>
      </c>
      <c r="E41" s="414">
        <f>C41+D41</f>
        <v/>
      </c>
      <c r="F41" s="414">
        <f>B41-C41</f>
        <v/>
      </c>
      <c r="G41" s="415" t="n"/>
      <c r="H41" s="412" t="inlineStr">
        <is>
          <t>Cap</t>
        </is>
      </c>
      <c r="I41" s="413">
        <f>I35-I14-I20</f>
        <v/>
      </c>
      <c r="J41" s="413">
        <f>J35-J14-J20</f>
        <v/>
      </c>
      <c r="K41" s="413">
        <f>K35-K14-K20</f>
        <v/>
      </c>
      <c r="L41" s="413">
        <f>SUM(I41:K41)</f>
        <v/>
      </c>
    </row>
    <row r="42">
      <c r="A42" s="410" t="n">
        <v>40</v>
      </c>
      <c r="B42" s="414">
        <f>F41</f>
        <v/>
      </c>
      <c r="C42" s="414">
        <f>$B$13/30</f>
        <v/>
      </c>
      <c r="D42" s="414">
        <f>B42*0.01/100</f>
        <v/>
      </c>
      <c r="E42" s="414">
        <f>C42+D42</f>
        <v/>
      </c>
      <c r="F42" s="414">
        <f>B42-C42</f>
        <v/>
      </c>
      <c r="G42" s="415" t="n"/>
      <c r="H42" s="412" t="inlineStr">
        <is>
          <t>Total</t>
        </is>
      </c>
      <c r="I42" s="413">
        <f>SUM(I40:I41)</f>
        <v/>
      </c>
      <c r="J42" s="413">
        <f>SUM(J40:J41)</f>
        <v/>
      </c>
      <c r="K42" s="413">
        <f>SUM(K40:K41)</f>
        <v/>
      </c>
      <c r="L42" s="413">
        <f>SUM(L40:L41)</f>
        <v/>
      </c>
    </row>
    <row r="43">
      <c r="A43" s="869" t="inlineStr">
        <is>
          <t>Total</t>
        </is>
      </c>
      <c r="B43" s="783" t="n"/>
      <c r="C43" s="417">
        <f>SUM(C13:C42)</f>
        <v/>
      </c>
      <c r="D43" s="417">
        <f>SUM(D13:D42)</f>
        <v/>
      </c>
      <c r="E43" s="417">
        <f>C43+D43</f>
        <v/>
      </c>
      <c r="F43" s="414" t="n"/>
      <c r="G43" s="415" t="n"/>
    </row>
    <row r="44">
      <c r="H44" s="409" t="n"/>
      <c r="I44" s="410" t="inlineStr">
        <is>
          <t>Apr2017-June17</t>
        </is>
      </c>
      <c r="J44" s="410" t="n"/>
      <c r="K44" s="410" t="n"/>
      <c r="L44" s="410" t="n"/>
    </row>
    <row r="45">
      <c r="H45" s="412" t="n"/>
      <c r="I45" s="413" t="inlineStr">
        <is>
          <t>GoB</t>
        </is>
      </c>
      <c r="J45" s="413" t="inlineStr">
        <is>
          <t>RPA</t>
        </is>
      </c>
      <c r="K45" s="413" t="inlineStr">
        <is>
          <t>DPA</t>
        </is>
      </c>
      <c r="L45" s="413" t="inlineStr">
        <is>
          <t>Total</t>
        </is>
      </c>
    </row>
    <row r="46">
      <c r="H46" s="412" t="inlineStr">
        <is>
          <t>Rev</t>
        </is>
      </c>
      <c r="I46" s="413">
        <f>I27-I40</f>
        <v/>
      </c>
      <c r="J46" s="413">
        <f>J27-J40</f>
        <v/>
      </c>
      <c r="K46" s="413">
        <f>K27-K40</f>
        <v/>
      </c>
      <c r="L46" s="413">
        <f>SUM(I46:K46)</f>
        <v/>
      </c>
    </row>
    <row r="47">
      <c r="H47" s="412" t="inlineStr">
        <is>
          <t>Cap</t>
        </is>
      </c>
      <c r="I47" s="413">
        <f>I28-I41</f>
        <v/>
      </c>
      <c r="J47" s="413">
        <f>J28-J41</f>
        <v/>
      </c>
      <c r="K47" s="413">
        <f>K28-K41</f>
        <v/>
      </c>
      <c r="L47" s="413">
        <f>SUM(I47:K47)</f>
        <v/>
      </c>
    </row>
    <row r="48">
      <c r="H48" s="412" t="inlineStr">
        <is>
          <t>Total</t>
        </is>
      </c>
      <c r="I48" s="413">
        <f>SUM(I46:I47)</f>
        <v/>
      </c>
      <c r="J48" s="413">
        <f>SUM(J46:J47)</f>
        <v/>
      </c>
      <c r="K48" s="413">
        <f>SUM(K46:K47)</f>
        <v/>
      </c>
      <c r="L48" s="413">
        <f>SUM(L46:L47)</f>
        <v/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bottom="0.75" footer="0.3" header="0.3" left="0.7" right="0.3" top="0.59"/>
  <pageSetup orientation="portrait" paperSize="9"/>
  <headerFooter>
    <oddHeader/>
    <oddFooter>&amp;C&amp;12 P - 44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31" view="pageBreakPreview" workbookViewId="0" zoomScaleNormal="100" zoomScaleSheetLayoutView="100">
      <selection activeCell="L40" sqref="L40"/>
    </sheetView>
  </sheetViews>
  <sheetFormatPr baseColWidth="8" defaultColWidth="8.7109375" defaultRowHeight="15"/>
  <cols>
    <col customWidth="1" max="1" min="1" style="860" width="12"/>
    <col bestFit="1" customWidth="1" max="2" min="2" style="860" width="9.85546875"/>
    <col bestFit="1" customWidth="1" max="3" min="3" style="860" width="9.28515625"/>
    <col customWidth="1" max="4" min="4" style="860" width="11"/>
    <col customWidth="1" max="5" min="5" style="860" width="10.42578125"/>
    <col customWidth="1" max="7" min="6" style="860" width="11"/>
    <col customWidth="1" max="8" min="8" style="860" width="11.7109375"/>
    <col customWidth="1" max="9" min="9" style="860" width="8.7109375"/>
    <col customWidth="1" max="10" min="10" style="860" width="11.28515625"/>
    <col customWidth="1" max="139" min="11" style="860" width="8.7109375"/>
    <col customWidth="1" max="16384" min="140" style="860" width="8.7109375"/>
  </cols>
  <sheetData>
    <row customHeight="1" ht="15.75" r="2" s="451">
      <c r="F2" s="859" t="n"/>
    </row>
    <row customHeight="1" ht="18.75" r="4" s="451">
      <c r="A4" s="861" t="inlineStr">
        <is>
          <t>Computation of Internal Rate of Return</t>
        </is>
      </c>
    </row>
    <row customHeight="1" ht="18.75" r="5" s="451">
      <c r="A5" s="861" t="inlineStr">
        <is>
          <t>(Financial)</t>
        </is>
      </c>
    </row>
    <row customHeight="1" ht="15.75" r="6" s="451" thickBot="1">
      <c r="G6" s="862" t="inlineStr">
        <is>
          <t xml:space="preserve"> (BDT In Lakh)</t>
        </is>
      </c>
      <c r="H6" s="863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2652.93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7942.665999999999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5" r="11" s="451">
      <c r="A11" s="391">
        <f>+A10+1</f>
        <v/>
      </c>
      <c r="B11" s="392" t="n">
        <v>15866.4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5" r="12" s="451">
      <c r="A12" s="391">
        <f>+A11+1</f>
        <v/>
      </c>
      <c r="B12" s="392" t="n">
        <v>17642.414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5" r="13" s="451">
      <c r="A13" s="391">
        <f>+A12+1</f>
        <v/>
      </c>
      <c r="B13" s="392" t="n">
        <v>24717.06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5" r="14" s="451">
      <c r="A14" s="391">
        <f>+A13+1</f>
        <v/>
      </c>
      <c r="B14" s="392" t="n">
        <v>18586.3447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5" r="15" s="451">
      <c r="A15" s="391">
        <f>+A14+1</f>
        <v/>
      </c>
      <c r="B15" s="392" t="n">
        <v>12971.6853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5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5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5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5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5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5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5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5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5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5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5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5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5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5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5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5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5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5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5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5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5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U57"/>
  <sheetViews>
    <sheetView topLeftCell="A13" view="pageBreakPreview" workbookViewId="0" zoomScale="70" zoomScaleNormal="85" zoomScaleSheetLayoutView="70">
      <selection activeCell="C2" sqref="C2:S56"/>
    </sheetView>
  </sheetViews>
  <sheetFormatPr baseColWidth="8" defaultRowHeight="15"/>
  <cols>
    <col customWidth="1" max="1" min="1" style="451" width="29.28515625"/>
    <col customWidth="1" max="2" min="2" style="451" width="13.28515625"/>
    <col customWidth="1" max="3" min="3" style="451" width="11.7109375"/>
    <col customWidth="1" max="4" min="4" style="451" width="9.5703125"/>
    <col customWidth="1" max="5" min="5" style="451" width="11.5703125"/>
    <col customWidth="1" max="6" min="6" style="451" width="10.85546875"/>
    <col customWidth="1" max="7" min="7" style="451" width="12.42578125"/>
    <col customWidth="1" max="8" min="8" style="451" width="9.5703125"/>
    <col customWidth="1" max="9" min="9" style="451" width="11.42578125"/>
    <col customWidth="1" max="10" min="10" style="451" width="12.42578125"/>
    <col customWidth="1" max="12" min="11" style="451" width="9.5703125"/>
    <col customWidth="1" max="13" min="13" style="451" width="13.42578125"/>
    <col customWidth="1" max="20" min="14" style="451" width="9.5703125"/>
    <col customWidth="1" max="21" min="21" style="451" width="9.28515625"/>
  </cols>
  <sheetData>
    <row customFormat="1" customHeight="1" ht="55.5" r="1" s="435">
      <c r="A1" s="434" t="inlineStr">
        <is>
          <t>Name</t>
        </is>
      </c>
      <c r="B1" s="434" t="inlineStr">
        <is>
          <t>Sub-Project No</t>
        </is>
      </c>
      <c r="C1" s="434" t="inlineStr">
        <is>
          <t>Construction of Irrigation Inlet</t>
        </is>
      </c>
      <c r="D1" s="434" t="inlineStr">
        <is>
          <t>Rehab Regulator Rehab Haor</t>
        </is>
      </c>
      <c r="E1" s="434" t="inlineStr">
        <is>
          <t>Regulator</t>
        </is>
      </c>
      <c r="F1" s="434" t="inlineStr">
        <is>
          <t>Box Drainage Outlet</t>
        </is>
      </c>
      <c r="G1" s="434" t="inlineStr">
        <is>
          <t>Causeway</t>
        </is>
      </c>
      <c r="H1" s="434" t="inlineStr">
        <is>
          <t>Bridge</t>
        </is>
      </c>
      <c r="I1" s="434" t="inlineStr">
        <is>
          <t>Khal_River Reexcavation(New Haor)</t>
        </is>
      </c>
      <c r="J1" s="434" t="inlineStr">
        <is>
          <t>Khal_River Reexcavation(Rehab Haor)</t>
        </is>
      </c>
      <c r="K1" s="434" t="inlineStr">
        <is>
          <t>Embankment Rehablitation</t>
        </is>
      </c>
      <c r="L1" s="434" t="inlineStr">
        <is>
          <t>Submersible Embankment Rehabilitation</t>
        </is>
      </c>
      <c r="M1" s="434" t="inlineStr">
        <is>
          <t>Submersible Embankment Construction</t>
        </is>
      </c>
      <c r="N1" s="434" t="inlineStr">
        <is>
          <t>Rehab Regulator New Haor</t>
        </is>
      </c>
      <c r="O1" s="434" t="inlineStr">
        <is>
          <t>Embankment Slope Protection</t>
        </is>
      </c>
      <c r="P1" s="434" t="inlineStr">
        <is>
          <t>Thrashing Floor Construction</t>
        </is>
      </c>
      <c r="Q1" s="434" t="inlineStr">
        <is>
          <t>Construction of WMG</t>
        </is>
      </c>
      <c r="R1" s="434" t="inlineStr">
        <is>
          <t>ME Gate Repair</t>
        </is>
      </c>
      <c r="S1" s="434" t="inlineStr">
        <is>
          <t>O&amp;M During Construction</t>
        </is>
      </c>
      <c r="T1" s="434" t="inlineStr">
        <is>
          <t>Total</t>
        </is>
      </c>
      <c r="U1" s="434" t="inlineStr">
        <is>
          <t>index</t>
        </is>
      </c>
    </row>
    <row customHeight="1" ht="18.75" r="2" s="451">
      <c r="A2" s="436" t="inlineStr">
        <is>
          <t>KISH/PW-01</t>
        </is>
      </c>
      <c r="B2" s="436" t="n"/>
      <c r="C2" s="436" t="n"/>
      <c r="D2" s="436" t="n"/>
      <c r="E2" s="436" t="n"/>
      <c r="F2" s="436" t="n"/>
      <c r="G2" s="436" t="n"/>
      <c r="H2" s="436" t="n"/>
      <c r="I2" s="436" t="n"/>
      <c r="J2" s="436" t="n"/>
      <c r="K2" s="436" t="n"/>
      <c r="L2" s="436" t="n"/>
      <c r="M2" s="436" t="n"/>
      <c r="N2" s="436" t="n"/>
      <c r="O2" s="436" t="n"/>
      <c r="P2" s="436" t="n"/>
      <c r="Q2" s="436" t="n"/>
      <c r="R2" s="436" t="n"/>
      <c r="S2" s="436" t="n"/>
      <c r="T2" s="436" t="n"/>
      <c r="U2" s="436" t="n">
        <v>2</v>
      </c>
    </row>
    <row customHeight="1" ht="18.75" r="3" s="451">
      <c r="A3" s="436" t="inlineStr">
        <is>
          <t>KISH/PW-02</t>
        </is>
      </c>
      <c r="B3" s="436" t="n"/>
      <c r="C3" s="436" t="n"/>
      <c r="D3" s="436" t="n"/>
      <c r="E3" s="436" t="n"/>
      <c r="F3" s="436" t="n"/>
      <c r="G3" s="436" t="n"/>
      <c r="H3" s="436" t="n"/>
      <c r="I3" s="436" t="n"/>
      <c r="J3" s="436" t="n"/>
      <c r="K3" s="436" t="n"/>
      <c r="L3" s="436" t="n"/>
      <c r="M3" s="436" t="n"/>
      <c r="N3" s="436" t="n"/>
      <c r="O3" s="436" t="n"/>
      <c r="P3" s="436" t="n"/>
      <c r="Q3" s="436" t="n"/>
      <c r="R3" s="436" t="n"/>
      <c r="S3" s="436" t="n"/>
      <c r="T3" s="436" t="n"/>
      <c r="U3" s="436" t="n">
        <v>3</v>
      </c>
    </row>
    <row customHeight="1" ht="18.75" r="4" s="451">
      <c r="A4" s="436" t="inlineStr">
        <is>
          <t>KISH/PW-03</t>
        </is>
      </c>
      <c r="B4" s="436" t="n"/>
      <c r="C4" s="436" t="n"/>
      <c r="D4" s="436" t="n"/>
      <c r="E4" s="436" t="n"/>
      <c r="F4" s="436" t="n"/>
      <c r="G4" s="436" t="n"/>
      <c r="H4" s="436" t="n"/>
      <c r="I4" s="436" t="n"/>
      <c r="J4" s="436" t="n"/>
      <c r="K4" s="436" t="n"/>
      <c r="L4" s="436" t="n"/>
      <c r="M4" s="436" t="n"/>
      <c r="N4" s="436" t="n"/>
      <c r="O4" s="436" t="n"/>
      <c r="P4" s="436" t="n"/>
      <c r="Q4" s="436" t="n"/>
      <c r="R4" s="436" t="n"/>
      <c r="S4" s="436" t="n"/>
      <c r="T4" s="436" t="n"/>
      <c r="U4" s="436" t="n">
        <v>4</v>
      </c>
    </row>
    <row customHeight="1" ht="18.75" r="5" s="451">
      <c r="A5" s="436" t="inlineStr">
        <is>
          <t>KISH/PW-04</t>
        </is>
      </c>
      <c r="B5" s="436" t="n"/>
      <c r="C5" s="436" t="n"/>
      <c r="D5" s="436" t="n"/>
      <c r="E5" s="436" t="n"/>
      <c r="F5" s="436" t="n"/>
      <c r="G5" s="436" t="n"/>
      <c r="H5" s="436" t="n"/>
      <c r="I5" s="436" t="n"/>
      <c r="J5" s="436" t="n"/>
      <c r="K5" s="436" t="n"/>
      <c r="L5" s="436" t="n"/>
      <c r="M5" s="436" t="n"/>
      <c r="N5" s="436" t="n"/>
      <c r="O5" s="436" t="n"/>
      <c r="P5" s="436" t="n"/>
      <c r="Q5" s="436" t="n"/>
      <c r="R5" s="436" t="n"/>
      <c r="S5" s="436" t="n"/>
      <c r="T5" s="436" t="n"/>
      <c r="U5" s="436" t="n">
        <v>5</v>
      </c>
    </row>
    <row customHeight="1" ht="18.75" r="6" s="451">
      <c r="A6" s="436" t="inlineStr">
        <is>
          <t>KISH/PW-05</t>
        </is>
      </c>
      <c r="B6" s="436" t="n"/>
      <c r="C6" s="436" t="n"/>
      <c r="D6" s="436" t="n"/>
      <c r="E6" s="436" t="n"/>
      <c r="F6" s="436" t="n"/>
      <c r="G6" s="436" t="n"/>
      <c r="H6" s="436" t="n"/>
      <c r="I6" s="436" t="n"/>
      <c r="J6" s="436" t="n"/>
      <c r="K6" s="436" t="n"/>
      <c r="L6" s="436" t="n"/>
      <c r="M6" s="436" t="n"/>
      <c r="N6" s="436" t="n"/>
      <c r="O6" s="436" t="n"/>
      <c r="P6" s="436" t="n"/>
      <c r="Q6" s="436" t="n"/>
      <c r="R6" s="436" t="n"/>
      <c r="S6" s="436" t="n"/>
      <c r="T6" s="436" t="n"/>
      <c r="U6" s="436" t="n">
        <v>6</v>
      </c>
    </row>
    <row customHeight="1" ht="18.75" r="7" s="451">
      <c r="A7" s="436" t="inlineStr">
        <is>
          <t>KISH/PW-06</t>
        </is>
      </c>
      <c r="B7" s="436" t="n"/>
      <c r="C7" s="436" t="n"/>
      <c r="D7" s="436" t="n"/>
      <c r="E7" s="436" t="n"/>
      <c r="F7" s="436" t="n"/>
      <c r="G7" s="436" t="n"/>
      <c r="H7" s="436" t="n"/>
      <c r="I7" s="436" t="n"/>
      <c r="J7" s="436" t="n"/>
      <c r="K7" s="436" t="n"/>
      <c r="L7" s="436" t="n"/>
      <c r="M7" s="436" t="n"/>
      <c r="N7" s="436" t="n"/>
      <c r="O7" s="436" t="n"/>
      <c r="P7" s="436" t="n"/>
      <c r="Q7" s="436" t="n"/>
      <c r="R7" s="436" t="n"/>
      <c r="S7" s="436" t="n"/>
      <c r="T7" s="436" t="n"/>
      <c r="U7" s="436" t="n">
        <v>7</v>
      </c>
    </row>
    <row customHeight="1" ht="18.75" r="8" s="451">
      <c r="A8" s="436" t="inlineStr">
        <is>
          <t>KISH/PW-07</t>
        </is>
      </c>
      <c r="B8" s="436" t="n"/>
      <c r="C8" s="436" t="n"/>
      <c r="D8" s="436" t="n"/>
      <c r="E8" s="436" t="n"/>
      <c r="F8" s="436" t="n"/>
      <c r="G8" s="436" t="n"/>
      <c r="H8" s="436" t="n"/>
      <c r="I8" s="436" t="n"/>
      <c r="J8" s="436" t="n"/>
      <c r="K8" s="436" t="n"/>
      <c r="L8" s="436" t="n"/>
      <c r="M8" s="436" t="n"/>
      <c r="N8" s="436" t="n"/>
      <c r="O8" s="436" t="n"/>
      <c r="P8" s="436" t="n"/>
      <c r="Q8" s="436" t="n"/>
      <c r="R8" s="436" t="n"/>
      <c r="S8" s="436" t="n"/>
      <c r="T8" s="436" t="n"/>
      <c r="U8" s="436" t="n">
        <v>8</v>
      </c>
    </row>
    <row customHeight="1" ht="18.75" r="9" s="451">
      <c r="A9" s="436" t="inlineStr">
        <is>
          <t>KISH/PW-09</t>
        </is>
      </c>
      <c r="B9" s="436" t="n"/>
      <c r="C9" s="436" t="n"/>
      <c r="D9" s="436" t="n"/>
      <c r="E9" s="436" t="n"/>
      <c r="F9" s="436" t="n"/>
      <c r="G9" s="436" t="n"/>
      <c r="H9" s="436" t="n"/>
      <c r="I9" s="436" t="n"/>
      <c r="J9" s="436" t="n"/>
      <c r="K9" s="436" t="n"/>
      <c r="L9" s="436" t="n"/>
      <c r="M9" s="436" t="n"/>
      <c r="N9" s="436" t="n"/>
      <c r="O9" s="436" t="n"/>
      <c r="P9" s="436" t="n"/>
      <c r="Q9" s="436" t="n"/>
      <c r="R9" s="436" t="n"/>
      <c r="S9" s="436" t="n"/>
      <c r="T9" s="436" t="n"/>
      <c r="U9" s="436" t="n">
        <v>9</v>
      </c>
    </row>
    <row customHeight="1" ht="18.75" r="10" s="451">
      <c r="A10" s="436" t="inlineStr">
        <is>
          <t>KISH/PW-10</t>
        </is>
      </c>
      <c r="B10" s="436" t="n"/>
      <c r="C10" s="436" t="n"/>
      <c r="D10" s="436" t="n"/>
      <c r="E10" s="436" t="n"/>
      <c r="F10" s="436" t="n"/>
      <c r="G10" s="436" t="n"/>
      <c r="H10" s="436" t="n"/>
      <c r="I10" s="436" t="n"/>
      <c r="J10" s="436" t="n"/>
      <c r="K10" s="436" t="n"/>
      <c r="L10" s="436" t="n"/>
      <c r="M10" s="436" t="n"/>
      <c r="N10" s="436" t="n"/>
      <c r="O10" s="436" t="n"/>
      <c r="P10" s="436" t="n"/>
      <c r="Q10" s="436" t="n"/>
      <c r="R10" s="436" t="n"/>
      <c r="S10" s="436" t="n"/>
      <c r="T10" s="436" t="n"/>
      <c r="U10" s="436" t="n">
        <v>10</v>
      </c>
    </row>
    <row customHeight="1" ht="18.75" r="11" s="451">
      <c r="A11" s="436" t="inlineStr">
        <is>
          <t>KISH/PW-11</t>
        </is>
      </c>
      <c r="B11" s="436" t="n"/>
      <c r="C11" s="436" t="n"/>
      <c r="D11" s="436" t="n"/>
      <c r="E11" s="436" t="n"/>
      <c r="F11" s="436" t="n"/>
      <c r="G11" s="436" t="n"/>
      <c r="H11" s="436" t="n"/>
      <c r="I11" s="436" t="n"/>
      <c r="J11" s="436" t="n"/>
      <c r="K11" s="436" t="n"/>
      <c r="L11" s="436" t="n"/>
      <c r="M11" s="436" t="n"/>
      <c r="N11" s="436" t="n"/>
      <c r="O11" s="436" t="n"/>
      <c r="P11" s="436" t="n"/>
      <c r="Q11" s="436" t="n"/>
      <c r="R11" s="436" t="n"/>
      <c r="S11" s="436" t="n"/>
      <c r="T11" s="436" t="n"/>
      <c r="U11" s="436" t="n">
        <v>11</v>
      </c>
    </row>
    <row customHeight="1" ht="18.75" r="12" s="451">
      <c r="A12" s="436" t="inlineStr">
        <is>
          <t>KISH/PW-12</t>
        </is>
      </c>
      <c r="B12" s="436" t="n"/>
      <c r="C12" s="436" t="n"/>
      <c r="D12" s="436" t="n"/>
      <c r="E12" s="436" t="n"/>
      <c r="F12" s="436" t="n"/>
      <c r="G12" s="436" t="n"/>
      <c r="H12" s="436" t="n"/>
      <c r="I12" s="436" t="n"/>
      <c r="J12" s="436" t="n"/>
      <c r="K12" s="436" t="n"/>
      <c r="L12" s="436" t="n"/>
      <c r="M12" s="436" t="n"/>
      <c r="N12" s="436" t="n"/>
      <c r="O12" s="436" t="n"/>
      <c r="P12" s="436" t="n"/>
      <c r="Q12" s="436" t="n"/>
      <c r="R12" s="436" t="n"/>
      <c r="S12" s="436" t="n"/>
      <c r="T12" s="436" t="n"/>
      <c r="U12" s="436" t="n">
        <v>12</v>
      </c>
    </row>
    <row customHeight="1" ht="18.75" r="13" s="451">
      <c r="A13" s="436" t="inlineStr">
        <is>
          <t>KISH/PW-13</t>
        </is>
      </c>
      <c r="B13" s="436" t="n"/>
      <c r="C13" s="436" t="n"/>
      <c r="D13" s="436" t="n"/>
      <c r="E13" s="436" t="n"/>
      <c r="F13" s="436" t="n"/>
      <c r="G13" s="436" t="n"/>
      <c r="H13" s="436" t="n"/>
      <c r="I13" s="436" t="n"/>
      <c r="J13" s="436" t="n"/>
      <c r="K13" s="436" t="n"/>
      <c r="L13" s="436" t="n"/>
      <c r="M13" s="436" t="n"/>
      <c r="N13" s="436" t="n"/>
      <c r="O13" s="436" t="n"/>
      <c r="P13" s="436" t="n"/>
      <c r="Q13" s="436" t="n"/>
      <c r="R13" s="436" t="n"/>
      <c r="S13" s="436" t="n"/>
      <c r="T13" s="436" t="n"/>
      <c r="U13" s="436" t="n">
        <v>13</v>
      </c>
    </row>
    <row customHeight="1" ht="18.75" r="14" s="451">
      <c r="A14" s="436" t="inlineStr">
        <is>
          <t>KISH/PW-14</t>
        </is>
      </c>
      <c r="B14" s="436" t="n"/>
      <c r="C14" s="436" t="n"/>
      <c r="D14" s="436" t="n"/>
      <c r="E14" s="436" t="n"/>
      <c r="F14" s="436" t="n"/>
      <c r="G14" s="436" t="n"/>
      <c r="H14" s="436" t="n"/>
      <c r="I14" s="436" t="n"/>
      <c r="J14" s="436" t="n"/>
      <c r="K14" s="436" t="n"/>
      <c r="L14" s="436" t="n"/>
      <c r="M14" s="436" t="n"/>
      <c r="N14" s="436" t="n"/>
      <c r="O14" s="436" t="n"/>
      <c r="P14" s="436" t="n"/>
      <c r="Q14" s="436" t="n"/>
      <c r="R14" s="436" t="n"/>
      <c r="S14" s="436" t="n"/>
      <c r="T14" s="436" t="n"/>
      <c r="U14" s="436" t="n">
        <v>14</v>
      </c>
    </row>
    <row customHeight="1" ht="18.75" r="15" s="451">
      <c r="A15" s="436" t="inlineStr">
        <is>
          <t>KISH/PW-15</t>
        </is>
      </c>
      <c r="B15" s="436" t="n"/>
      <c r="C15" s="436" t="n"/>
      <c r="D15" s="436" t="n"/>
      <c r="E15" s="436" t="n"/>
      <c r="F15" s="436" t="n"/>
      <c r="G15" s="436" t="n"/>
      <c r="H15" s="436" t="n"/>
      <c r="I15" s="436" t="n"/>
      <c r="J15" s="436" t="n"/>
      <c r="K15" s="436" t="n"/>
      <c r="L15" s="436" t="n"/>
      <c r="M15" s="436" t="n"/>
      <c r="N15" s="436" t="n"/>
      <c r="O15" s="436" t="n"/>
      <c r="P15" s="436" t="n"/>
      <c r="Q15" s="436" t="n"/>
      <c r="R15" s="436" t="n"/>
      <c r="S15" s="436" t="n"/>
      <c r="T15" s="436" t="n"/>
      <c r="U15" s="436" t="n">
        <v>15</v>
      </c>
    </row>
    <row customHeight="1" ht="18.75" r="16" s="451">
      <c r="A16" s="436" t="inlineStr">
        <is>
          <t>KISH/PW-16</t>
        </is>
      </c>
      <c r="B16" s="436" t="n"/>
      <c r="C16" s="436" t="n"/>
      <c r="D16" s="436" t="n"/>
      <c r="E16" s="436" t="n"/>
      <c r="F16" s="436" t="n"/>
      <c r="G16" s="436" t="n"/>
      <c r="H16" s="436" t="n"/>
      <c r="I16" s="436" t="n"/>
      <c r="J16" s="436" t="n"/>
      <c r="K16" s="436" t="n"/>
      <c r="L16" s="436" t="n"/>
      <c r="M16" s="436" t="n"/>
      <c r="N16" s="436" t="n"/>
      <c r="O16" s="436" t="n"/>
      <c r="P16" s="436" t="n"/>
      <c r="Q16" s="436" t="n"/>
      <c r="R16" s="436" t="n"/>
      <c r="S16" s="436" t="n"/>
      <c r="T16" s="436" t="n"/>
      <c r="U16" s="436" t="n">
        <v>16</v>
      </c>
    </row>
    <row customHeight="1" ht="18.75" r="17" s="451">
      <c r="A17" s="436" t="inlineStr">
        <is>
          <t>KISH/PW-17</t>
        </is>
      </c>
      <c r="B17" s="436" t="n"/>
      <c r="C17" s="436" t="n"/>
      <c r="D17" s="436" t="n"/>
      <c r="E17" s="436" t="n"/>
      <c r="F17" s="436" t="n"/>
      <c r="G17" s="436" t="n"/>
      <c r="H17" s="436" t="n"/>
      <c r="I17" s="436" t="n"/>
      <c r="J17" s="436" t="n"/>
      <c r="K17" s="436" t="n"/>
      <c r="L17" s="436" t="n"/>
      <c r="M17" s="436" t="n"/>
      <c r="N17" s="436" t="n"/>
      <c r="O17" s="436" t="n"/>
      <c r="P17" s="436" t="n"/>
      <c r="Q17" s="436" t="n"/>
      <c r="R17" s="436" t="n"/>
      <c r="S17" s="436" t="n"/>
      <c r="T17" s="436" t="n"/>
      <c r="U17" s="436" t="n">
        <v>17</v>
      </c>
    </row>
    <row customHeight="1" ht="18.75" r="18" s="451">
      <c r="A18" s="436" t="inlineStr">
        <is>
          <t>KISH/PW-18</t>
        </is>
      </c>
      <c r="B18" s="436" t="n"/>
      <c r="C18" s="436" t="n"/>
      <c r="D18" s="436" t="n"/>
      <c r="E18" s="436" t="n"/>
      <c r="F18" s="436" t="n"/>
      <c r="G18" s="436" t="n"/>
      <c r="H18" s="436" t="n"/>
      <c r="I18" s="436" t="n"/>
      <c r="J18" s="436" t="n"/>
      <c r="K18" s="436" t="n"/>
      <c r="L18" s="436" t="n"/>
      <c r="M18" s="436" t="n"/>
      <c r="N18" s="436" t="n"/>
      <c r="O18" s="436" t="n"/>
      <c r="P18" s="436" t="n"/>
      <c r="Q18" s="436" t="n"/>
      <c r="R18" s="436" t="n"/>
      <c r="S18" s="436" t="n"/>
      <c r="T18" s="436" t="n"/>
      <c r="U18" s="436" t="n">
        <v>18</v>
      </c>
    </row>
    <row customHeight="1" ht="18.75" r="19" s="451">
      <c r="A19" s="436" t="inlineStr">
        <is>
          <t>KISH/PW-19</t>
        </is>
      </c>
      <c r="B19" s="436" t="n"/>
      <c r="C19" s="436" t="n"/>
      <c r="D19" s="436" t="n"/>
      <c r="E19" s="436" t="n"/>
      <c r="F19" s="436" t="n"/>
      <c r="G19" s="436" t="n"/>
      <c r="H19" s="436" t="n"/>
      <c r="I19" s="436" t="n"/>
      <c r="J19" s="436" t="n"/>
      <c r="K19" s="436" t="n"/>
      <c r="L19" s="436" t="n"/>
      <c r="M19" s="436" t="n"/>
      <c r="N19" s="436" t="n"/>
      <c r="O19" s="436" t="n"/>
      <c r="P19" s="436" t="n"/>
      <c r="Q19" s="436" t="n"/>
      <c r="R19" s="436" t="n"/>
      <c r="S19" s="436" t="n"/>
      <c r="T19" s="436" t="n"/>
      <c r="U19" s="436" t="n">
        <v>19</v>
      </c>
    </row>
    <row customHeight="1" ht="18.75" r="20" s="451">
      <c r="A20" s="436" t="inlineStr">
        <is>
          <t>KISH/PW-20</t>
        </is>
      </c>
      <c r="B20" s="436" t="n"/>
      <c r="C20" s="436" t="n"/>
      <c r="D20" s="436" t="n"/>
      <c r="E20" s="436" t="n"/>
      <c r="F20" s="436" t="n"/>
      <c r="G20" s="436" t="n"/>
      <c r="H20" s="436" t="n"/>
      <c r="I20" s="436" t="n"/>
      <c r="J20" s="436" t="n"/>
      <c r="K20" s="436" t="n"/>
      <c r="L20" s="436" t="n"/>
      <c r="M20" s="436" t="n"/>
      <c r="N20" s="436" t="n"/>
      <c r="O20" s="436" t="n"/>
      <c r="P20" s="436" t="n"/>
      <c r="Q20" s="436" t="n"/>
      <c r="R20" s="436" t="n"/>
      <c r="S20" s="436" t="n"/>
      <c r="T20" s="436" t="n"/>
      <c r="U20" s="436" t="n">
        <v>20</v>
      </c>
    </row>
    <row customHeight="1" ht="18.75" r="21" s="451">
      <c r="A21" s="436" t="inlineStr">
        <is>
          <t>KISH/PW-21</t>
        </is>
      </c>
      <c r="B21" s="436" t="n"/>
      <c r="C21" s="436" t="n"/>
      <c r="D21" s="436" t="n"/>
      <c r="E21" s="436" t="n"/>
      <c r="F21" s="436" t="n"/>
      <c r="G21" s="436" t="n"/>
      <c r="H21" s="436" t="n"/>
      <c r="I21" s="436" t="n"/>
      <c r="J21" s="436" t="n"/>
      <c r="K21" s="436" t="n"/>
      <c r="L21" s="436" t="n"/>
      <c r="M21" s="436" t="n"/>
      <c r="N21" s="436" t="n"/>
      <c r="O21" s="436" t="n"/>
      <c r="P21" s="436" t="n"/>
      <c r="Q21" s="436" t="n"/>
      <c r="R21" s="436" t="n"/>
      <c r="S21" s="436" t="n"/>
      <c r="T21" s="436" t="n"/>
      <c r="U21" s="436" t="n">
        <v>21</v>
      </c>
    </row>
    <row customHeight="1" ht="18.75" r="22" s="451">
      <c r="A22" s="436" t="inlineStr">
        <is>
          <t>KISH/PW-22</t>
        </is>
      </c>
      <c r="B22" s="436" t="n"/>
      <c r="C22" s="436" t="n"/>
      <c r="D22" s="436" t="n"/>
      <c r="E22" s="436" t="n"/>
      <c r="F22" s="436" t="n"/>
      <c r="G22" s="436" t="n"/>
      <c r="H22" s="436" t="n"/>
      <c r="I22" s="436" t="n"/>
      <c r="J22" s="436" t="n"/>
      <c r="K22" s="436" t="n"/>
      <c r="L22" s="436" t="n"/>
      <c r="M22" s="436" t="n"/>
      <c r="N22" s="436" t="n"/>
      <c r="O22" s="436" t="n"/>
      <c r="P22" s="436" t="n"/>
      <c r="Q22" s="436" t="n"/>
      <c r="R22" s="436" t="n"/>
      <c r="S22" s="436" t="n"/>
      <c r="T22" s="436" t="n"/>
      <c r="U22" s="436" t="n">
        <v>22</v>
      </c>
    </row>
    <row customHeight="1" ht="18.75" r="23" s="451">
      <c r="A23" s="436" t="inlineStr">
        <is>
          <t>KISH/PW-23</t>
        </is>
      </c>
      <c r="B23" s="436" t="n"/>
      <c r="C23" s="436" t="n"/>
      <c r="D23" s="436" t="n"/>
      <c r="E23" s="436" t="n"/>
      <c r="F23" s="436" t="n"/>
      <c r="G23" s="436" t="n"/>
      <c r="H23" s="436" t="n"/>
      <c r="I23" s="436" t="n"/>
      <c r="J23" s="436" t="n"/>
      <c r="K23" s="436" t="n"/>
      <c r="L23" s="436" t="n"/>
      <c r="M23" s="436" t="n"/>
      <c r="N23" s="436" t="n"/>
      <c r="O23" s="436" t="n"/>
      <c r="P23" s="436" t="n"/>
      <c r="Q23" s="436" t="n"/>
      <c r="R23" s="436" t="n"/>
      <c r="S23" s="436" t="n"/>
      <c r="T23" s="436" t="n"/>
      <c r="U23" s="436" t="n">
        <v>23</v>
      </c>
    </row>
    <row customHeight="1" ht="18.75" r="24" s="451">
      <c r="A24" s="436" t="inlineStr">
        <is>
          <t>KISH/PW-24</t>
        </is>
      </c>
      <c r="B24" s="436" t="n"/>
      <c r="C24" s="436" t="n"/>
      <c r="D24" s="436" t="n"/>
      <c r="E24" s="436" t="n"/>
      <c r="F24" s="436" t="n"/>
      <c r="G24" s="436" t="n"/>
      <c r="H24" s="436" t="n"/>
      <c r="I24" s="436" t="n"/>
      <c r="J24" s="436" t="n"/>
      <c r="K24" s="436" t="n"/>
      <c r="L24" s="436" t="n"/>
      <c r="M24" s="436" t="n"/>
      <c r="N24" s="436" t="n"/>
      <c r="O24" s="436" t="n"/>
      <c r="P24" s="436" t="n"/>
      <c r="Q24" s="436" t="n"/>
      <c r="R24" s="436" t="n"/>
      <c r="S24" s="436" t="n"/>
      <c r="T24" s="436" t="n"/>
      <c r="U24" s="436" t="n">
        <v>24</v>
      </c>
    </row>
    <row customHeight="1" ht="18.75" r="25" s="451">
      <c r="A25" s="436" t="inlineStr">
        <is>
          <t>KISH/PW-25</t>
        </is>
      </c>
      <c r="B25" s="436" t="n"/>
      <c r="C25" s="436" t="n"/>
      <c r="D25" s="436" t="n"/>
      <c r="E25" s="436" t="n"/>
      <c r="F25" s="436" t="n"/>
      <c r="G25" s="436" t="n"/>
      <c r="H25" s="436" t="n"/>
      <c r="I25" s="436" t="n"/>
      <c r="J25" s="436" t="n"/>
      <c r="K25" s="436" t="n"/>
      <c r="L25" s="436" t="n"/>
      <c r="M25" s="436" t="n"/>
      <c r="N25" s="436" t="n"/>
      <c r="O25" s="436" t="n"/>
      <c r="P25" s="436" t="n"/>
      <c r="Q25" s="436" t="n"/>
      <c r="R25" s="436" t="n"/>
      <c r="S25" s="436" t="n"/>
      <c r="T25" s="436" t="n"/>
      <c r="U25" s="436" t="n">
        <v>25</v>
      </c>
    </row>
    <row customHeight="1" ht="18.75" r="26" s="451">
      <c r="A26" s="436" t="inlineStr">
        <is>
          <t>KISH/PW-26</t>
        </is>
      </c>
      <c r="B26" s="436" t="n"/>
      <c r="C26" s="436" t="n"/>
      <c r="D26" s="436" t="n"/>
      <c r="E26" s="436" t="n"/>
      <c r="F26" s="436" t="n"/>
      <c r="G26" s="436" t="n"/>
      <c r="H26" s="436" t="n"/>
      <c r="I26" s="436" t="n"/>
      <c r="J26" s="436" t="n"/>
      <c r="K26" s="436" t="n"/>
      <c r="L26" s="436" t="n"/>
      <c r="M26" s="436" t="n"/>
      <c r="N26" s="436" t="n"/>
      <c r="O26" s="436" t="n"/>
      <c r="P26" s="436" t="n"/>
      <c r="Q26" s="436" t="n"/>
      <c r="R26" s="436" t="n"/>
      <c r="S26" s="436" t="n"/>
      <c r="T26" s="436" t="n"/>
      <c r="U26" s="436" t="n">
        <v>26</v>
      </c>
    </row>
    <row customHeight="1" ht="18.75" r="27" s="451">
      <c r="A27" s="436" t="inlineStr">
        <is>
          <t>KISH/PW-27</t>
        </is>
      </c>
      <c r="B27" s="436" t="n"/>
      <c r="C27" s="436" t="n"/>
      <c r="D27" s="436" t="n"/>
      <c r="E27" s="436" t="n"/>
      <c r="F27" s="436" t="n"/>
      <c r="G27" s="436" t="n"/>
      <c r="H27" s="436" t="n"/>
      <c r="I27" s="436" t="n"/>
      <c r="J27" s="436" t="n"/>
      <c r="K27" s="436" t="n"/>
      <c r="L27" s="436" t="n"/>
      <c r="M27" s="436" t="n"/>
      <c r="N27" s="436" t="n"/>
      <c r="O27" s="436" t="n"/>
      <c r="P27" s="436" t="n"/>
      <c r="Q27" s="436" t="n"/>
      <c r="R27" s="436" t="n"/>
      <c r="S27" s="436" t="n"/>
      <c r="T27" s="436" t="n"/>
      <c r="U27" s="436" t="n">
        <v>27</v>
      </c>
    </row>
    <row customHeight="1" ht="18.75" r="28" s="451">
      <c r="A28" s="436" t="inlineStr">
        <is>
          <t>KISH/PW-28</t>
        </is>
      </c>
      <c r="B28" s="436" t="n"/>
      <c r="C28" s="436" t="n"/>
      <c r="D28" s="436" t="n"/>
      <c r="E28" s="436" t="n"/>
      <c r="F28" s="436" t="n"/>
      <c r="G28" s="436" t="n"/>
      <c r="H28" s="436" t="n"/>
      <c r="I28" s="436" t="n"/>
      <c r="J28" s="436" t="n"/>
      <c r="K28" s="436" t="n"/>
      <c r="L28" s="436" t="n"/>
      <c r="M28" s="436" t="n"/>
      <c r="N28" s="436" t="n"/>
      <c r="O28" s="436" t="n"/>
      <c r="P28" s="436" t="n"/>
      <c r="Q28" s="436" t="n"/>
      <c r="R28" s="436" t="n"/>
      <c r="S28" s="436" t="n"/>
      <c r="T28" s="436" t="n"/>
      <c r="U28" s="436" t="n">
        <v>28</v>
      </c>
    </row>
    <row customHeight="1" ht="18.75" r="29" s="451">
      <c r="A29" s="436" t="inlineStr">
        <is>
          <t>KISH/PW-29</t>
        </is>
      </c>
      <c r="B29" s="436" t="n"/>
      <c r="C29" s="436" t="n"/>
      <c r="D29" s="436" t="n"/>
      <c r="E29" s="436" t="n"/>
      <c r="F29" s="436" t="n"/>
      <c r="G29" s="436" t="n"/>
      <c r="H29" s="436" t="n"/>
      <c r="I29" s="436" t="n"/>
      <c r="J29" s="436" t="n"/>
      <c r="K29" s="436" t="n"/>
      <c r="L29" s="436" t="n"/>
      <c r="M29" s="436" t="n"/>
      <c r="N29" s="436" t="n"/>
      <c r="O29" s="436" t="n"/>
      <c r="P29" s="436" t="n"/>
      <c r="Q29" s="436" t="n"/>
      <c r="R29" s="436" t="n"/>
      <c r="S29" s="436" t="n"/>
      <c r="T29" s="436" t="n"/>
      <c r="U29" s="436" t="n">
        <v>29</v>
      </c>
    </row>
    <row customHeight="1" ht="18.75" r="30" s="451">
      <c r="A30" s="436" t="inlineStr">
        <is>
          <t>KISH/PW-30</t>
        </is>
      </c>
      <c r="B30" s="436" t="n"/>
      <c r="C30" s="436" t="n"/>
      <c r="D30" s="436" t="n"/>
      <c r="E30" s="436" t="n"/>
      <c r="F30" s="436" t="n"/>
      <c r="G30" s="436" t="n"/>
      <c r="H30" s="436" t="n"/>
      <c r="I30" s="436" t="n"/>
      <c r="J30" s="436" t="n"/>
      <c r="K30" s="436" t="n"/>
      <c r="L30" s="436" t="n"/>
      <c r="M30" s="436" t="n"/>
      <c r="N30" s="436" t="n"/>
      <c r="O30" s="436" t="n"/>
      <c r="P30" s="436" t="n"/>
      <c r="Q30" s="436" t="n"/>
      <c r="R30" s="436" t="n"/>
      <c r="S30" s="436" t="n"/>
      <c r="T30" s="436" t="n"/>
      <c r="U30" s="436" t="n">
        <v>30</v>
      </c>
    </row>
    <row customHeight="1" ht="18.75" r="31" s="451">
      <c r="A31" s="436" t="inlineStr">
        <is>
          <t>KISH/PW-31</t>
        </is>
      </c>
      <c r="B31" s="436" t="n"/>
      <c r="C31" s="436" t="n"/>
      <c r="D31" s="436" t="n"/>
      <c r="E31" s="436" t="n"/>
      <c r="F31" s="436" t="n"/>
      <c r="G31" s="436" t="n"/>
      <c r="H31" s="436" t="n"/>
      <c r="I31" s="436" t="n"/>
      <c r="J31" s="436" t="n"/>
      <c r="K31" s="436" t="n"/>
      <c r="L31" s="436" t="n"/>
      <c r="M31" s="436" t="n"/>
      <c r="N31" s="436" t="n"/>
      <c r="O31" s="436" t="n"/>
      <c r="P31" s="436" t="n"/>
      <c r="Q31" s="436" t="n"/>
      <c r="R31" s="436" t="n"/>
      <c r="S31" s="436" t="n"/>
      <c r="T31" s="436" t="n"/>
      <c r="U31" s="436" t="n">
        <v>31</v>
      </c>
    </row>
    <row customHeight="1" ht="18.75" r="32" s="451">
      <c r="A32" s="436" t="inlineStr">
        <is>
          <t>KISH/PW-32</t>
        </is>
      </c>
      <c r="B32" s="436" t="n"/>
      <c r="C32" s="436" t="n"/>
      <c r="D32" s="436" t="n"/>
      <c r="E32" s="436" t="n"/>
      <c r="F32" s="436" t="n"/>
      <c r="G32" s="436" t="n"/>
      <c r="H32" s="436" t="n"/>
      <c r="I32" s="436" t="n"/>
      <c r="J32" s="436" t="n"/>
      <c r="K32" s="436" t="n"/>
      <c r="L32" s="436" t="n"/>
      <c r="M32" s="436" t="n"/>
      <c r="N32" s="436" t="n"/>
      <c r="O32" s="436" t="n"/>
      <c r="P32" s="436" t="n"/>
      <c r="Q32" s="436" t="n"/>
      <c r="R32" s="436" t="n"/>
      <c r="S32" s="436" t="n"/>
      <c r="T32" s="436" t="n"/>
      <c r="U32" s="436" t="n">
        <v>32</v>
      </c>
    </row>
    <row customHeight="1" ht="18.75" r="33" s="451">
      <c r="A33" s="436" t="inlineStr">
        <is>
          <t>KISH/PW-33</t>
        </is>
      </c>
      <c r="B33" s="436" t="n"/>
      <c r="C33" s="436" t="n"/>
      <c r="D33" s="436" t="n"/>
      <c r="E33" s="436" t="n"/>
      <c r="F33" s="436" t="n"/>
      <c r="G33" s="436" t="n"/>
      <c r="H33" s="436" t="n"/>
      <c r="I33" s="436" t="n"/>
      <c r="J33" s="436" t="n"/>
      <c r="K33" s="436" t="n"/>
      <c r="L33" s="436" t="n"/>
      <c r="M33" s="436" t="n"/>
      <c r="N33" s="436" t="n"/>
      <c r="O33" s="436" t="n"/>
      <c r="P33" s="436" t="n"/>
      <c r="Q33" s="436" t="n"/>
      <c r="R33" s="436" t="n"/>
      <c r="S33" s="436" t="n"/>
      <c r="T33" s="436" t="n"/>
      <c r="U33" s="436" t="n">
        <v>33</v>
      </c>
    </row>
    <row customHeight="1" ht="18.75" r="34" s="451">
      <c r="A34" s="436" t="inlineStr">
        <is>
          <t>HOBI/PW-01</t>
        </is>
      </c>
      <c r="B34" s="436" t="n"/>
      <c r="C34" s="436" t="n"/>
      <c r="D34" s="436" t="n"/>
      <c r="E34" s="436" t="n"/>
      <c r="F34" s="436" t="n"/>
      <c r="G34" s="436" t="n"/>
      <c r="H34" s="436" t="n"/>
      <c r="I34" s="436" t="n"/>
      <c r="J34" s="436" t="n"/>
      <c r="K34" s="436" t="n"/>
      <c r="L34" s="436" t="n"/>
      <c r="M34" s="436" t="n"/>
      <c r="N34" s="436" t="n"/>
      <c r="O34" s="436" t="n"/>
      <c r="P34" s="436" t="n"/>
      <c r="Q34" s="436" t="n"/>
      <c r="R34" s="436" t="n"/>
      <c r="S34" s="436" t="n"/>
      <c r="T34" s="436" t="n"/>
      <c r="U34" s="436" t="n">
        <v>34</v>
      </c>
    </row>
    <row customHeight="1" ht="18.75" r="35" s="451">
      <c r="A35" s="436" t="inlineStr">
        <is>
          <t>HOBI/PW-02</t>
        </is>
      </c>
      <c r="B35" s="436" t="n"/>
      <c r="C35" s="436" t="n"/>
      <c r="D35" s="436" t="n"/>
      <c r="E35" s="436" t="n"/>
      <c r="F35" s="436" t="n"/>
      <c r="G35" s="436" t="n"/>
      <c r="H35" s="436" t="n"/>
      <c r="I35" s="436" t="n"/>
      <c r="J35" s="436" t="n"/>
      <c r="K35" s="436" t="n"/>
      <c r="L35" s="436" t="n"/>
      <c r="M35" s="436" t="n"/>
      <c r="N35" s="436" t="n"/>
      <c r="O35" s="436" t="n"/>
      <c r="P35" s="436" t="n"/>
      <c r="Q35" s="436" t="n"/>
      <c r="R35" s="436" t="n"/>
      <c r="S35" s="436" t="n"/>
      <c r="T35" s="436" t="n"/>
      <c r="U35" s="436" t="n">
        <v>35</v>
      </c>
    </row>
    <row customHeight="1" ht="18.75" r="36" s="451">
      <c r="A36" s="436" t="inlineStr">
        <is>
          <t>HOBI/PW-04</t>
        </is>
      </c>
      <c r="B36" s="436" t="n"/>
      <c r="C36" s="436" t="n"/>
      <c r="D36" s="436" t="n"/>
      <c r="E36" s="436" t="n"/>
      <c r="F36" s="436" t="n"/>
      <c r="G36" s="436" t="n"/>
      <c r="H36" s="436" t="n"/>
      <c r="I36" s="436" t="n"/>
      <c r="J36" s="436" t="n"/>
      <c r="K36" s="436" t="n"/>
      <c r="L36" s="436" t="n"/>
      <c r="M36" s="436" t="n"/>
      <c r="N36" s="436" t="n"/>
      <c r="O36" s="436" t="n"/>
      <c r="P36" s="436" t="n"/>
      <c r="Q36" s="436" t="n"/>
      <c r="R36" s="436" t="n"/>
      <c r="S36" s="436" t="n"/>
      <c r="T36" s="436" t="n"/>
      <c r="U36" s="436" t="n">
        <v>36</v>
      </c>
    </row>
    <row customHeight="1" ht="18.75" r="37" s="451">
      <c r="A37" s="436" t="inlineStr">
        <is>
          <t>HOBI/PW-05</t>
        </is>
      </c>
      <c r="B37" s="436" t="n"/>
      <c r="C37" s="436" t="n"/>
      <c r="D37" s="436" t="n"/>
      <c r="E37" s="436" t="n"/>
      <c r="F37" s="436" t="n"/>
      <c r="G37" s="436" t="n"/>
      <c r="H37" s="436" t="n"/>
      <c r="I37" s="436" t="n"/>
      <c r="J37" s="436" t="n"/>
      <c r="K37" s="436" t="n"/>
      <c r="L37" s="436" t="n"/>
      <c r="M37" s="436" t="n"/>
      <c r="N37" s="436" t="n"/>
      <c r="O37" s="436" t="n"/>
      <c r="P37" s="436" t="n"/>
      <c r="Q37" s="436" t="n"/>
      <c r="R37" s="436" t="n"/>
      <c r="S37" s="436" t="n"/>
      <c r="T37" s="436" t="n"/>
      <c r="U37" s="436" t="n">
        <v>37</v>
      </c>
    </row>
    <row customHeight="1" ht="18.75" r="38" s="451">
      <c r="A38" s="436" t="inlineStr">
        <is>
          <t>HOBI/PW-06</t>
        </is>
      </c>
      <c r="B38" s="436" t="n"/>
      <c r="C38" s="436" t="n"/>
      <c r="D38" s="436" t="n"/>
      <c r="E38" s="436" t="n"/>
      <c r="F38" s="436" t="n"/>
      <c r="G38" s="436" t="n"/>
      <c r="H38" s="436" t="n"/>
      <c r="I38" s="436" t="n"/>
      <c r="J38" s="436" t="n"/>
      <c r="K38" s="436" t="n"/>
      <c r="L38" s="436" t="n"/>
      <c r="M38" s="436" t="n"/>
      <c r="N38" s="436" t="n"/>
      <c r="O38" s="436" t="n"/>
      <c r="P38" s="436" t="n"/>
      <c r="Q38" s="436" t="n"/>
      <c r="R38" s="436" t="n"/>
      <c r="S38" s="436" t="n"/>
      <c r="T38" s="436" t="n"/>
      <c r="U38" s="436" t="n">
        <v>38</v>
      </c>
    </row>
    <row customHeight="1" ht="18.75" r="39" s="451">
      <c r="A39" s="436" t="inlineStr">
        <is>
          <t>HOBI/PW-07</t>
        </is>
      </c>
      <c r="B39" s="436" t="n"/>
      <c r="C39" s="436" t="n"/>
      <c r="D39" s="436" t="n"/>
      <c r="E39" s="436" t="n"/>
      <c r="F39" s="436" t="n"/>
      <c r="G39" s="436" t="n"/>
      <c r="H39" s="436" t="n"/>
      <c r="I39" s="436" t="n"/>
      <c r="J39" s="436" t="n"/>
      <c r="K39" s="436" t="n"/>
      <c r="L39" s="436" t="n"/>
      <c r="M39" s="436" t="n"/>
      <c r="N39" s="436" t="n"/>
      <c r="O39" s="436" t="n"/>
      <c r="P39" s="436" t="n"/>
      <c r="Q39" s="436" t="n"/>
      <c r="R39" s="436" t="n"/>
      <c r="S39" s="436" t="n"/>
      <c r="T39" s="436" t="n"/>
      <c r="U39" s="436" t="n">
        <v>39</v>
      </c>
    </row>
    <row customHeight="1" ht="18.75" r="40" s="451">
      <c r="A40" s="436" t="inlineStr">
        <is>
          <t>HOBI/PW-08</t>
        </is>
      </c>
      <c r="B40" s="436" t="n"/>
      <c r="C40" s="436" t="n"/>
      <c r="D40" s="436" t="n"/>
      <c r="E40" s="436" t="n"/>
      <c r="F40" s="436" t="n"/>
      <c r="G40" s="436" t="n"/>
      <c r="H40" s="436" t="n"/>
      <c r="I40" s="436" t="n"/>
      <c r="J40" s="436" t="n"/>
      <c r="K40" s="436" t="n"/>
      <c r="L40" s="436" t="n"/>
      <c r="M40" s="436" t="n"/>
      <c r="N40" s="436" t="n"/>
      <c r="O40" s="436" t="n"/>
      <c r="P40" s="436" t="n"/>
      <c r="Q40" s="436" t="n"/>
      <c r="R40" s="436" t="n"/>
      <c r="S40" s="436" t="n"/>
      <c r="T40" s="436" t="n"/>
      <c r="U40" s="436" t="n">
        <v>40</v>
      </c>
    </row>
    <row customHeight="1" ht="18.75" r="41" s="451">
      <c r="A41" s="436" t="inlineStr">
        <is>
          <t>NETR/PW-01</t>
        </is>
      </c>
      <c r="B41" s="436" t="n"/>
      <c r="C41" s="436" t="n"/>
      <c r="D41" s="436" t="n"/>
      <c r="E41" s="436" t="n"/>
      <c r="F41" s="436" t="n"/>
      <c r="G41" s="436" t="n"/>
      <c r="H41" s="436" t="n"/>
      <c r="I41" s="436" t="n"/>
      <c r="J41" s="436" t="n"/>
      <c r="K41" s="436" t="n"/>
      <c r="L41" s="436" t="n"/>
      <c r="M41" s="436" t="n"/>
      <c r="N41" s="436" t="n"/>
      <c r="O41" s="436" t="n"/>
      <c r="P41" s="436" t="n"/>
      <c r="Q41" s="436" t="n"/>
      <c r="R41" s="436" t="n"/>
      <c r="S41" s="436" t="n"/>
      <c r="T41" s="436" t="n"/>
      <c r="U41" s="436" t="n">
        <v>41</v>
      </c>
    </row>
    <row customHeight="1" ht="18.75" r="42" s="451">
      <c r="A42" s="436" t="inlineStr">
        <is>
          <t>NETR/PW-02</t>
        </is>
      </c>
      <c r="B42" s="436" t="n"/>
      <c r="C42" s="436" t="n"/>
      <c r="D42" s="436" t="n"/>
      <c r="E42" s="436" t="n"/>
      <c r="F42" s="436" t="n"/>
      <c r="G42" s="436" t="n"/>
      <c r="H42" s="436" t="n"/>
      <c r="I42" s="436" t="n"/>
      <c r="J42" s="436" t="n"/>
      <c r="K42" s="436" t="n"/>
      <c r="L42" s="436" t="n"/>
      <c r="M42" s="436" t="n"/>
      <c r="N42" s="436" t="n"/>
      <c r="O42" s="436" t="n"/>
      <c r="P42" s="436" t="n"/>
      <c r="Q42" s="436" t="n"/>
      <c r="R42" s="436" t="n"/>
      <c r="S42" s="436" t="n"/>
      <c r="T42" s="436" t="n"/>
      <c r="U42" s="436" t="n">
        <v>42</v>
      </c>
    </row>
    <row customHeight="1" ht="18.75" r="43" s="451">
      <c r="A43" s="436" t="inlineStr">
        <is>
          <t>NETR/PW-03</t>
        </is>
      </c>
      <c r="B43" s="436" t="n"/>
      <c r="C43" s="436" t="n"/>
      <c r="D43" s="436" t="n"/>
      <c r="E43" s="436" t="n"/>
      <c r="F43" s="436" t="n"/>
      <c r="G43" s="436" t="n"/>
      <c r="H43" s="436" t="n"/>
      <c r="I43" s="436" t="n"/>
      <c r="J43" s="436" t="n"/>
      <c r="K43" s="436" t="n"/>
      <c r="L43" s="436" t="n"/>
      <c r="M43" s="436" t="n"/>
      <c r="N43" s="436" t="n"/>
      <c r="O43" s="436" t="n"/>
      <c r="P43" s="436" t="n"/>
      <c r="Q43" s="436" t="n"/>
      <c r="R43" s="436" t="n"/>
      <c r="S43" s="436" t="n"/>
      <c r="T43" s="436" t="n"/>
      <c r="U43" s="436" t="n">
        <v>43</v>
      </c>
    </row>
    <row customHeight="1" ht="18.75" r="44" s="451">
      <c r="A44" s="436" t="inlineStr">
        <is>
          <t>NETR/PW-04</t>
        </is>
      </c>
      <c r="B44" s="436" t="n"/>
      <c r="C44" s="436" t="n"/>
      <c r="D44" s="436" t="n"/>
      <c r="E44" s="436" t="n"/>
      <c r="F44" s="436" t="n"/>
      <c r="G44" s="436" t="n"/>
      <c r="H44" s="436" t="n"/>
      <c r="I44" s="436" t="n"/>
      <c r="J44" s="436" t="n"/>
      <c r="K44" s="436" t="n"/>
      <c r="L44" s="436" t="n"/>
      <c r="M44" s="436" t="n"/>
      <c r="N44" s="436" t="n"/>
      <c r="O44" s="436" t="n"/>
      <c r="P44" s="436" t="n"/>
      <c r="Q44" s="436" t="n"/>
      <c r="R44" s="436" t="n"/>
      <c r="S44" s="436" t="n"/>
      <c r="T44" s="436" t="n"/>
      <c r="U44" s="436" t="n">
        <v>44</v>
      </c>
    </row>
    <row customHeight="1" ht="18.75" r="45" s="451">
      <c r="A45" s="436" t="inlineStr">
        <is>
          <t>NETR/PW-05</t>
        </is>
      </c>
      <c r="B45" s="436" t="n"/>
      <c r="C45" s="436" t="n"/>
      <c r="D45" s="436" t="n"/>
      <c r="E45" s="436" t="n"/>
      <c r="F45" s="436" t="n"/>
      <c r="G45" s="436" t="n"/>
      <c r="H45" s="436" t="n"/>
      <c r="I45" s="436" t="n"/>
      <c r="J45" s="436" t="n"/>
      <c r="K45" s="436" t="n"/>
      <c r="L45" s="436" t="n"/>
      <c r="M45" s="436" t="n"/>
      <c r="N45" s="436" t="n"/>
      <c r="O45" s="436" t="n"/>
      <c r="P45" s="436" t="n"/>
      <c r="Q45" s="436" t="n"/>
      <c r="R45" s="436" t="n"/>
      <c r="S45" s="436" t="n"/>
      <c r="T45" s="436" t="n"/>
      <c r="U45" s="436" t="n">
        <v>45</v>
      </c>
    </row>
    <row customHeight="1" ht="18.75" r="46" s="451">
      <c r="A46" s="436" t="inlineStr">
        <is>
          <t>NETR/PW-06</t>
        </is>
      </c>
      <c r="B46" s="436" t="n"/>
      <c r="C46" s="436" t="n"/>
      <c r="D46" s="436" t="n"/>
      <c r="E46" s="436" t="n"/>
      <c r="F46" s="436" t="n"/>
      <c r="G46" s="436" t="n"/>
      <c r="H46" s="436" t="n"/>
      <c r="I46" s="436" t="n"/>
      <c r="J46" s="436" t="n"/>
      <c r="K46" s="436" t="n"/>
      <c r="L46" s="436" t="n"/>
      <c r="M46" s="436" t="n"/>
      <c r="N46" s="436" t="n"/>
      <c r="O46" s="436" t="n"/>
      <c r="P46" s="436" t="n"/>
      <c r="Q46" s="436" t="n"/>
      <c r="R46" s="436" t="n"/>
      <c r="S46" s="436" t="n"/>
      <c r="T46" s="436" t="n"/>
      <c r="U46" s="436" t="n">
        <v>46</v>
      </c>
    </row>
    <row customHeight="1" ht="18.75" r="47" s="451">
      <c r="A47" s="436" t="inlineStr">
        <is>
          <t>NETR/PW-07</t>
        </is>
      </c>
      <c r="B47" s="436" t="n"/>
      <c r="C47" s="436" t="n"/>
      <c r="D47" s="436" t="n"/>
      <c r="E47" s="436" t="n"/>
      <c r="F47" s="436" t="n"/>
      <c r="G47" s="436" t="n"/>
      <c r="H47" s="436" t="n"/>
      <c r="I47" s="436" t="n"/>
      <c r="J47" s="436" t="n"/>
      <c r="K47" s="436" t="n"/>
      <c r="L47" s="436" t="n"/>
      <c r="M47" s="436" t="n"/>
      <c r="N47" s="436" t="n"/>
      <c r="O47" s="436" t="n"/>
      <c r="P47" s="436" t="n"/>
      <c r="Q47" s="436" t="n"/>
      <c r="R47" s="436" t="n"/>
      <c r="S47" s="436" t="n"/>
      <c r="T47" s="436" t="n"/>
      <c r="U47" s="436" t="n">
        <v>47</v>
      </c>
    </row>
    <row customHeight="1" ht="18.75" r="48" s="451">
      <c r="A48" s="436" t="inlineStr">
        <is>
          <t>NETR/PW-08</t>
        </is>
      </c>
      <c r="B48" s="436" t="n"/>
      <c r="C48" s="436" t="n"/>
      <c r="D48" s="436" t="n"/>
      <c r="E48" s="436" t="n"/>
      <c r="F48" s="436" t="n"/>
      <c r="G48" s="436" t="n"/>
      <c r="H48" s="436" t="n"/>
      <c r="I48" s="436" t="n"/>
      <c r="J48" s="436" t="n"/>
      <c r="K48" s="436" t="n"/>
      <c r="L48" s="436" t="n"/>
      <c r="M48" s="436" t="n"/>
      <c r="N48" s="436" t="n"/>
      <c r="O48" s="436" t="n"/>
      <c r="P48" s="436" t="n"/>
      <c r="Q48" s="436" t="n"/>
      <c r="R48" s="436" t="n"/>
      <c r="S48" s="436" t="n"/>
      <c r="T48" s="436" t="n"/>
      <c r="U48" s="436" t="n">
        <v>48</v>
      </c>
    </row>
    <row customHeight="1" ht="18.75" r="49" s="451">
      <c r="A49" s="436" t="inlineStr">
        <is>
          <t>SUNM/PW-01</t>
        </is>
      </c>
      <c r="B49" s="436" t="n"/>
      <c r="C49" s="436" t="n"/>
      <c r="D49" s="436" t="n"/>
      <c r="E49" s="436" t="n"/>
      <c r="F49" s="436" t="n"/>
      <c r="G49" s="436" t="n"/>
      <c r="H49" s="436" t="n"/>
      <c r="I49" s="436" t="n"/>
      <c r="J49" s="436" t="n"/>
      <c r="K49" s="436" t="n"/>
      <c r="L49" s="436" t="n"/>
      <c r="M49" s="436" t="n"/>
      <c r="N49" s="436" t="n"/>
      <c r="O49" s="436" t="n"/>
      <c r="P49" s="436" t="n"/>
      <c r="Q49" s="436" t="n"/>
      <c r="R49" s="436" t="n"/>
      <c r="S49" s="436" t="n"/>
      <c r="T49" s="436" t="n"/>
      <c r="U49" s="436" t="n">
        <v>49</v>
      </c>
    </row>
    <row customHeight="1" ht="18.75" r="50" s="451">
      <c r="A50" s="436" t="inlineStr">
        <is>
          <t>SUNM/PW-02</t>
        </is>
      </c>
      <c r="B50" s="436" t="n"/>
      <c r="C50" s="436" t="n"/>
      <c r="D50" s="436" t="n"/>
      <c r="E50" s="436" t="n"/>
      <c r="F50" s="436" t="n"/>
      <c r="G50" s="436" t="n"/>
      <c r="H50" s="436" t="n"/>
      <c r="I50" s="436" t="n"/>
      <c r="J50" s="436" t="n"/>
      <c r="K50" s="436" t="n"/>
      <c r="L50" s="436" t="n"/>
      <c r="M50" s="436" t="n"/>
      <c r="N50" s="436" t="n"/>
      <c r="O50" s="436" t="n"/>
      <c r="P50" s="436" t="n"/>
      <c r="Q50" s="436" t="n"/>
      <c r="R50" s="436" t="n"/>
      <c r="S50" s="436" t="n"/>
      <c r="T50" s="436" t="n"/>
      <c r="U50" s="436" t="n">
        <v>50</v>
      </c>
    </row>
    <row customHeight="1" ht="18.75" r="51" s="451">
      <c r="A51" s="436" t="inlineStr">
        <is>
          <t>SUNM/PW-03</t>
        </is>
      </c>
      <c r="B51" s="436" t="n"/>
      <c r="C51" s="436" t="n"/>
      <c r="D51" s="436" t="n"/>
      <c r="E51" s="436" t="n"/>
      <c r="F51" s="436" t="n"/>
      <c r="G51" s="436" t="n"/>
      <c r="H51" s="436" t="n"/>
      <c r="I51" s="436" t="n"/>
      <c r="J51" s="436" t="n"/>
      <c r="K51" s="436" t="n"/>
      <c r="L51" s="436" t="n"/>
      <c r="M51" s="436" t="n"/>
      <c r="N51" s="436" t="n"/>
      <c r="O51" s="436" t="n"/>
      <c r="P51" s="436" t="n"/>
      <c r="Q51" s="436" t="n"/>
      <c r="R51" s="436" t="n"/>
      <c r="S51" s="436" t="n"/>
      <c r="T51" s="436" t="n"/>
      <c r="U51" s="436" t="n">
        <v>51</v>
      </c>
    </row>
    <row customHeight="1" ht="18.75" r="52" s="451">
      <c r="A52" s="436" t="inlineStr">
        <is>
          <t>SUNM/PW-04</t>
        </is>
      </c>
      <c r="B52" s="436" t="n"/>
      <c r="C52" s="436" t="n"/>
      <c r="D52" s="436" t="n"/>
      <c r="E52" s="436" t="n"/>
      <c r="F52" s="436" t="n"/>
      <c r="G52" s="436" t="n"/>
      <c r="H52" s="436" t="n"/>
      <c r="I52" s="436" t="n"/>
      <c r="J52" s="436" t="n"/>
      <c r="K52" s="436" t="n"/>
      <c r="L52" s="436" t="n"/>
      <c r="M52" s="436" t="n"/>
      <c r="N52" s="436" t="n"/>
      <c r="O52" s="436" t="n"/>
      <c r="P52" s="436" t="n"/>
      <c r="Q52" s="436" t="n"/>
      <c r="R52" s="436" t="n"/>
      <c r="S52" s="436" t="n"/>
      <c r="T52" s="436" t="n"/>
      <c r="U52" s="436" t="n">
        <v>52</v>
      </c>
    </row>
    <row customHeight="1" ht="18.75" r="53" s="451">
      <c r="A53" s="436" t="inlineStr">
        <is>
          <t>SUNM/PW-05</t>
        </is>
      </c>
      <c r="B53" s="436" t="n"/>
      <c r="C53" s="436" t="n"/>
      <c r="D53" s="436" t="n"/>
      <c r="E53" s="436" t="n"/>
      <c r="F53" s="436" t="n"/>
      <c r="G53" s="436" t="n"/>
      <c r="H53" s="436" t="n"/>
      <c r="I53" s="436" t="n"/>
      <c r="J53" s="436" t="n"/>
      <c r="K53" s="436" t="n"/>
      <c r="L53" s="436" t="n"/>
      <c r="M53" s="436" t="n"/>
      <c r="N53" s="436" t="n"/>
      <c r="O53" s="436" t="n"/>
      <c r="P53" s="436" t="n"/>
      <c r="Q53" s="436" t="n"/>
      <c r="R53" s="436" t="n"/>
      <c r="S53" s="436" t="n"/>
      <c r="T53" s="436" t="n"/>
      <c r="U53" s="436" t="n">
        <v>53</v>
      </c>
    </row>
    <row customHeight="1" ht="18.75" r="54" s="451">
      <c r="A54" s="436" t="inlineStr">
        <is>
          <t>SUNM/PW-06</t>
        </is>
      </c>
      <c r="B54" s="436" t="n"/>
      <c r="C54" s="436" t="n"/>
      <c r="D54" s="436" t="n"/>
      <c r="E54" s="436" t="n"/>
      <c r="F54" s="436" t="n"/>
      <c r="G54" s="436" t="n"/>
      <c r="H54" s="436" t="n"/>
      <c r="I54" s="436" t="n"/>
      <c r="J54" s="436" t="n"/>
      <c r="K54" s="436" t="n"/>
      <c r="L54" s="436" t="n"/>
      <c r="M54" s="436" t="n"/>
      <c r="N54" s="436" t="n"/>
      <c r="O54" s="436" t="n"/>
      <c r="P54" s="436" t="n"/>
      <c r="Q54" s="436" t="n"/>
      <c r="R54" s="436" t="n"/>
      <c r="S54" s="436" t="n"/>
      <c r="T54" s="436" t="n"/>
      <c r="U54" s="436" t="n">
        <v>54</v>
      </c>
    </row>
    <row customHeight="1" ht="18.75" r="55" s="451">
      <c r="A55" s="436" t="inlineStr">
        <is>
          <t>SUNM/PW-07</t>
        </is>
      </c>
      <c r="B55" s="436" t="n"/>
      <c r="C55" s="436" t="n"/>
      <c r="D55" s="436" t="n"/>
      <c r="E55" s="436" t="n"/>
      <c r="F55" s="436" t="n"/>
      <c r="G55" s="436" t="n"/>
      <c r="H55" s="436" t="n"/>
      <c r="I55" s="436" t="n"/>
      <c r="J55" s="436" t="n"/>
      <c r="K55" s="436" t="n"/>
      <c r="L55" s="436" t="n"/>
      <c r="M55" s="436" t="n"/>
      <c r="N55" s="436" t="n"/>
      <c r="O55" s="436" t="n"/>
      <c r="P55" s="436" t="n"/>
      <c r="Q55" s="436" t="n"/>
      <c r="R55" s="436" t="n"/>
      <c r="S55" s="436" t="n"/>
      <c r="T55" s="436" t="n"/>
      <c r="U55" s="436" t="n">
        <v>55</v>
      </c>
    </row>
    <row customHeight="1" ht="18.75" r="56" s="451">
      <c r="A56" s="436" t="inlineStr">
        <is>
          <t>BRAH/PW-01</t>
        </is>
      </c>
      <c r="B56" s="436" t="n"/>
      <c r="C56" s="436" t="n"/>
      <c r="D56" s="436" t="n"/>
      <c r="E56" s="436" t="n"/>
      <c r="F56" s="436" t="n"/>
      <c r="G56" s="436" t="n"/>
      <c r="H56" s="436" t="n"/>
      <c r="I56" s="436" t="n"/>
      <c r="J56" s="436" t="n"/>
      <c r="K56" s="436" t="n"/>
      <c r="L56" s="436" t="n"/>
      <c r="M56" s="436" t="n"/>
      <c r="N56" s="436" t="n"/>
      <c r="O56" s="436" t="n"/>
      <c r="P56" s="436" t="n"/>
      <c r="Q56" s="436" t="n"/>
      <c r="R56" s="436" t="n"/>
      <c r="S56" s="436" t="n"/>
      <c r="T56" s="436" t="n"/>
      <c r="U56" s="436" t="n">
        <v>56</v>
      </c>
    </row>
    <row customHeight="1" ht="18.75" r="57" s="451">
      <c r="A57" s="437" t="inlineStr">
        <is>
          <t>Total</t>
        </is>
      </c>
      <c r="B57" s="437" t="n"/>
      <c r="C57" s="437">
        <f>SUM(C2:C56)</f>
        <v/>
      </c>
      <c r="D57" s="437">
        <f>SUM(D2:D56)</f>
        <v/>
      </c>
      <c r="E57" s="437">
        <f>SUM(E2:E56)</f>
        <v/>
      </c>
      <c r="F57" s="437">
        <f>SUM(F2:F56)</f>
        <v/>
      </c>
      <c r="G57" s="437">
        <f>SUM(G2:G56)</f>
        <v/>
      </c>
      <c r="H57" s="437">
        <f>SUM(H2:H56)</f>
        <v/>
      </c>
      <c r="I57" s="437">
        <f>SUM(I2:I56)</f>
        <v/>
      </c>
      <c r="J57" s="437">
        <f>SUM(J2:J56)</f>
        <v/>
      </c>
      <c r="K57" s="437">
        <f>SUM(K2:K56)</f>
        <v/>
      </c>
      <c r="L57" s="437">
        <f>SUM(L2:L56)</f>
        <v/>
      </c>
      <c r="M57" s="437">
        <f>SUM(M2:M56)</f>
        <v/>
      </c>
      <c r="N57" s="437">
        <f>SUM(N2:N56)</f>
        <v/>
      </c>
      <c r="O57" s="437">
        <f>SUM(O2:O56)</f>
        <v/>
      </c>
      <c r="P57" s="437">
        <f>SUM(P2:P56)</f>
        <v/>
      </c>
      <c r="Q57" s="437">
        <f>SUM(Q2:Q56)</f>
        <v/>
      </c>
      <c r="R57" s="437">
        <f>SUM(R2:R56)</f>
        <v/>
      </c>
      <c r="S57" s="437">
        <f>SUM(S2:S56)</f>
        <v/>
      </c>
      <c r="T57" s="437">
        <f>SUM(T2:T56)</f>
        <v/>
      </c>
    </row>
  </sheetData>
  <pageMargins bottom="0.75" footer="0.3" header="0.3" left="0.7" right="0.7" top="0.75"/>
  <pageSetup fitToHeight="3" orientation="landscape" paperSize="9" scale="54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57"/>
  <sheetViews>
    <sheetView topLeftCell="A13" view="pageBreakPreview" workbookViewId="0" zoomScale="25" zoomScaleNormal="70" zoomScaleSheetLayoutView="25">
      <selection activeCell="X14" sqref="X14"/>
    </sheetView>
  </sheetViews>
  <sheetFormatPr baseColWidth="8" defaultColWidth="9.140625" defaultRowHeight="15"/>
  <cols>
    <col customWidth="1" max="1" min="1" style="451" width="40"/>
    <col customWidth="1" max="19" min="2" style="451" width="32.42578125"/>
    <col customWidth="1" max="20" min="20" style="451" width="26.85546875"/>
    <col customWidth="1" max="21" min="21" style="451" width="12.5703125"/>
    <col customWidth="1" max="151" min="22" style="451" width="9.140625"/>
  </cols>
  <sheetData>
    <row customFormat="1" customHeight="1" ht="58.5" r="1" s="435">
      <c r="A1" s="438" t="inlineStr">
        <is>
          <t>Name</t>
        </is>
      </c>
      <c r="B1" s="438" t="inlineStr">
        <is>
          <t>Sub-Project No</t>
        </is>
      </c>
      <c r="C1" s="438" t="inlineStr">
        <is>
          <t>Construction of Irrigation Inlet</t>
        </is>
      </c>
      <c r="D1" s="438" t="inlineStr">
        <is>
          <t>Rehab Regulator Rehab Haor</t>
        </is>
      </c>
      <c r="E1" s="438" t="inlineStr">
        <is>
          <t>Regulator</t>
        </is>
      </c>
      <c r="F1" s="438" t="inlineStr">
        <is>
          <t>Box Drainage Outlet</t>
        </is>
      </c>
      <c r="G1" s="438" t="inlineStr">
        <is>
          <t>Causeway</t>
        </is>
      </c>
      <c r="H1" s="438" t="inlineStr">
        <is>
          <t>Bridge</t>
        </is>
      </c>
      <c r="I1" s="438" t="inlineStr">
        <is>
          <t>Khal_River Reexcavation(New Haor)</t>
        </is>
      </c>
      <c r="J1" s="438" t="inlineStr">
        <is>
          <t>Khal_River Reexcavation(Rehab Haor)</t>
        </is>
      </c>
      <c r="K1" s="438" t="inlineStr">
        <is>
          <t>Embankment Rehablitation</t>
        </is>
      </c>
      <c r="L1" s="438" t="inlineStr">
        <is>
          <t>Submersible Embankment Rehabilitation</t>
        </is>
      </c>
      <c r="M1" s="438" t="inlineStr">
        <is>
          <t>Submersible Embankment Construction</t>
        </is>
      </c>
      <c r="N1" s="438" t="inlineStr">
        <is>
          <t>Rehab Regulator New Haor</t>
        </is>
      </c>
      <c r="O1" s="438" t="inlineStr">
        <is>
          <t>Embankment Slope Protection</t>
        </is>
      </c>
      <c r="P1" s="439" t="inlineStr">
        <is>
          <t>Thrashing Floor Construction</t>
        </is>
      </c>
      <c r="Q1" s="438" t="inlineStr">
        <is>
          <t>Construction of WMG</t>
        </is>
      </c>
      <c r="R1" s="438" t="inlineStr">
        <is>
          <t>ME Gate Repair</t>
        </is>
      </c>
      <c r="S1" s="438" t="inlineStr">
        <is>
          <t>O&amp;M During Construction</t>
        </is>
      </c>
      <c r="T1" s="438" t="inlineStr">
        <is>
          <t>Total</t>
        </is>
      </c>
      <c r="U1" s="438" t="inlineStr">
        <is>
          <t>index</t>
        </is>
      </c>
    </row>
    <row customHeight="1" ht="33" r="2" s="451">
      <c r="A2" s="440" t="inlineStr">
        <is>
          <t>KISH/PW-01</t>
        </is>
      </c>
      <c r="B2" s="440" t="n"/>
      <c r="C2" s="440" t="n"/>
      <c r="D2" s="440" t="n"/>
      <c r="E2" s="440" t="n"/>
      <c r="F2" s="440" t="n"/>
      <c r="G2" s="440" t="n"/>
      <c r="H2" s="440" t="n"/>
      <c r="I2" s="440" t="n"/>
      <c r="J2" s="440" t="n"/>
      <c r="K2" s="440" t="n"/>
      <c r="L2" s="440" t="n"/>
      <c r="M2" s="440" t="n"/>
      <c r="N2" s="440" t="n"/>
      <c r="O2" s="440" t="n"/>
      <c r="P2" s="440" t="n"/>
      <c r="Q2" s="440" t="n"/>
      <c r="R2" s="440" t="n"/>
      <c r="S2" s="441" t="n"/>
      <c r="T2" s="442">
        <f>SUM(C2:S2)</f>
        <v/>
      </c>
      <c r="U2" s="441" t="n">
        <v>2</v>
      </c>
    </row>
    <row customHeight="1" ht="33" r="3" s="451">
      <c r="A3" s="441" t="inlineStr">
        <is>
          <t>KISH/PW-02</t>
        </is>
      </c>
      <c r="B3" s="441" t="n"/>
      <c r="C3" s="441" t="n"/>
      <c r="D3" s="441" t="n"/>
      <c r="E3" s="441" t="n"/>
      <c r="F3" s="441" t="n"/>
      <c r="G3" s="441" t="n"/>
      <c r="H3" s="441" t="n"/>
      <c r="I3" s="441" t="n"/>
      <c r="J3" s="441" t="n"/>
      <c r="K3" s="441" t="n"/>
      <c r="L3" s="441" t="n"/>
      <c r="M3" s="441" t="n"/>
      <c r="N3" s="441" t="n"/>
      <c r="O3" s="441" t="n"/>
      <c r="P3" s="441" t="n"/>
      <c r="Q3" s="441" t="n"/>
      <c r="R3" s="441" t="n"/>
      <c r="S3" s="441" t="n"/>
      <c r="T3" s="442">
        <f>SUM(C3:S3)</f>
        <v/>
      </c>
      <c r="U3" s="441" t="n">
        <v>3</v>
      </c>
    </row>
    <row customHeight="1" ht="33" r="4" s="451">
      <c r="A4" s="441" t="inlineStr">
        <is>
          <t>KISH/PW-03</t>
        </is>
      </c>
      <c r="B4" s="441" t="n"/>
      <c r="C4" s="441" t="n"/>
      <c r="D4" s="441" t="n"/>
      <c r="E4" s="441" t="n"/>
      <c r="F4" s="441" t="n"/>
      <c r="G4" s="441" t="n"/>
      <c r="H4" s="441" t="n"/>
      <c r="I4" s="441" t="n"/>
      <c r="J4" s="441" t="n"/>
      <c r="K4" s="441" t="n"/>
      <c r="L4" s="441" t="n"/>
      <c r="M4" s="441" t="n"/>
      <c r="N4" s="441" t="n"/>
      <c r="O4" s="441" t="n"/>
      <c r="P4" s="441" t="n"/>
      <c r="Q4" s="441" t="n"/>
      <c r="R4" s="441" t="n"/>
      <c r="S4" s="441" t="n"/>
      <c r="T4" s="442">
        <f>SUM(C4:S4)</f>
        <v/>
      </c>
      <c r="U4" s="441" t="n">
        <v>4</v>
      </c>
    </row>
    <row customHeight="1" ht="33" r="5" s="451">
      <c r="A5" s="441" t="inlineStr">
        <is>
          <t>KISH/PW-04</t>
        </is>
      </c>
      <c r="B5" s="441" t="n"/>
      <c r="C5" s="441" t="n"/>
      <c r="D5" s="441" t="n"/>
      <c r="E5" s="441" t="n"/>
      <c r="F5" s="441" t="n"/>
      <c r="G5" s="441" t="n"/>
      <c r="H5" s="441" t="n"/>
      <c r="I5" s="441" t="n"/>
      <c r="J5" s="441" t="n"/>
      <c r="K5" s="441" t="n"/>
      <c r="L5" s="441" t="n"/>
      <c r="M5" s="441" t="n"/>
      <c r="N5" s="441" t="n"/>
      <c r="O5" s="441" t="n"/>
      <c r="P5" s="441" t="n"/>
      <c r="Q5" s="441" t="n"/>
      <c r="R5" s="441" t="n"/>
      <c r="S5" s="441" t="n"/>
      <c r="T5" s="442">
        <f>SUM(C5:S5)</f>
        <v/>
      </c>
      <c r="U5" s="441" t="n">
        <v>5</v>
      </c>
    </row>
    <row customHeight="1" ht="33" r="6" s="451">
      <c r="A6" s="441" t="inlineStr">
        <is>
          <t>KISH/PW-05</t>
        </is>
      </c>
      <c r="B6" s="441" t="n"/>
      <c r="C6" s="441" t="n"/>
      <c r="D6" s="441" t="n"/>
      <c r="E6" s="441" t="n"/>
      <c r="F6" s="441" t="n"/>
      <c r="G6" s="441" t="n"/>
      <c r="H6" s="441" t="n"/>
      <c r="I6" s="441" t="n"/>
      <c r="J6" s="441" t="n"/>
      <c r="K6" s="441" t="n"/>
      <c r="L6" s="441" t="n"/>
      <c r="M6" s="441" t="n"/>
      <c r="N6" s="441" t="n"/>
      <c r="O6" s="441" t="n"/>
      <c r="P6" s="441" t="n"/>
      <c r="Q6" s="441" t="n"/>
      <c r="R6" s="441" t="n"/>
      <c r="S6" s="441" t="n"/>
      <c r="T6" s="442">
        <f>SUM(C6:S6)</f>
        <v/>
      </c>
      <c r="U6" s="441" t="n">
        <v>6</v>
      </c>
    </row>
    <row customHeight="1" ht="33" r="7" s="451">
      <c r="A7" s="441" t="inlineStr">
        <is>
          <t>KISH/PW-06</t>
        </is>
      </c>
      <c r="B7" s="441" t="n"/>
      <c r="C7" s="441" t="n"/>
      <c r="D7" s="441" t="n"/>
      <c r="E7" s="441" t="n"/>
      <c r="F7" s="441" t="n"/>
      <c r="G7" s="441" t="n"/>
      <c r="H7" s="441" t="n"/>
      <c r="I7" s="441" t="n"/>
      <c r="J7" s="441" t="n"/>
      <c r="K7" s="441" t="n"/>
      <c r="L7" s="441" t="n"/>
      <c r="M7" s="441" t="n"/>
      <c r="N7" s="441" t="n"/>
      <c r="O7" s="441" t="n"/>
      <c r="P7" s="441" t="n"/>
      <c r="Q7" s="441" t="n"/>
      <c r="R7" s="441" t="n"/>
      <c r="S7" s="441" t="n"/>
      <c r="T7" s="442">
        <f>SUM(C7:S7)</f>
        <v/>
      </c>
      <c r="U7" s="441" t="n">
        <v>7</v>
      </c>
    </row>
    <row customHeight="1" ht="33" r="8" s="451">
      <c r="A8" s="441" t="inlineStr">
        <is>
          <t>KISH/PW-07</t>
        </is>
      </c>
      <c r="B8" s="441" t="n"/>
      <c r="C8" s="441" t="n"/>
      <c r="D8" s="441" t="n"/>
      <c r="E8" s="441" t="n"/>
      <c r="F8" s="441" t="n"/>
      <c r="G8" s="441" t="n"/>
      <c r="H8" s="441" t="n"/>
      <c r="I8" s="441" t="n"/>
      <c r="J8" s="441" t="n"/>
      <c r="K8" s="441" t="n"/>
      <c r="L8" s="441" t="n"/>
      <c r="M8" s="441" t="n"/>
      <c r="N8" s="441" t="n"/>
      <c r="O8" s="441" t="n"/>
      <c r="P8" s="441" t="n"/>
      <c r="Q8" s="441" t="n"/>
      <c r="R8" s="441" t="n"/>
      <c r="S8" s="441" t="n"/>
      <c r="T8" s="442">
        <f>SUM(C8:S8)</f>
        <v/>
      </c>
      <c r="U8" s="441" t="n">
        <v>8</v>
      </c>
    </row>
    <row customHeight="1" ht="33" r="9" s="451">
      <c r="A9" s="441" t="inlineStr">
        <is>
          <t>KISH/PW-09</t>
        </is>
      </c>
      <c r="B9" s="441" t="n"/>
      <c r="C9" s="441" t="n"/>
      <c r="D9" s="441" t="n"/>
      <c r="E9" s="441" t="n"/>
      <c r="F9" s="441" t="n"/>
      <c r="G9" s="441" t="n"/>
      <c r="H9" s="441" t="n"/>
      <c r="I9" s="441" t="n"/>
      <c r="J9" s="441" t="n"/>
      <c r="K9" s="441" t="n"/>
      <c r="L9" s="441" t="n"/>
      <c r="M9" s="441" t="n"/>
      <c r="N9" s="441" t="n"/>
      <c r="O9" s="441" t="n"/>
      <c r="P9" s="441" t="n"/>
      <c r="Q9" s="441" t="n"/>
      <c r="R9" s="441" t="n"/>
      <c r="S9" s="441" t="n"/>
      <c r="T9" s="442">
        <f>SUM(C9:S9)</f>
        <v/>
      </c>
      <c r="U9" s="441" t="n">
        <v>9</v>
      </c>
    </row>
    <row customHeight="1" ht="33" r="10" s="451">
      <c r="A10" s="441" t="inlineStr">
        <is>
          <t>KISH/PW-10</t>
        </is>
      </c>
      <c r="B10" s="441" t="n"/>
      <c r="C10" s="441" t="n"/>
      <c r="D10" s="441" t="n"/>
      <c r="E10" s="441" t="n"/>
      <c r="F10" s="441" t="n"/>
      <c r="G10" s="441" t="n"/>
      <c r="H10" s="441" t="n"/>
      <c r="I10" s="441" t="n"/>
      <c r="J10" s="441" t="n"/>
      <c r="K10" s="441" t="n"/>
      <c r="L10" s="441" t="n"/>
      <c r="M10" s="441" t="n"/>
      <c r="N10" s="441" t="n"/>
      <c r="O10" s="441" t="n"/>
      <c r="P10" s="441" t="n"/>
      <c r="Q10" s="441" t="n"/>
      <c r="R10" s="441" t="n"/>
      <c r="S10" s="441" t="n"/>
      <c r="T10" s="442">
        <f>SUM(C10:S10)</f>
        <v/>
      </c>
      <c r="U10" s="441" t="n">
        <v>10</v>
      </c>
    </row>
    <row customHeight="1" ht="33" r="11" s="451">
      <c r="A11" s="441" t="inlineStr">
        <is>
          <t>KISH/PW-11</t>
        </is>
      </c>
      <c r="B11" s="441" t="n"/>
      <c r="C11" s="441" t="n"/>
      <c r="D11" s="441" t="n"/>
      <c r="E11" s="441" t="n"/>
      <c r="F11" s="441" t="n"/>
      <c r="G11" s="441" t="n"/>
      <c r="H11" s="441" t="n"/>
      <c r="I11" s="441" t="n"/>
      <c r="J11" s="441" t="n"/>
      <c r="K11" s="441" t="n"/>
      <c r="L11" s="441" t="n"/>
      <c r="M11" s="441" t="n"/>
      <c r="N11" s="441" t="n"/>
      <c r="O11" s="441" t="n"/>
      <c r="P11" s="441" t="n"/>
      <c r="Q11" s="441" t="n"/>
      <c r="R11" s="441" t="n"/>
      <c r="S11" s="441" t="n"/>
      <c r="T11" s="442">
        <f>SUM(C11:S11)</f>
        <v/>
      </c>
      <c r="U11" s="441" t="n">
        <v>11</v>
      </c>
    </row>
    <row customHeight="1" ht="33" r="12" s="451">
      <c r="A12" s="441" t="inlineStr">
        <is>
          <t>KISH/PW-12</t>
        </is>
      </c>
      <c r="B12" s="441" t="n"/>
      <c r="C12" s="441" t="n"/>
      <c r="D12" s="441" t="n"/>
      <c r="E12" s="441" t="n"/>
      <c r="F12" s="441" t="n"/>
      <c r="G12" s="441" t="n"/>
      <c r="H12" s="441" t="n"/>
      <c r="I12" s="441" t="n"/>
      <c r="J12" s="441" t="n"/>
      <c r="K12" s="441" t="n"/>
      <c r="L12" s="441" t="n"/>
      <c r="M12" s="441" t="n"/>
      <c r="N12" s="441" t="n"/>
      <c r="O12" s="441" t="n"/>
      <c r="P12" s="441" t="n"/>
      <c r="Q12" s="441" t="n"/>
      <c r="R12" s="441" t="n"/>
      <c r="S12" s="441" t="n"/>
      <c r="T12" s="442">
        <f>SUM(C12:S12)</f>
        <v/>
      </c>
      <c r="U12" s="441" t="n">
        <v>12</v>
      </c>
    </row>
    <row customHeight="1" ht="33" r="13" s="451">
      <c r="A13" s="441" t="inlineStr">
        <is>
          <t>KISH/PW-13</t>
        </is>
      </c>
      <c r="B13" s="441" t="n"/>
      <c r="C13" s="441" t="n"/>
      <c r="D13" s="441" t="n"/>
      <c r="E13" s="441" t="n"/>
      <c r="F13" s="441" t="n"/>
      <c r="G13" s="441" t="n"/>
      <c r="H13" s="441" t="n"/>
      <c r="I13" s="441" t="n"/>
      <c r="J13" s="441" t="n"/>
      <c r="K13" s="441" t="n"/>
      <c r="L13" s="441" t="n"/>
      <c r="M13" s="441" t="n"/>
      <c r="N13" s="441" t="n"/>
      <c r="O13" s="441" t="n"/>
      <c r="P13" s="441" t="n"/>
      <c r="Q13" s="441" t="n"/>
      <c r="R13" s="441" t="n"/>
      <c r="S13" s="441" t="n"/>
      <c r="T13" s="442">
        <f>SUM(C13:S13)</f>
        <v/>
      </c>
      <c r="U13" s="441" t="n">
        <v>13</v>
      </c>
    </row>
    <row customHeight="1" ht="33" r="14" s="451">
      <c r="A14" s="441" t="inlineStr">
        <is>
          <t>KISH/PW-14</t>
        </is>
      </c>
      <c r="B14" s="441" t="n"/>
      <c r="C14" s="441" t="n"/>
      <c r="D14" s="441" t="n"/>
      <c r="E14" s="441" t="n"/>
      <c r="F14" s="441" t="n"/>
      <c r="G14" s="441" t="n"/>
      <c r="H14" s="441" t="n"/>
      <c r="I14" s="441" t="n"/>
      <c r="J14" s="441" t="n"/>
      <c r="K14" s="441" t="n"/>
      <c r="L14" s="441" t="n"/>
      <c r="M14" s="441" t="n"/>
      <c r="N14" s="441" t="n"/>
      <c r="O14" s="441" t="n"/>
      <c r="P14" s="441" t="n"/>
      <c r="Q14" s="441" t="n"/>
      <c r="R14" s="441" t="n"/>
      <c r="S14" s="441" t="n"/>
      <c r="T14" s="442">
        <f>SUM(C14:S14)</f>
        <v/>
      </c>
      <c r="U14" s="441" t="n">
        <v>14</v>
      </c>
    </row>
    <row customHeight="1" ht="33" r="15" s="451">
      <c r="A15" s="441" t="inlineStr">
        <is>
          <t>KISH/PW-15</t>
        </is>
      </c>
      <c r="B15" s="441" t="n"/>
      <c r="C15" s="441" t="n"/>
      <c r="D15" s="441" t="n"/>
      <c r="E15" s="441" t="n"/>
      <c r="F15" s="441" t="n"/>
      <c r="G15" s="441" t="n"/>
      <c r="H15" s="441" t="n"/>
      <c r="I15" s="441" t="n"/>
      <c r="J15" s="441" t="n"/>
      <c r="K15" s="441" t="n"/>
      <c r="L15" s="441" t="n"/>
      <c r="M15" s="441" t="n"/>
      <c r="N15" s="441" t="n"/>
      <c r="O15" s="441" t="n"/>
      <c r="P15" s="441" t="n"/>
      <c r="Q15" s="441" t="n"/>
      <c r="R15" s="441" t="n"/>
      <c r="S15" s="441" t="n"/>
      <c r="T15" s="442">
        <f>SUM(C15:S15)</f>
        <v/>
      </c>
      <c r="U15" s="441" t="n">
        <v>15</v>
      </c>
    </row>
    <row customHeight="1" ht="33" r="16" s="451">
      <c r="A16" s="441" t="inlineStr">
        <is>
          <t>KISH/PW-16</t>
        </is>
      </c>
      <c r="B16" s="441" t="n"/>
      <c r="C16" s="441" t="n"/>
      <c r="D16" s="441" t="n"/>
      <c r="E16" s="441" t="n"/>
      <c r="F16" s="441" t="n"/>
      <c r="G16" s="441" t="n"/>
      <c r="H16" s="441" t="n"/>
      <c r="I16" s="441" t="n"/>
      <c r="J16" s="441" t="n"/>
      <c r="K16" s="441" t="n"/>
      <c r="L16" s="441" t="n"/>
      <c r="M16" s="441" t="n"/>
      <c r="N16" s="441" t="n"/>
      <c r="O16" s="441" t="n"/>
      <c r="P16" s="441" t="n"/>
      <c r="Q16" s="441" t="n"/>
      <c r="R16" s="441" t="n"/>
      <c r="S16" s="441" t="n"/>
      <c r="T16" s="442">
        <f>SUM(C16:S16)</f>
        <v/>
      </c>
      <c r="U16" s="441" t="n">
        <v>16</v>
      </c>
    </row>
    <row customHeight="1" ht="33" r="17" s="451">
      <c r="A17" s="441" t="inlineStr">
        <is>
          <t>KISH/PW-17</t>
        </is>
      </c>
      <c r="B17" s="441" t="n"/>
      <c r="C17" s="441" t="n"/>
      <c r="D17" s="441" t="n"/>
      <c r="E17" s="441" t="n"/>
      <c r="F17" s="441" t="n"/>
      <c r="G17" s="441" t="n"/>
      <c r="H17" s="441" t="n"/>
      <c r="I17" s="441" t="n"/>
      <c r="J17" s="441" t="n"/>
      <c r="K17" s="441" t="n"/>
      <c r="L17" s="441" t="n"/>
      <c r="M17" s="441" t="n"/>
      <c r="N17" s="441" t="n"/>
      <c r="O17" s="441" t="n"/>
      <c r="P17" s="441" t="n"/>
      <c r="Q17" s="441" t="n"/>
      <c r="R17" s="441" t="n"/>
      <c r="S17" s="441" t="n"/>
      <c r="T17" s="442">
        <f>SUM(C17:S17)</f>
        <v/>
      </c>
      <c r="U17" s="441" t="n">
        <v>17</v>
      </c>
    </row>
    <row customHeight="1" ht="33" r="18" s="451">
      <c r="A18" s="441" t="inlineStr">
        <is>
          <t>KISH/PW-18</t>
        </is>
      </c>
      <c r="B18" s="441" t="n"/>
      <c r="C18" s="441" t="n"/>
      <c r="D18" s="441" t="n"/>
      <c r="E18" s="441" t="n"/>
      <c r="F18" s="441" t="n"/>
      <c r="G18" s="441" t="n"/>
      <c r="H18" s="441" t="n"/>
      <c r="I18" s="441" t="n"/>
      <c r="J18" s="441" t="n"/>
      <c r="K18" s="441" t="n"/>
      <c r="L18" s="441" t="n"/>
      <c r="M18" s="441" t="n"/>
      <c r="N18" s="441" t="n"/>
      <c r="O18" s="441" t="n"/>
      <c r="P18" s="441" t="n"/>
      <c r="Q18" s="441" t="n"/>
      <c r="R18" s="441" t="n"/>
      <c r="S18" s="441" t="n"/>
      <c r="T18" s="442">
        <f>SUM(C18:S18)</f>
        <v/>
      </c>
      <c r="U18" s="441" t="n">
        <v>18</v>
      </c>
    </row>
    <row customHeight="1" ht="33" r="19" s="451">
      <c r="A19" s="441" t="inlineStr">
        <is>
          <t>KISH/PW-19</t>
        </is>
      </c>
      <c r="B19" s="441" t="n"/>
      <c r="C19" s="441" t="n"/>
      <c r="D19" s="441" t="n"/>
      <c r="E19" s="441" t="n"/>
      <c r="F19" s="441" t="n"/>
      <c r="G19" s="441" t="n"/>
      <c r="H19" s="441" t="n"/>
      <c r="I19" s="441" t="n"/>
      <c r="J19" s="441" t="n"/>
      <c r="K19" s="441" t="n"/>
      <c r="L19" s="441" t="n"/>
      <c r="M19" s="441" t="n"/>
      <c r="N19" s="441" t="n"/>
      <c r="O19" s="441" t="n"/>
      <c r="P19" s="441" t="n"/>
      <c r="Q19" s="441" t="n"/>
      <c r="R19" s="441" t="n"/>
      <c r="S19" s="441" t="n"/>
      <c r="T19" s="442">
        <f>SUM(C19:S19)</f>
        <v/>
      </c>
      <c r="U19" s="441" t="n">
        <v>19</v>
      </c>
    </row>
    <row customHeight="1" ht="33" r="20" s="451">
      <c r="A20" s="441" t="inlineStr">
        <is>
          <t>KISH/PW-20</t>
        </is>
      </c>
      <c r="B20" s="441" t="n"/>
      <c r="C20" s="441" t="n"/>
      <c r="D20" s="441" t="n"/>
      <c r="E20" s="441" t="n"/>
      <c r="F20" s="441" t="n"/>
      <c r="G20" s="441" t="n"/>
      <c r="H20" s="441" t="n"/>
      <c r="I20" s="441" t="n"/>
      <c r="J20" s="441" t="n"/>
      <c r="K20" s="441" t="n"/>
      <c r="L20" s="441" t="n"/>
      <c r="M20" s="441" t="n"/>
      <c r="N20" s="441" t="n"/>
      <c r="O20" s="441" t="n"/>
      <c r="P20" s="441" t="n"/>
      <c r="Q20" s="441" t="n"/>
      <c r="R20" s="441" t="n"/>
      <c r="S20" s="441" t="n"/>
      <c r="T20" s="442">
        <f>SUM(C20:S20)</f>
        <v/>
      </c>
      <c r="U20" s="441" t="n">
        <v>20</v>
      </c>
    </row>
    <row customHeight="1" ht="33" r="21" s="451">
      <c r="A21" s="441" t="inlineStr">
        <is>
          <t>KISH/PW-21</t>
        </is>
      </c>
      <c r="B21" s="441" t="n"/>
      <c r="C21" s="441" t="n"/>
      <c r="D21" s="441" t="n"/>
      <c r="E21" s="441" t="n"/>
      <c r="F21" s="441" t="n"/>
      <c r="G21" s="441" t="n"/>
      <c r="H21" s="441" t="n"/>
      <c r="I21" s="441" t="n"/>
      <c r="J21" s="441" t="n"/>
      <c r="K21" s="441" t="n"/>
      <c r="L21" s="441" t="n"/>
      <c r="M21" s="441" t="n"/>
      <c r="N21" s="441" t="n"/>
      <c r="O21" s="441" t="n"/>
      <c r="P21" s="441" t="n"/>
      <c r="Q21" s="441" t="n"/>
      <c r="R21" s="441" t="n"/>
      <c r="S21" s="441" t="n"/>
      <c r="T21" s="442">
        <f>SUM(C21:S21)</f>
        <v/>
      </c>
      <c r="U21" s="441" t="n">
        <v>21</v>
      </c>
    </row>
    <row customHeight="1" ht="33" r="22" s="451">
      <c r="A22" s="441" t="inlineStr">
        <is>
          <t>KISH/PW-22</t>
        </is>
      </c>
      <c r="B22" s="441" t="n"/>
      <c r="C22" s="441" t="n"/>
      <c r="D22" s="441" t="n"/>
      <c r="E22" s="441" t="n"/>
      <c r="F22" s="441" t="n"/>
      <c r="G22" s="441" t="n"/>
      <c r="H22" s="441" t="n"/>
      <c r="I22" s="441" t="n"/>
      <c r="J22" s="441" t="n"/>
      <c r="K22" s="441" t="n"/>
      <c r="L22" s="441" t="n"/>
      <c r="M22" s="441" t="n"/>
      <c r="N22" s="441" t="n"/>
      <c r="O22" s="441" t="n"/>
      <c r="P22" s="441" t="n"/>
      <c r="Q22" s="441" t="n"/>
      <c r="R22" s="441" t="n"/>
      <c r="S22" s="441" t="n"/>
      <c r="T22" s="442">
        <f>SUM(C22:S22)</f>
        <v/>
      </c>
      <c r="U22" s="441" t="n">
        <v>22</v>
      </c>
    </row>
    <row customHeight="1" ht="33" r="23" s="451">
      <c r="A23" s="441" t="inlineStr">
        <is>
          <t>KISH/PW-23</t>
        </is>
      </c>
      <c r="B23" s="441" t="n"/>
      <c r="C23" s="441" t="n"/>
      <c r="D23" s="441" t="n"/>
      <c r="E23" s="441" t="n"/>
      <c r="F23" s="441" t="n"/>
      <c r="G23" s="441" t="n"/>
      <c r="H23" s="441" t="n"/>
      <c r="I23" s="441" t="n"/>
      <c r="J23" s="441" t="n"/>
      <c r="K23" s="441" t="n"/>
      <c r="L23" s="441" t="n"/>
      <c r="M23" s="441" t="n"/>
      <c r="N23" s="441" t="n"/>
      <c r="O23" s="441" t="n"/>
      <c r="P23" s="441" t="n"/>
      <c r="Q23" s="441" t="n"/>
      <c r="R23" s="441" t="n"/>
      <c r="S23" s="441" t="n"/>
      <c r="T23" s="442">
        <f>SUM(C23:S23)</f>
        <v/>
      </c>
      <c r="U23" s="441" t="n">
        <v>23</v>
      </c>
    </row>
    <row customHeight="1" ht="33" r="24" s="451">
      <c r="A24" s="441" t="inlineStr">
        <is>
          <t>KISH/PW-24</t>
        </is>
      </c>
      <c r="B24" s="441" t="n"/>
      <c r="C24" s="441" t="n"/>
      <c r="D24" s="441" t="n"/>
      <c r="E24" s="441" t="n"/>
      <c r="F24" s="441" t="n"/>
      <c r="G24" s="441" t="n"/>
      <c r="H24" s="441" t="n"/>
      <c r="I24" s="441" t="n"/>
      <c r="J24" s="441" t="n"/>
      <c r="K24" s="441" t="n"/>
      <c r="L24" s="441" t="n"/>
      <c r="M24" s="441" t="n"/>
      <c r="N24" s="441" t="n"/>
      <c r="O24" s="441" t="n"/>
      <c r="P24" s="441" t="n"/>
      <c r="Q24" s="441" t="n"/>
      <c r="R24" s="441" t="n"/>
      <c r="S24" s="441" t="n"/>
      <c r="T24" s="442">
        <f>SUM(C24:S24)</f>
        <v/>
      </c>
      <c r="U24" s="441" t="n">
        <v>24</v>
      </c>
    </row>
    <row customHeight="1" ht="33" r="25" s="451">
      <c r="A25" s="441" t="inlineStr">
        <is>
          <t>KISH/PW-25</t>
        </is>
      </c>
      <c r="B25" s="441" t="n"/>
      <c r="C25" s="441" t="n"/>
      <c r="D25" s="441" t="n"/>
      <c r="E25" s="441" t="n"/>
      <c r="F25" s="441" t="n"/>
      <c r="G25" s="441" t="n"/>
      <c r="H25" s="441" t="n"/>
      <c r="I25" s="441" t="n"/>
      <c r="J25" s="441" t="n"/>
      <c r="K25" s="441" t="n"/>
      <c r="L25" s="441" t="n"/>
      <c r="M25" s="441" t="n"/>
      <c r="N25" s="441" t="n"/>
      <c r="O25" s="441" t="n"/>
      <c r="P25" s="441" t="n"/>
      <c r="Q25" s="441" t="n"/>
      <c r="R25" s="441" t="n"/>
      <c r="S25" s="441" t="n"/>
      <c r="T25" s="442">
        <f>SUM(C25:S25)</f>
        <v/>
      </c>
      <c r="U25" s="441" t="n">
        <v>25</v>
      </c>
    </row>
    <row customHeight="1" ht="33" r="26" s="451">
      <c r="A26" s="441" t="inlineStr">
        <is>
          <t>KISH/PW-26</t>
        </is>
      </c>
      <c r="B26" s="441" t="n"/>
      <c r="C26" s="441" t="n"/>
      <c r="D26" s="441" t="n"/>
      <c r="E26" s="441" t="n"/>
      <c r="F26" s="441" t="n"/>
      <c r="G26" s="441" t="n"/>
      <c r="H26" s="441" t="n"/>
      <c r="I26" s="441" t="n"/>
      <c r="J26" s="441" t="n"/>
      <c r="K26" s="441" t="n"/>
      <c r="L26" s="441" t="n"/>
      <c r="M26" s="441" t="n"/>
      <c r="N26" s="441" t="n"/>
      <c r="O26" s="441" t="n"/>
      <c r="P26" s="441" t="n"/>
      <c r="Q26" s="441" t="n"/>
      <c r="R26" s="441" t="n"/>
      <c r="S26" s="441" t="n"/>
      <c r="T26" s="442">
        <f>SUM(C26:S26)</f>
        <v/>
      </c>
      <c r="U26" s="441" t="n">
        <v>26</v>
      </c>
    </row>
    <row customHeight="1" ht="33" r="27" s="451">
      <c r="A27" s="441" t="inlineStr">
        <is>
          <t>KISH/PW-27</t>
        </is>
      </c>
      <c r="B27" s="441" t="n"/>
      <c r="C27" s="441" t="n"/>
      <c r="D27" s="441" t="n"/>
      <c r="E27" s="441" t="n"/>
      <c r="F27" s="441" t="n"/>
      <c r="G27" s="441" t="n"/>
      <c r="H27" s="441" t="n"/>
      <c r="I27" s="441" t="n"/>
      <c r="J27" s="441" t="n"/>
      <c r="K27" s="441" t="n"/>
      <c r="L27" s="441" t="n"/>
      <c r="M27" s="441" t="n"/>
      <c r="N27" s="441" t="n"/>
      <c r="O27" s="441" t="n"/>
      <c r="P27" s="441" t="n"/>
      <c r="Q27" s="441" t="n"/>
      <c r="R27" s="441" t="n"/>
      <c r="S27" s="441" t="n"/>
      <c r="T27" s="442">
        <f>SUM(C27:S27)</f>
        <v/>
      </c>
      <c r="U27" s="441" t="n">
        <v>27</v>
      </c>
    </row>
    <row customHeight="1" ht="33" r="28" s="451">
      <c r="A28" s="441" t="inlineStr">
        <is>
          <t>KISH/PW-28</t>
        </is>
      </c>
      <c r="B28" s="441" t="n"/>
      <c r="C28" s="441" t="n"/>
      <c r="D28" s="441" t="n"/>
      <c r="E28" s="441" t="n"/>
      <c r="F28" s="441" t="n"/>
      <c r="G28" s="441" t="n"/>
      <c r="H28" s="441" t="n"/>
      <c r="I28" s="441" t="n"/>
      <c r="J28" s="441" t="n"/>
      <c r="K28" s="441" t="n"/>
      <c r="L28" s="441" t="n"/>
      <c r="M28" s="441" t="n"/>
      <c r="N28" s="441" t="n"/>
      <c r="O28" s="441" t="n"/>
      <c r="P28" s="441" t="n"/>
      <c r="Q28" s="441" t="n"/>
      <c r="R28" s="441" t="n"/>
      <c r="S28" s="441" t="n"/>
      <c r="T28" s="442">
        <f>SUM(C28:S28)</f>
        <v/>
      </c>
      <c r="U28" s="441" t="n">
        <v>28</v>
      </c>
    </row>
    <row customHeight="1" ht="33" r="29" s="451">
      <c r="A29" s="441" t="inlineStr">
        <is>
          <t>KISH/PW-29</t>
        </is>
      </c>
      <c r="B29" s="441" t="n"/>
      <c r="C29" s="441" t="n"/>
      <c r="D29" s="441" t="n"/>
      <c r="E29" s="441" t="n"/>
      <c r="F29" s="441" t="n"/>
      <c r="G29" s="441" t="n"/>
      <c r="H29" s="441" t="n"/>
      <c r="I29" s="441" t="n"/>
      <c r="J29" s="441" t="n"/>
      <c r="K29" s="441" t="n"/>
      <c r="L29" s="441" t="n"/>
      <c r="M29" s="441" t="n"/>
      <c r="N29" s="441" t="n"/>
      <c r="O29" s="441" t="n"/>
      <c r="P29" s="441" t="n"/>
      <c r="Q29" s="441" t="n"/>
      <c r="R29" s="441" t="n"/>
      <c r="S29" s="441" t="n"/>
      <c r="T29" s="442">
        <f>SUM(C29:S29)</f>
        <v/>
      </c>
      <c r="U29" s="441" t="n">
        <v>29</v>
      </c>
    </row>
    <row customFormat="1" customHeight="1" ht="33" r="30" s="621">
      <c r="A30" s="620" t="inlineStr">
        <is>
          <t>KISH/PW-30</t>
        </is>
      </c>
      <c r="B30" s="620" t="n"/>
      <c r="C30" s="620" t="n"/>
      <c r="D30" s="620" t="n"/>
      <c r="E30" s="620" t="n"/>
      <c r="F30" s="620" t="n"/>
      <c r="G30" s="620" t="n"/>
      <c r="H30" s="620" t="n"/>
      <c r="I30" s="620" t="n"/>
      <c r="J30" s="620" t="n"/>
      <c r="K30" s="620" t="n"/>
      <c r="L30" s="620" t="n"/>
      <c r="M30" s="620" t="n"/>
      <c r="N30" s="620" t="n"/>
      <c r="O30" s="620" t="n"/>
      <c r="P30" s="620" t="n"/>
      <c r="Q30" s="620" t="n"/>
      <c r="R30" s="620" t="n"/>
      <c r="S30" s="620" t="n"/>
      <c r="T30" s="620">
        <f>SUM(C30:S30)</f>
        <v/>
      </c>
      <c r="U30" s="620" t="n">
        <v>30</v>
      </c>
    </row>
    <row customFormat="1" customHeight="1" ht="33" r="31" s="621">
      <c r="A31" s="620" t="inlineStr">
        <is>
          <t>KISH/PW-31</t>
        </is>
      </c>
      <c r="B31" s="620" t="n"/>
      <c r="C31" s="620" t="n"/>
      <c r="D31" s="620" t="n"/>
      <c r="E31" s="620" t="n"/>
      <c r="F31" s="620" t="n"/>
      <c r="G31" s="620" t="n"/>
      <c r="H31" s="620" t="n"/>
      <c r="I31" s="620" t="n"/>
      <c r="J31" s="620" t="n"/>
      <c r="K31" s="620" t="n"/>
      <c r="L31" s="620" t="n"/>
      <c r="M31" s="620" t="n"/>
      <c r="N31" s="620" t="n"/>
      <c r="O31" s="620" t="n"/>
      <c r="P31" s="620" t="n"/>
      <c r="Q31" s="620" t="n"/>
      <c r="R31" s="620" t="n"/>
      <c r="S31" s="620" t="n"/>
      <c r="T31" s="620">
        <f>SUM(C31:S31)</f>
        <v/>
      </c>
      <c r="U31" s="620" t="n">
        <v>31</v>
      </c>
    </row>
    <row customFormat="1" customHeight="1" ht="33" r="32" s="621">
      <c r="A32" s="620" t="inlineStr">
        <is>
          <t>KISH/PW-32</t>
        </is>
      </c>
      <c r="B32" s="620" t="n"/>
      <c r="C32" s="620" t="n"/>
      <c r="D32" s="620" t="n"/>
      <c r="E32" s="620" t="n"/>
      <c r="F32" s="620" t="n"/>
      <c r="G32" s="620" t="n"/>
      <c r="H32" s="620" t="n"/>
      <c r="I32" s="620" t="n"/>
      <c r="J32" s="620" t="n"/>
      <c r="K32" s="620" t="n"/>
      <c r="L32" s="620" t="n"/>
      <c r="M32" s="620" t="n"/>
      <c r="N32" s="620" t="n"/>
      <c r="O32" s="620" t="n"/>
      <c r="P32" s="620" t="n"/>
      <c r="Q32" s="620" t="n"/>
      <c r="R32" s="620" t="n"/>
      <c r="S32" s="620" t="n"/>
      <c r="T32" s="620">
        <f>SUM(C32:S32)</f>
        <v/>
      </c>
      <c r="U32" s="620" t="n">
        <v>32</v>
      </c>
    </row>
    <row customFormat="1" customHeight="1" ht="33" r="33" s="621">
      <c r="A33" s="620" t="inlineStr">
        <is>
          <t>KISH/PW-33</t>
        </is>
      </c>
      <c r="B33" s="620" t="n"/>
      <c r="C33" s="620" t="n"/>
      <c r="D33" s="620" t="n"/>
      <c r="E33" s="620" t="n"/>
      <c r="F33" s="620" t="n"/>
      <c r="G33" s="620" t="n"/>
      <c r="H33" s="620" t="n"/>
      <c r="I33" s="620" t="n"/>
      <c r="J33" s="620" t="n"/>
      <c r="K33" s="620" t="n"/>
      <c r="L33" s="620" t="n"/>
      <c r="M33" s="620" t="n"/>
      <c r="N33" s="620" t="n"/>
      <c r="O33" s="620" t="n"/>
      <c r="P33" s="620" t="n"/>
      <c r="Q33" s="620" t="n"/>
      <c r="R33" s="620" t="n"/>
      <c r="S33" s="620" t="n"/>
      <c r="T33" s="620">
        <f>SUM(C33:S33)</f>
        <v/>
      </c>
      <c r="U33" s="620" t="n">
        <v>33</v>
      </c>
    </row>
    <row customHeight="1" ht="33" r="34" s="451">
      <c r="A34" s="441" t="inlineStr">
        <is>
          <t>HOBI/PW-01</t>
        </is>
      </c>
      <c r="B34" s="441" t="n"/>
      <c r="C34" s="441" t="n"/>
      <c r="D34" s="441" t="n"/>
      <c r="E34" s="441" t="n"/>
      <c r="F34" s="441" t="n"/>
      <c r="G34" s="441" t="n"/>
      <c r="H34" s="441" t="n"/>
      <c r="I34" s="441" t="n"/>
      <c r="J34" s="441" t="n"/>
      <c r="K34" s="441" t="n"/>
      <c r="L34" s="441" t="n"/>
      <c r="M34" s="441" t="n"/>
      <c r="N34" s="441" t="n"/>
      <c r="O34" s="441" t="n"/>
      <c r="P34" s="441" t="n"/>
      <c r="Q34" s="441" t="n"/>
      <c r="R34" s="441" t="n"/>
      <c r="S34" s="441" t="n"/>
      <c r="T34" s="442">
        <f>SUM(C34:S34)</f>
        <v/>
      </c>
      <c r="U34" s="441" t="n">
        <v>34</v>
      </c>
    </row>
    <row customHeight="1" ht="33" r="35" s="451">
      <c r="A35" s="441" t="inlineStr">
        <is>
          <t>HOBI/PW-02</t>
        </is>
      </c>
      <c r="B35" s="441" t="n"/>
      <c r="C35" s="441" t="n"/>
      <c r="D35" s="441" t="n"/>
      <c r="E35" s="441" t="n"/>
      <c r="F35" s="441" t="n"/>
      <c r="G35" s="441" t="n"/>
      <c r="H35" s="441" t="n"/>
      <c r="I35" s="441" t="n"/>
      <c r="J35" s="441" t="n"/>
      <c r="K35" s="441" t="n"/>
      <c r="L35" s="441" t="n"/>
      <c r="M35" s="441" t="n"/>
      <c r="N35" s="441" t="n"/>
      <c r="O35" s="441" t="n"/>
      <c r="P35" s="441" t="n"/>
      <c r="Q35" s="441" t="n"/>
      <c r="R35" s="441" t="n"/>
      <c r="S35" s="441" t="n"/>
      <c r="T35" s="442">
        <f>SUM(C35:S35)</f>
        <v/>
      </c>
      <c r="U35" s="441" t="n">
        <v>35</v>
      </c>
    </row>
    <row customHeight="1" ht="33" r="36" s="451">
      <c r="A36" s="441" t="inlineStr">
        <is>
          <t>HOBI/PW-04</t>
        </is>
      </c>
      <c r="B36" s="441" t="n"/>
      <c r="C36" s="441" t="n"/>
      <c r="D36" s="441" t="n"/>
      <c r="E36" s="441" t="n"/>
      <c r="F36" s="441" t="n"/>
      <c r="G36" s="441" t="n"/>
      <c r="H36" s="441" t="n"/>
      <c r="I36" s="441" t="n"/>
      <c r="J36" s="441" t="n"/>
      <c r="K36" s="441" t="n"/>
      <c r="L36" s="441" t="n"/>
      <c r="M36" s="441" t="n"/>
      <c r="N36" s="441" t="n"/>
      <c r="O36" s="441" t="n"/>
      <c r="P36" s="441" t="n"/>
      <c r="Q36" s="441" t="n"/>
      <c r="R36" s="441" t="n"/>
      <c r="S36" s="441" t="n"/>
      <c r="T36" s="442">
        <f>SUM(C36:S36)</f>
        <v/>
      </c>
      <c r="U36" s="441" t="n">
        <v>36</v>
      </c>
    </row>
    <row customHeight="1" ht="33" r="37" s="451">
      <c r="A37" s="441" t="inlineStr">
        <is>
          <t>HOBI/PW-05</t>
        </is>
      </c>
      <c r="B37" s="441" t="n"/>
      <c r="C37" s="441" t="n"/>
      <c r="D37" s="441" t="n"/>
      <c r="E37" s="441" t="n"/>
      <c r="F37" s="441" t="n"/>
      <c r="G37" s="441" t="n"/>
      <c r="H37" s="441" t="n"/>
      <c r="I37" s="441" t="n"/>
      <c r="J37" s="441" t="n"/>
      <c r="K37" s="441" t="n"/>
      <c r="L37" s="441" t="n"/>
      <c r="M37" s="441" t="n"/>
      <c r="N37" s="441" t="n"/>
      <c r="O37" s="441" t="n"/>
      <c r="P37" s="441" t="n"/>
      <c r="Q37" s="441" t="n"/>
      <c r="R37" s="441" t="n"/>
      <c r="S37" s="441" t="n"/>
      <c r="T37" s="442">
        <f>SUM(C37:S37)</f>
        <v/>
      </c>
      <c r="U37" s="441" t="n">
        <v>37</v>
      </c>
    </row>
    <row customHeight="1" ht="33" r="38" s="451">
      <c r="A38" s="441" t="inlineStr">
        <is>
          <t>HOBI/PW-06</t>
        </is>
      </c>
      <c r="B38" s="441" t="n"/>
      <c r="C38" s="441" t="n"/>
      <c r="D38" s="441" t="n"/>
      <c r="E38" s="441" t="n"/>
      <c r="F38" s="441" t="n"/>
      <c r="G38" s="441" t="n"/>
      <c r="H38" s="441" t="n"/>
      <c r="I38" s="441" t="n"/>
      <c r="J38" s="441" t="n"/>
      <c r="K38" s="441" t="n"/>
      <c r="L38" s="441" t="n"/>
      <c r="M38" s="441" t="n"/>
      <c r="N38" s="441" t="n"/>
      <c r="O38" s="441" t="n"/>
      <c r="P38" s="441" t="n"/>
      <c r="Q38" s="441" t="n"/>
      <c r="R38" s="441" t="n"/>
      <c r="S38" s="441" t="n"/>
      <c r="T38" s="442">
        <f>SUM(C38:S38)</f>
        <v/>
      </c>
      <c r="U38" s="441" t="n">
        <v>38</v>
      </c>
    </row>
    <row customHeight="1" ht="33" r="39" s="451">
      <c r="A39" s="441" t="inlineStr">
        <is>
          <t>HOBI/PW-07</t>
        </is>
      </c>
      <c r="B39" s="441" t="n"/>
      <c r="C39" s="441" t="n"/>
      <c r="D39" s="441" t="n"/>
      <c r="E39" s="441" t="n"/>
      <c r="F39" s="441" t="n"/>
      <c r="G39" s="441" t="n"/>
      <c r="H39" s="441" t="n"/>
      <c r="I39" s="441" t="n"/>
      <c r="J39" s="441" t="n"/>
      <c r="K39" s="441" t="n"/>
      <c r="L39" s="441" t="n"/>
      <c r="M39" s="441" t="n"/>
      <c r="N39" s="441" t="n"/>
      <c r="O39" s="441" t="n"/>
      <c r="P39" s="441" t="n"/>
      <c r="Q39" s="441" t="n"/>
      <c r="R39" s="441" t="n"/>
      <c r="S39" s="441" t="n"/>
      <c r="T39" s="442">
        <f>SUM(C39:S39)</f>
        <v/>
      </c>
      <c r="U39" s="441" t="n">
        <v>39</v>
      </c>
    </row>
    <row customHeight="1" ht="33" r="40" s="451">
      <c r="A40" s="441" t="inlineStr">
        <is>
          <t>HOBI/PW-08</t>
        </is>
      </c>
      <c r="B40" s="441" t="n"/>
      <c r="C40" s="441" t="n"/>
      <c r="D40" s="441" t="n"/>
      <c r="E40" s="441" t="n"/>
      <c r="F40" s="441" t="n"/>
      <c r="G40" s="441" t="n"/>
      <c r="H40" s="441" t="n"/>
      <c r="I40" s="441" t="n"/>
      <c r="J40" s="441" t="n"/>
      <c r="K40" s="441" t="n"/>
      <c r="L40" s="441" t="n"/>
      <c r="M40" s="441" t="n"/>
      <c r="N40" s="441" t="n"/>
      <c r="O40" s="441" t="n"/>
      <c r="P40" s="441" t="n"/>
      <c r="Q40" s="441" t="n"/>
      <c r="R40" s="441" t="n"/>
      <c r="S40" s="441" t="n"/>
      <c r="T40" s="442">
        <f>SUM(C40:S40)</f>
        <v/>
      </c>
      <c r="U40" s="441" t="n">
        <v>40</v>
      </c>
    </row>
    <row customHeight="1" ht="33" r="41" s="451">
      <c r="A41" s="441" t="inlineStr">
        <is>
          <t>NETR/PW-01</t>
        </is>
      </c>
      <c r="B41" s="441" t="n"/>
      <c r="C41" s="441" t="n"/>
      <c r="D41" s="441" t="n"/>
      <c r="E41" s="441" t="n"/>
      <c r="F41" s="441" t="n"/>
      <c r="G41" s="441" t="n"/>
      <c r="H41" s="441" t="n"/>
      <c r="I41" s="441" t="n"/>
      <c r="J41" s="441" t="n"/>
      <c r="K41" s="441" t="n"/>
      <c r="L41" s="441" t="n"/>
      <c r="M41" s="441" t="n"/>
      <c r="N41" s="441" t="n"/>
      <c r="O41" s="441" t="n"/>
      <c r="P41" s="441" t="n"/>
      <c r="Q41" s="441" t="n"/>
      <c r="R41" s="441" t="n"/>
      <c r="S41" s="441" t="n"/>
      <c r="T41" s="442">
        <f>SUM(C41:S41)</f>
        <v/>
      </c>
      <c r="U41" s="441" t="n">
        <v>41</v>
      </c>
    </row>
    <row customHeight="1" ht="33" r="42" s="451">
      <c r="A42" s="441" t="inlineStr">
        <is>
          <t>NETR/PW-02</t>
        </is>
      </c>
      <c r="B42" s="441" t="n"/>
      <c r="C42" s="441" t="n"/>
      <c r="D42" s="441" t="n"/>
      <c r="E42" s="441" t="n"/>
      <c r="F42" s="441" t="n"/>
      <c r="G42" s="441" t="n"/>
      <c r="H42" s="441" t="n"/>
      <c r="I42" s="441" t="n"/>
      <c r="J42" s="441" t="n"/>
      <c r="K42" s="441" t="n"/>
      <c r="L42" s="441" t="n"/>
      <c r="M42" s="441" t="n"/>
      <c r="N42" s="441" t="n"/>
      <c r="O42" s="441" t="n"/>
      <c r="P42" s="441" t="n"/>
      <c r="Q42" s="441" t="n"/>
      <c r="R42" s="441" t="n"/>
      <c r="S42" s="441" t="n"/>
      <c r="T42" s="442">
        <f>SUM(C42:S42)</f>
        <v/>
      </c>
      <c r="U42" s="441" t="n">
        <v>42</v>
      </c>
    </row>
    <row customHeight="1" ht="33" r="43" s="451">
      <c r="A43" s="441" t="inlineStr">
        <is>
          <t>NETR/PW-03</t>
        </is>
      </c>
      <c r="B43" s="441" t="n"/>
      <c r="C43" s="441" t="n"/>
      <c r="D43" s="441" t="n"/>
      <c r="E43" s="441" t="n"/>
      <c r="F43" s="441" t="n"/>
      <c r="G43" s="441" t="n"/>
      <c r="H43" s="441" t="n"/>
      <c r="I43" s="441" t="n"/>
      <c r="J43" s="441" t="n"/>
      <c r="K43" s="441" t="n"/>
      <c r="L43" s="441" t="n"/>
      <c r="M43" s="441" t="n"/>
      <c r="N43" s="441" t="n"/>
      <c r="O43" s="441" t="n"/>
      <c r="P43" s="441" t="n"/>
      <c r="Q43" s="441" t="n"/>
      <c r="R43" s="441" t="n"/>
      <c r="S43" s="441" t="n"/>
      <c r="T43" s="442">
        <f>SUM(C43:S43)</f>
        <v/>
      </c>
      <c r="U43" s="441" t="n">
        <v>43</v>
      </c>
    </row>
    <row customHeight="1" ht="33" r="44" s="451">
      <c r="A44" s="441" t="inlineStr">
        <is>
          <t>NETR/PW-04</t>
        </is>
      </c>
      <c r="B44" s="441" t="n"/>
      <c r="C44" s="441" t="n"/>
      <c r="D44" s="441" t="n"/>
      <c r="E44" s="441" t="n"/>
      <c r="F44" s="441" t="n"/>
      <c r="G44" s="441" t="n"/>
      <c r="H44" s="441" t="n"/>
      <c r="I44" s="441" t="n"/>
      <c r="J44" s="441" t="n"/>
      <c r="K44" s="441" t="n"/>
      <c r="L44" s="441" t="n"/>
      <c r="M44" s="441" t="n"/>
      <c r="N44" s="441" t="n"/>
      <c r="O44" s="441" t="n"/>
      <c r="P44" s="441" t="n"/>
      <c r="Q44" s="441" t="n"/>
      <c r="R44" s="441" t="n"/>
      <c r="S44" s="441" t="n"/>
      <c r="T44" s="442">
        <f>SUM(C44:S44)</f>
        <v/>
      </c>
      <c r="U44" s="441" t="n">
        <v>44</v>
      </c>
    </row>
    <row customHeight="1" ht="33" r="45" s="451">
      <c r="A45" s="441" t="inlineStr">
        <is>
          <t>NETR/PW-05</t>
        </is>
      </c>
      <c r="B45" s="441" t="n"/>
      <c r="C45" s="441" t="n"/>
      <c r="D45" s="441" t="n"/>
      <c r="E45" s="441" t="n"/>
      <c r="F45" s="441" t="n"/>
      <c r="G45" s="441" t="n"/>
      <c r="H45" s="441" t="n"/>
      <c r="I45" s="441" t="n"/>
      <c r="J45" s="441" t="n"/>
      <c r="K45" s="441" t="n"/>
      <c r="L45" s="441" t="n"/>
      <c r="M45" s="441" t="n"/>
      <c r="N45" s="441" t="n"/>
      <c r="O45" s="441" t="n"/>
      <c r="P45" s="441" t="n"/>
      <c r="Q45" s="441" t="n"/>
      <c r="R45" s="441" t="n"/>
      <c r="S45" s="441" t="n"/>
      <c r="T45" s="442">
        <f>SUM(C45:S45)</f>
        <v/>
      </c>
      <c r="U45" s="441" t="n">
        <v>45</v>
      </c>
    </row>
    <row customHeight="1" ht="33" r="46" s="451">
      <c r="A46" s="441" t="inlineStr">
        <is>
          <t>NETR/PW-06</t>
        </is>
      </c>
      <c r="B46" s="441" t="n"/>
      <c r="C46" s="441" t="n"/>
      <c r="D46" s="441" t="n"/>
      <c r="E46" s="441" t="n"/>
      <c r="F46" s="441" t="n"/>
      <c r="G46" s="441" t="n"/>
      <c r="H46" s="441" t="n"/>
      <c r="I46" s="441" t="n"/>
      <c r="J46" s="441" t="n"/>
      <c r="K46" s="441" t="n"/>
      <c r="L46" s="441" t="n"/>
      <c r="M46" s="441" t="n"/>
      <c r="N46" s="441" t="n"/>
      <c r="O46" s="441" t="n"/>
      <c r="P46" s="441" t="n"/>
      <c r="Q46" s="441" t="n"/>
      <c r="R46" s="441" t="n"/>
      <c r="S46" s="441" t="n"/>
      <c r="T46" s="442">
        <f>SUM(C46:S46)</f>
        <v/>
      </c>
      <c r="U46" s="441" t="n">
        <v>46</v>
      </c>
    </row>
    <row customHeight="1" ht="33" r="47" s="451">
      <c r="A47" s="441" t="inlineStr">
        <is>
          <t>NETR/PW-07</t>
        </is>
      </c>
      <c r="B47" s="441" t="n"/>
      <c r="C47" s="441" t="n"/>
      <c r="D47" s="441" t="n"/>
      <c r="E47" s="441" t="n"/>
      <c r="F47" s="441" t="n"/>
      <c r="G47" s="441" t="n"/>
      <c r="H47" s="441" t="n"/>
      <c r="I47" s="441" t="n"/>
      <c r="J47" s="441" t="n"/>
      <c r="K47" s="441" t="n"/>
      <c r="L47" s="441" t="n"/>
      <c r="M47" s="441" t="n"/>
      <c r="N47" s="441" t="n"/>
      <c r="O47" s="441" t="n"/>
      <c r="P47" s="441" t="n"/>
      <c r="Q47" s="441" t="n"/>
      <c r="R47" s="441" t="n"/>
      <c r="S47" s="441" t="n"/>
      <c r="T47" s="442">
        <f>SUM(C47:S47)</f>
        <v/>
      </c>
      <c r="U47" s="441" t="n">
        <v>47</v>
      </c>
    </row>
    <row customHeight="1" ht="33" r="48" s="451">
      <c r="A48" s="441" t="inlineStr">
        <is>
          <t>NETR/PW-08</t>
        </is>
      </c>
      <c r="B48" s="441" t="n"/>
      <c r="C48" s="441" t="n"/>
      <c r="D48" s="441" t="n"/>
      <c r="E48" s="441" t="n"/>
      <c r="F48" s="441" t="n"/>
      <c r="G48" s="441" t="n"/>
      <c r="H48" s="441" t="n"/>
      <c r="I48" s="441" t="n"/>
      <c r="J48" s="441" t="n"/>
      <c r="K48" s="441" t="n"/>
      <c r="L48" s="441" t="n"/>
      <c r="M48" s="441" t="n"/>
      <c r="N48" s="441" t="n"/>
      <c r="O48" s="441" t="n"/>
      <c r="P48" s="441" t="n"/>
      <c r="Q48" s="441" t="n"/>
      <c r="R48" s="441" t="n"/>
      <c r="S48" s="441" t="n"/>
      <c r="T48" s="442">
        <f>SUM(C48:S48)</f>
        <v/>
      </c>
      <c r="U48" s="441" t="n">
        <v>48</v>
      </c>
    </row>
    <row customHeight="1" ht="33" r="49" s="451">
      <c r="A49" s="441" t="inlineStr">
        <is>
          <t>SUNM/PW-01</t>
        </is>
      </c>
      <c r="B49" s="441" t="n"/>
      <c r="C49" s="441" t="n"/>
      <c r="D49" s="441" t="n"/>
      <c r="E49" s="441" t="n"/>
      <c r="F49" s="441" t="n"/>
      <c r="G49" s="441" t="n"/>
      <c r="H49" s="441" t="n"/>
      <c r="I49" s="441" t="n"/>
      <c r="J49" s="441" t="n"/>
      <c r="K49" s="441" t="n"/>
      <c r="L49" s="441" t="n"/>
      <c r="M49" s="441" t="n"/>
      <c r="N49" s="441" t="n"/>
      <c r="O49" s="441" t="n"/>
      <c r="P49" s="441" t="n"/>
      <c r="Q49" s="441" t="n"/>
      <c r="R49" s="441" t="n"/>
      <c r="S49" s="441" t="n"/>
      <c r="T49" s="442">
        <f>SUM(C49:S49)</f>
        <v/>
      </c>
      <c r="U49" s="441" t="n">
        <v>49</v>
      </c>
    </row>
    <row customHeight="1" ht="33" r="50" s="451">
      <c r="A50" s="441" t="inlineStr">
        <is>
          <t>SUNM/PW-02</t>
        </is>
      </c>
      <c r="B50" s="441" t="n"/>
      <c r="C50" s="441" t="n"/>
      <c r="D50" s="441" t="n"/>
      <c r="E50" s="441" t="n"/>
      <c r="F50" s="441" t="n"/>
      <c r="G50" s="441" t="n"/>
      <c r="H50" s="441" t="n"/>
      <c r="I50" s="441" t="n"/>
      <c r="J50" s="441" t="n"/>
      <c r="K50" s="441" t="n"/>
      <c r="L50" s="441" t="n"/>
      <c r="M50" s="441" t="n"/>
      <c r="N50" s="441" t="n"/>
      <c r="O50" s="441" t="n"/>
      <c r="P50" s="441" t="n"/>
      <c r="Q50" s="441" t="n"/>
      <c r="R50" s="441" t="n"/>
      <c r="S50" s="441" t="n"/>
      <c r="T50" s="442">
        <f>SUM(C50:S50)</f>
        <v/>
      </c>
      <c r="U50" s="441" t="n">
        <v>50</v>
      </c>
    </row>
    <row customHeight="1" ht="33" r="51" s="451">
      <c r="A51" s="441" t="inlineStr">
        <is>
          <t>SUNM/PW-03</t>
        </is>
      </c>
      <c r="B51" s="441" t="n"/>
      <c r="C51" s="441" t="n"/>
      <c r="D51" s="441" t="n"/>
      <c r="E51" s="441" t="n"/>
      <c r="F51" s="441" t="n"/>
      <c r="G51" s="441" t="n"/>
      <c r="H51" s="441" t="n"/>
      <c r="I51" s="441" t="n"/>
      <c r="J51" s="441" t="n"/>
      <c r="K51" s="441" t="n"/>
      <c r="L51" s="441" t="n"/>
      <c r="M51" s="441" t="n"/>
      <c r="N51" s="441" t="n"/>
      <c r="O51" s="441" t="n"/>
      <c r="P51" s="441" t="n"/>
      <c r="Q51" s="441" t="n"/>
      <c r="R51" s="441" t="n"/>
      <c r="S51" s="441" t="n"/>
      <c r="T51" s="442">
        <f>SUM(C51:S51)</f>
        <v/>
      </c>
      <c r="U51" s="441" t="n">
        <v>51</v>
      </c>
    </row>
    <row customHeight="1" ht="33" r="52" s="451">
      <c r="A52" s="441" t="inlineStr">
        <is>
          <t>SUNM/PW-04</t>
        </is>
      </c>
      <c r="B52" s="441" t="n"/>
      <c r="C52" s="441" t="n"/>
      <c r="D52" s="441" t="n"/>
      <c r="E52" s="441" t="n"/>
      <c r="F52" s="441" t="n"/>
      <c r="G52" s="441" t="n"/>
      <c r="H52" s="441" t="n"/>
      <c r="I52" s="441" t="n"/>
      <c r="J52" s="441" t="n"/>
      <c r="K52" s="441" t="n"/>
      <c r="L52" s="441" t="n"/>
      <c r="M52" s="441" t="n"/>
      <c r="N52" s="441" t="n"/>
      <c r="O52" s="441" t="n"/>
      <c r="P52" s="441" t="n"/>
      <c r="Q52" s="441" t="n"/>
      <c r="R52" s="441" t="n"/>
      <c r="S52" s="441" t="n"/>
      <c r="T52" s="442">
        <f>SUM(C52:S52)</f>
        <v/>
      </c>
      <c r="U52" s="441" t="n">
        <v>52</v>
      </c>
    </row>
    <row customHeight="1" ht="33" r="53" s="451">
      <c r="A53" s="441" t="inlineStr">
        <is>
          <t>SUNM/PW-05</t>
        </is>
      </c>
      <c r="B53" s="441" t="n"/>
      <c r="C53" s="441" t="n"/>
      <c r="D53" s="441" t="n"/>
      <c r="E53" s="441" t="n"/>
      <c r="F53" s="441" t="n"/>
      <c r="G53" s="441" t="n"/>
      <c r="H53" s="441" t="n"/>
      <c r="I53" s="441" t="n"/>
      <c r="J53" s="441" t="n"/>
      <c r="K53" s="441" t="n"/>
      <c r="L53" s="441" t="n"/>
      <c r="M53" s="441" t="n"/>
      <c r="N53" s="441" t="n"/>
      <c r="O53" s="441" t="n"/>
      <c r="P53" s="441" t="n"/>
      <c r="Q53" s="441" t="n"/>
      <c r="R53" s="441" t="n"/>
      <c r="S53" s="441" t="n"/>
      <c r="T53" s="442">
        <f>SUM(C53:S53)</f>
        <v/>
      </c>
      <c r="U53" s="441" t="n">
        <v>53</v>
      </c>
    </row>
    <row customHeight="1" ht="33" r="54" s="451">
      <c r="A54" s="441" t="inlineStr">
        <is>
          <t>SUNM/PW-06</t>
        </is>
      </c>
      <c r="B54" s="441" t="n"/>
      <c r="C54" s="441" t="n"/>
      <c r="D54" s="441" t="n"/>
      <c r="E54" s="441" t="n"/>
      <c r="F54" s="441" t="n"/>
      <c r="G54" s="441" t="n"/>
      <c r="H54" s="441" t="n"/>
      <c r="I54" s="441" t="n"/>
      <c r="J54" s="441" t="n"/>
      <c r="K54" s="441" t="n"/>
      <c r="L54" s="441" t="n"/>
      <c r="M54" s="441" t="n"/>
      <c r="N54" s="441" t="n"/>
      <c r="O54" s="441" t="n"/>
      <c r="P54" s="441" t="n"/>
      <c r="Q54" s="441" t="n"/>
      <c r="R54" s="441" t="n"/>
      <c r="S54" s="441" t="n"/>
      <c r="T54" s="442">
        <f>SUM(C54:S54)</f>
        <v/>
      </c>
      <c r="U54" s="441" t="n">
        <v>54</v>
      </c>
    </row>
    <row customHeight="1" ht="33" r="55" s="451">
      <c r="A55" s="441" t="inlineStr">
        <is>
          <t>SUNM/PW-07</t>
        </is>
      </c>
      <c r="B55" s="441" t="n"/>
      <c r="C55" s="441" t="n"/>
      <c r="D55" s="441" t="n"/>
      <c r="E55" s="441" t="n"/>
      <c r="F55" s="441" t="n"/>
      <c r="G55" s="441" t="n"/>
      <c r="H55" s="441" t="n"/>
      <c r="I55" s="441" t="n"/>
      <c r="J55" s="441" t="n"/>
      <c r="K55" s="441" t="n"/>
      <c r="L55" s="441" t="n"/>
      <c r="M55" s="441" t="n"/>
      <c r="N55" s="441" t="n"/>
      <c r="O55" s="441" t="n"/>
      <c r="P55" s="441" t="n"/>
      <c r="Q55" s="441" t="n"/>
      <c r="R55" s="441" t="n"/>
      <c r="S55" s="441" t="n"/>
      <c r="T55" s="442">
        <f>SUM(C55:S55)</f>
        <v/>
      </c>
      <c r="U55" s="441" t="n">
        <v>55</v>
      </c>
    </row>
    <row customHeight="1" ht="33" r="56" s="451">
      <c r="A56" s="441" t="inlineStr">
        <is>
          <t>BRAH/PW-01</t>
        </is>
      </c>
      <c r="B56" s="441" t="n"/>
      <c r="C56" s="441" t="n"/>
      <c r="D56" s="441" t="n"/>
      <c r="E56" s="441" t="n"/>
      <c r="F56" s="441" t="n"/>
      <c r="G56" s="441" t="n"/>
      <c r="H56" s="441" t="n"/>
      <c r="I56" s="441" t="n"/>
      <c r="J56" s="441" t="n"/>
      <c r="K56" s="441" t="n"/>
      <c r="L56" s="441" t="n"/>
      <c r="M56" s="441" t="n"/>
      <c r="N56" s="441" t="n"/>
      <c r="O56" s="441" t="n"/>
      <c r="P56" s="441" t="n"/>
      <c r="Q56" s="441" t="n"/>
      <c r="R56" s="441" t="n"/>
      <c r="S56" s="441" t="n"/>
      <c r="T56" s="442">
        <f>SUM(C56:S56)</f>
        <v/>
      </c>
      <c r="U56" s="441" t="n">
        <v>56</v>
      </c>
    </row>
    <row customHeight="1" ht="26.25" r="57" s="451">
      <c r="A57" s="441" t="inlineStr">
        <is>
          <t>Total</t>
        </is>
      </c>
      <c r="B57" s="441" t="n"/>
      <c r="C57" s="441">
        <f>SUM(C2:C56)</f>
        <v/>
      </c>
      <c r="D57" s="441">
        <f>SUM(D2:D56)</f>
        <v/>
      </c>
      <c r="E57" s="441">
        <f>SUM(E2:E56)</f>
        <v/>
      </c>
      <c r="F57" s="441">
        <f>SUM(F2:F56)</f>
        <v/>
      </c>
      <c r="G57" s="441">
        <f>SUM(G2:G56)</f>
        <v/>
      </c>
      <c r="H57" s="441">
        <f>SUM(H2:H56)</f>
        <v/>
      </c>
      <c r="I57" s="441">
        <f>SUM(I2:I56)</f>
        <v/>
      </c>
      <c r="J57" s="441">
        <f>SUM(J2:J56)</f>
        <v/>
      </c>
      <c r="K57" s="441">
        <f>SUM(K2:K56)</f>
        <v/>
      </c>
      <c r="L57" s="441">
        <f>SUM(L2:L56)</f>
        <v/>
      </c>
      <c r="M57" s="441">
        <f>SUM(M2:M56)</f>
        <v/>
      </c>
      <c r="N57" s="441">
        <f>SUM(N2:N56)</f>
        <v/>
      </c>
      <c r="O57" s="441">
        <f>SUM(O2:O56)</f>
        <v/>
      </c>
      <c r="P57" s="441">
        <f>SUM(P2:P56)</f>
        <v/>
      </c>
      <c r="Q57" s="441">
        <f>SUM(Q2:Q56)</f>
        <v/>
      </c>
      <c r="R57" s="441">
        <f>SUM(R2:R56)</f>
        <v/>
      </c>
      <c r="S57" s="441">
        <f>SUM(S2:S56)</f>
        <v/>
      </c>
      <c r="T57" s="441">
        <f>SUM(T2:T56)</f>
        <v/>
      </c>
      <c r="U57" s="441" t="n"/>
    </row>
  </sheetData>
  <pageMargins bottom="0.75" footer="0.3" header="0.3" left="0.7" right="0.7" top="0.75"/>
  <pageSetup fitToHeight="3" orientation="landscape" paperSize="9" scale="25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A28" view="pageBreakPreview" workbookViewId="0" zoomScale="40" zoomScaleNormal="85" zoomScaleSheetLayoutView="40">
      <selection activeCell="V53" sqref="V53"/>
    </sheetView>
  </sheetViews>
  <sheetFormatPr baseColWidth="8" defaultColWidth="9.140625" defaultRowHeight="15"/>
  <cols>
    <col customWidth="1" max="1" min="1" style="451" width="65.42578125"/>
    <col customWidth="1" max="2" min="2" style="451" width="22.85546875"/>
    <col customWidth="1" max="3" min="3" style="451" width="23.5703125"/>
    <col customWidth="1" max="10" min="4" style="451" width="22.85546875"/>
    <col customWidth="1" max="11" min="11" style="451" width="25.7109375"/>
    <col customWidth="1" max="12" min="12" style="451" width="29.85546875"/>
    <col customWidth="1" max="13" min="13" style="451" width="27.5703125"/>
    <col customWidth="1" max="18" min="14" style="451" width="22.85546875"/>
    <col customWidth="1" max="19" min="19" style="451" width="25.7109375"/>
    <col customWidth="1" max="21" min="20" style="451" width="22.85546875"/>
    <col customWidth="1" max="158" min="22" style="451" width="9.140625"/>
  </cols>
  <sheetData>
    <row customFormat="1" customHeight="1" ht="113.25" r="1" s="435">
      <c r="A1" s="439" t="inlineStr">
        <is>
          <t>Name</t>
        </is>
      </c>
      <c r="B1" s="439" t="inlineStr">
        <is>
          <t>Sub-Project No</t>
        </is>
      </c>
      <c r="C1" s="439" t="inlineStr">
        <is>
          <t>Construction of Irrigation Inlet</t>
        </is>
      </c>
      <c r="D1" s="439" t="inlineStr">
        <is>
          <t>Rehab Regulator Rehab Haor</t>
        </is>
      </c>
      <c r="E1" s="439" t="inlineStr">
        <is>
          <t>Regulator</t>
        </is>
      </c>
      <c r="F1" s="439" t="inlineStr">
        <is>
          <t>Box Drainage Outlet</t>
        </is>
      </c>
      <c r="G1" s="439" t="inlineStr">
        <is>
          <t>Causeway</t>
        </is>
      </c>
      <c r="H1" s="439" t="inlineStr">
        <is>
          <t>Bridge</t>
        </is>
      </c>
      <c r="I1" s="439" t="inlineStr">
        <is>
          <t>Khal_River Reexcavation(New Haor)</t>
        </is>
      </c>
      <c r="J1" s="439" t="inlineStr">
        <is>
          <t>Khal_River Reexcavation(Rehab Haor)</t>
        </is>
      </c>
      <c r="K1" s="439" t="inlineStr">
        <is>
          <t>Embankment Rehablitation</t>
        </is>
      </c>
      <c r="L1" s="439" t="inlineStr">
        <is>
          <t>Submersible Embankment Rehabilitation</t>
        </is>
      </c>
      <c r="M1" s="439" t="inlineStr">
        <is>
          <t>Submersible Embankment Construction</t>
        </is>
      </c>
      <c r="N1" s="439" t="inlineStr">
        <is>
          <t>Rehab Regulator New Haor</t>
        </is>
      </c>
      <c r="O1" s="439" t="inlineStr">
        <is>
          <t>Embankment Slope Protection</t>
        </is>
      </c>
      <c r="P1" s="439" t="inlineStr">
        <is>
          <t>Thrashing Floor Construction</t>
        </is>
      </c>
      <c r="Q1" s="439" t="inlineStr">
        <is>
          <t>Construction of WMG</t>
        </is>
      </c>
      <c r="R1" s="439" t="inlineStr">
        <is>
          <t>ME Gate Repair</t>
        </is>
      </c>
      <c r="S1" s="439" t="inlineStr">
        <is>
          <t>O&amp;M During Construction</t>
        </is>
      </c>
      <c r="T1" s="439" t="inlineStr">
        <is>
          <t>Total</t>
        </is>
      </c>
      <c r="U1" s="439" t="inlineStr">
        <is>
          <t>index</t>
        </is>
      </c>
    </row>
    <row customHeight="1" ht="53.25" r="2" s="451">
      <c r="A2" s="443" t="inlineStr">
        <is>
          <t>Chandpur Haor Sub-Project</t>
        </is>
      </c>
      <c r="B2" s="443" t="inlineStr">
        <is>
          <t>N-1</t>
        </is>
      </c>
      <c r="C2" s="444" t="n">
        <v>0</v>
      </c>
      <c r="D2" s="444" t="n">
        <v>0</v>
      </c>
      <c r="E2" s="444" t="n">
        <v>1</v>
      </c>
      <c r="F2" s="444" t="n">
        <v>0</v>
      </c>
      <c r="G2" s="444" t="n">
        <v>0</v>
      </c>
      <c r="H2" s="444" t="n">
        <v>0</v>
      </c>
      <c r="I2" s="444" t="n">
        <v>11.095</v>
      </c>
      <c r="J2" s="444" t="n">
        <v>0</v>
      </c>
      <c r="K2" s="444" t="n">
        <v>0</v>
      </c>
      <c r="L2" s="444" t="n">
        <v>0</v>
      </c>
      <c r="M2" s="444" t="n">
        <v>0.315</v>
      </c>
      <c r="N2" s="444" t="n">
        <v>0</v>
      </c>
      <c r="O2" s="443" t="n">
        <v>0</v>
      </c>
      <c r="P2" s="443" t="n">
        <v>0</v>
      </c>
      <c r="Q2" s="443" t="n">
        <v>0</v>
      </c>
      <c r="R2" s="443" t="n">
        <v>0</v>
      </c>
      <c r="S2" s="443" t="n">
        <v>0</v>
      </c>
      <c r="T2" s="443" t="n"/>
      <c r="U2" s="443" t="n">
        <v>2</v>
      </c>
    </row>
    <row customHeight="1" ht="53.25" r="3" s="451">
      <c r="A3" s="443" t="inlineStr">
        <is>
          <t>Nunnir Haor Sub-Project</t>
        </is>
      </c>
      <c r="B3" s="443" t="inlineStr">
        <is>
          <t>N-2</t>
        </is>
      </c>
      <c r="C3" s="444" t="n">
        <v>15</v>
      </c>
      <c r="D3" s="444" t="n">
        <v>0</v>
      </c>
      <c r="E3" s="444" t="n">
        <v>6</v>
      </c>
      <c r="F3" s="444" t="n">
        <v>3</v>
      </c>
      <c r="G3" s="444" t="n">
        <v>2</v>
      </c>
      <c r="H3" s="444" t="n">
        <v>0</v>
      </c>
      <c r="I3" s="444" t="n">
        <v>20</v>
      </c>
      <c r="J3" s="444" t="n">
        <v>0</v>
      </c>
      <c r="K3" s="444" t="n">
        <v>0</v>
      </c>
      <c r="L3" s="444" t="n">
        <v>0</v>
      </c>
      <c r="M3" s="444" t="n">
        <v>29.418</v>
      </c>
      <c r="N3" s="444" t="n">
        <v>0</v>
      </c>
      <c r="O3" s="443" t="n">
        <v>0</v>
      </c>
      <c r="P3" s="443" t="n">
        <v>0</v>
      </c>
      <c r="Q3" s="443" t="n">
        <v>0</v>
      </c>
      <c r="R3" s="443" t="n">
        <v>0</v>
      </c>
      <c r="S3" s="443" t="n">
        <v>0</v>
      </c>
      <c r="T3" s="443" t="n"/>
      <c r="U3" s="443" t="n">
        <v>3</v>
      </c>
    </row>
    <row customHeight="1" ht="53.25" r="4" s="451">
      <c r="A4" s="443" t="inlineStr">
        <is>
          <t>Boro Haor Sub-Project</t>
        </is>
      </c>
      <c r="B4" s="443" t="inlineStr">
        <is>
          <t>N-3</t>
        </is>
      </c>
      <c r="C4" s="444" t="n">
        <v>7</v>
      </c>
      <c r="D4" s="444" t="n">
        <v>0</v>
      </c>
      <c r="E4" s="444" t="n">
        <v>0</v>
      </c>
      <c r="F4" s="444" t="n">
        <v>0</v>
      </c>
      <c r="G4" s="444" t="n">
        <v>4</v>
      </c>
      <c r="H4" s="444" t="n">
        <v>0</v>
      </c>
      <c r="I4" s="444" t="n">
        <v>25.7</v>
      </c>
      <c r="J4" s="444" t="n">
        <v>0</v>
      </c>
      <c r="K4" s="444" t="n">
        <v>0</v>
      </c>
      <c r="L4" s="444" t="n">
        <v>0</v>
      </c>
      <c r="M4" s="444" t="n">
        <v>0.8</v>
      </c>
      <c r="N4" s="444" t="n">
        <v>0</v>
      </c>
      <c r="O4" s="443" t="n">
        <v>0</v>
      </c>
      <c r="P4" s="443" t="n">
        <v>0</v>
      </c>
      <c r="Q4" s="443" t="n">
        <v>0</v>
      </c>
      <c r="R4" s="443" t="n">
        <v>0</v>
      </c>
      <c r="S4" s="443" t="n">
        <v>0</v>
      </c>
      <c r="T4" s="443" t="n"/>
      <c r="U4" s="443" t="n">
        <v>4</v>
      </c>
    </row>
    <row customHeight="1" ht="53.25" r="5" s="451">
      <c r="A5" s="443" t="inlineStr">
        <is>
          <t>Noapara Haor Sub-Project</t>
        </is>
      </c>
      <c r="B5" s="443" t="inlineStr">
        <is>
          <t>N-4</t>
        </is>
      </c>
      <c r="C5" s="444" t="n">
        <v>14</v>
      </c>
      <c r="D5" s="444" t="n">
        <v>0</v>
      </c>
      <c r="E5" s="444" t="n">
        <v>4</v>
      </c>
      <c r="F5" s="444" t="n">
        <v>2</v>
      </c>
      <c r="G5" s="444" t="n">
        <v>2</v>
      </c>
      <c r="H5" s="444" t="n">
        <v>0</v>
      </c>
      <c r="I5" s="444" t="n">
        <v>10.757</v>
      </c>
      <c r="J5" s="444" t="n">
        <v>0</v>
      </c>
      <c r="K5" s="444" t="n">
        <v>0</v>
      </c>
      <c r="L5" s="444" t="n">
        <v>0</v>
      </c>
      <c r="M5" s="444" t="n">
        <v>23.29</v>
      </c>
      <c r="N5" s="444" t="n">
        <v>0</v>
      </c>
      <c r="O5" s="443" t="n">
        <v>0</v>
      </c>
      <c r="P5" s="443" t="n">
        <v>0</v>
      </c>
      <c r="Q5" s="443" t="n">
        <v>0</v>
      </c>
      <c r="R5" s="443" t="n">
        <v>0</v>
      </c>
      <c r="S5" s="443" t="n">
        <v>0</v>
      </c>
      <c r="T5" s="443" t="n"/>
      <c r="U5" s="443" t="n">
        <v>5</v>
      </c>
    </row>
    <row customHeight="1" ht="53.25" r="6" s="451">
      <c r="A6" s="443" t="inlineStr">
        <is>
          <t>Naogaon Haor Sub-Project</t>
        </is>
      </c>
      <c r="B6" s="443" t="inlineStr">
        <is>
          <t>N-5</t>
        </is>
      </c>
      <c r="C6" s="444" t="n">
        <v>25</v>
      </c>
      <c r="D6" s="444" t="n">
        <v>0</v>
      </c>
      <c r="E6" s="444" t="n">
        <v>6</v>
      </c>
      <c r="F6" s="444" t="n">
        <v>5</v>
      </c>
      <c r="G6" s="444" t="n">
        <v>3</v>
      </c>
      <c r="H6" s="444" t="n">
        <v>0</v>
      </c>
      <c r="I6" s="444" t="n">
        <v>48.968</v>
      </c>
      <c r="J6" s="444" t="n">
        <v>0</v>
      </c>
      <c r="K6" s="444" t="n">
        <v>0</v>
      </c>
      <c r="L6" s="444" t="n">
        <v>0</v>
      </c>
      <c r="M6" s="444" t="n">
        <v>70.39500000000001</v>
      </c>
      <c r="N6" s="444" t="n">
        <v>0</v>
      </c>
      <c r="O6" s="443" t="n">
        <v>0</v>
      </c>
      <c r="P6" s="443" t="n">
        <v>20</v>
      </c>
      <c r="Q6" s="443" t="n">
        <v>0</v>
      </c>
      <c r="R6" s="443" t="n">
        <v>0</v>
      </c>
      <c r="S6" s="443" t="n">
        <v>0</v>
      </c>
      <c r="T6" s="443" t="n"/>
      <c r="U6" s="443" t="n">
        <v>6</v>
      </c>
    </row>
    <row customHeight="1" ht="53.25" r="7" s="451">
      <c r="A7" s="443" t="inlineStr">
        <is>
          <t>Badla Haor Sub-Project</t>
        </is>
      </c>
      <c r="B7" s="443" t="inlineStr">
        <is>
          <t>N-6</t>
        </is>
      </c>
      <c r="C7" s="444" t="n">
        <v>6</v>
      </c>
      <c r="D7" s="444" t="n">
        <v>0</v>
      </c>
      <c r="E7" s="444" t="n">
        <v>2</v>
      </c>
      <c r="F7" s="444" t="n">
        <v>3</v>
      </c>
      <c r="G7" s="444" t="n">
        <v>1</v>
      </c>
      <c r="H7" s="444" t="n">
        <v>0</v>
      </c>
      <c r="I7" s="444" t="n">
        <v>9.92</v>
      </c>
      <c r="J7" s="444" t="n">
        <v>0</v>
      </c>
      <c r="K7" s="444" t="n">
        <v>0</v>
      </c>
      <c r="L7" s="444" t="n">
        <v>0</v>
      </c>
      <c r="M7" s="444" t="n">
        <v>21</v>
      </c>
      <c r="N7" s="444" t="n">
        <v>5</v>
      </c>
      <c r="O7" s="443" t="n">
        <v>0</v>
      </c>
      <c r="P7" s="443" t="n">
        <v>0</v>
      </c>
      <c r="Q7" s="443" t="n">
        <v>0</v>
      </c>
      <c r="R7" s="443" t="n">
        <v>0</v>
      </c>
      <c r="S7" s="443" t="n">
        <v>0</v>
      </c>
      <c r="T7" s="443" t="n"/>
      <c r="U7" s="443" t="n">
        <v>7</v>
      </c>
    </row>
    <row customHeight="1" ht="53.25" r="8" s="451">
      <c r="A8" s="443" t="inlineStr">
        <is>
          <t>Chatal Haor Sub-Project</t>
        </is>
      </c>
      <c r="B8" s="443" t="inlineStr">
        <is>
          <t>N-7</t>
        </is>
      </c>
      <c r="C8" s="444" t="n">
        <v>4</v>
      </c>
      <c r="D8" s="444" t="n">
        <v>0</v>
      </c>
      <c r="E8" s="444" t="n">
        <v>2</v>
      </c>
      <c r="F8" s="444" t="n">
        <v>1</v>
      </c>
      <c r="G8" s="444" t="n">
        <v>0</v>
      </c>
      <c r="H8" s="444" t="n">
        <v>0</v>
      </c>
      <c r="I8" s="444" t="n">
        <v>1.925</v>
      </c>
      <c r="J8" s="444" t="n">
        <v>0</v>
      </c>
      <c r="K8" s="444" t="n">
        <v>0</v>
      </c>
      <c r="L8" s="444" t="n">
        <v>0</v>
      </c>
      <c r="M8" s="444" t="n">
        <v>4.51</v>
      </c>
      <c r="N8" s="444" t="n">
        <v>0</v>
      </c>
      <c r="O8" s="443" t="n">
        <v>0</v>
      </c>
      <c r="P8" s="443" t="n">
        <v>0</v>
      </c>
      <c r="Q8" s="443" t="n">
        <v>0</v>
      </c>
      <c r="R8" s="443" t="n">
        <v>0</v>
      </c>
      <c r="S8" s="443" t="n">
        <v>0</v>
      </c>
      <c r="T8" s="443" t="n"/>
      <c r="U8" s="443" t="n">
        <v>8</v>
      </c>
    </row>
    <row customHeight="1" ht="53.25" r="9" s="451">
      <c r="A9" s="443" t="inlineStr">
        <is>
          <t>Dakhshiner Haor Sub-Project</t>
        </is>
      </c>
      <c r="B9" s="443" t="inlineStr">
        <is>
          <t>N-8</t>
        </is>
      </c>
      <c r="C9" s="444" t="n">
        <v>15</v>
      </c>
      <c r="D9" s="444" t="n">
        <v>0</v>
      </c>
      <c r="E9" s="444" t="n">
        <v>1</v>
      </c>
      <c r="F9" s="444" t="n">
        <v>1</v>
      </c>
      <c r="G9" s="444" t="n">
        <v>3</v>
      </c>
      <c r="H9" s="444" t="n">
        <v>0</v>
      </c>
      <c r="I9" s="444" t="n">
        <v>11</v>
      </c>
      <c r="J9" s="444" t="n">
        <v>0</v>
      </c>
      <c r="K9" s="444" t="n">
        <v>0</v>
      </c>
      <c r="L9" s="444" t="n">
        <v>0</v>
      </c>
      <c r="M9" s="444" t="n">
        <v>22.048</v>
      </c>
      <c r="N9" s="444" t="n">
        <v>0</v>
      </c>
      <c r="O9" s="443" t="n">
        <v>0</v>
      </c>
      <c r="P9" s="443" t="n">
        <v>0</v>
      </c>
      <c r="Q9" s="443" t="n">
        <v>0</v>
      </c>
      <c r="R9" s="443" t="n">
        <v>0</v>
      </c>
      <c r="S9" s="443" t="n">
        <v>0</v>
      </c>
      <c r="T9" s="443" t="n"/>
      <c r="U9" s="443" t="n">
        <v>9</v>
      </c>
    </row>
    <row customHeight="1" ht="53.25" r="10" s="451">
      <c r="A10" s="443" t="inlineStr">
        <is>
          <t>Suniar  Haor Sub-Project</t>
        </is>
      </c>
      <c r="B10" s="443" t="inlineStr">
        <is>
          <t>N-9</t>
        </is>
      </c>
      <c r="C10" s="444" t="n">
        <v>0</v>
      </c>
      <c r="D10" s="444" t="n">
        <v>0</v>
      </c>
      <c r="E10" s="444" t="n">
        <v>2</v>
      </c>
      <c r="F10" s="444" t="n">
        <v>4</v>
      </c>
      <c r="G10" s="444" t="n">
        <v>2</v>
      </c>
      <c r="H10" s="444" t="n">
        <v>0</v>
      </c>
      <c r="I10" s="444" t="n">
        <v>22.7</v>
      </c>
      <c r="J10" s="444" t="n">
        <v>0</v>
      </c>
      <c r="K10" s="444" t="n">
        <v>0</v>
      </c>
      <c r="L10" s="444" t="n">
        <v>0</v>
      </c>
      <c r="M10" s="444" t="n">
        <v>0.54</v>
      </c>
      <c r="N10" s="444" t="n">
        <v>0</v>
      </c>
      <c r="O10" s="443" t="n">
        <v>0</v>
      </c>
      <c r="P10" s="443" t="n">
        <v>0</v>
      </c>
      <c r="Q10" s="443" t="n">
        <v>0</v>
      </c>
      <c r="R10" s="443" t="n">
        <v>0</v>
      </c>
      <c r="S10" s="443" t="n">
        <v>0</v>
      </c>
      <c r="T10" s="443" t="n"/>
      <c r="U10" s="443" t="n">
        <v>10</v>
      </c>
    </row>
    <row customHeight="1" ht="53.25" r="11" s="451">
      <c r="A11" s="443" t="inlineStr">
        <is>
          <t>Mokhar Haor Sub-Project</t>
        </is>
      </c>
      <c r="B11" s="443" t="inlineStr">
        <is>
          <t>N-10</t>
        </is>
      </c>
      <c r="C11" s="444" t="n">
        <v>15</v>
      </c>
      <c r="D11" s="444" t="n">
        <v>0</v>
      </c>
      <c r="E11" s="444" t="n">
        <v>6</v>
      </c>
      <c r="F11" s="444" t="n">
        <v>9</v>
      </c>
      <c r="G11" s="444" t="n">
        <v>5</v>
      </c>
      <c r="H11" s="444" t="n">
        <v>0</v>
      </c>
      <c r="I11" s="444" t="n">
        <v>30.058</v>
      </c>
      <c r="J11" s="444" t="n">
        <v>0</v>
      </c>
      <c r="K11" s="444" t="n">
        <v>0</v>
      </c>
      <c r="L11" s="444" t="n">
        <v>0</v>
      </c>
      <c r="M11" s="444" t="n">
        <v>23.815</v>
      </c>
      <c r="N11" s="444" t="n">
        <v>1</v>
      </c>
      <c r="O11" s="443" t="n">
        <v>0</v>
      </c>
      <c r="P11" s="443" t="n">
        <v>0</v>
      </c>
      <c r="Q11" s="443" t="n">
        <v>0</v>
      </c>
      <c r="R11" s="443" t="n">
        <v>0</v>
      </c>
      <c r="S11" s="443" t="n">
        <v>0</v>
      </c>
      <c r="T11" s="443" t="n"/>
      <c r="U11" s="443" t="n">
        <v>11</v>
      </c>
    </row>
    <row customHeight="1" ht="53.25" r="12" s="451">
      <c r="A12" s="443" t="inlineStr">
        <is>
          <t>Ganesh Haor Sub-Project</t>
        </is>
      </c>
      <c r="B12" s="443" t="inlineStr">
        <is>
          <t>N-11</t>
        </is>
      </c>
      <c r="C12" s="444" t="n">
        <v>2</v>
      </c>
      <c r="D12" s="444" t="n">
        <v>0</v>
      </c>
      <c r="E12" s="444" t="n">
        <v>3</v>
      </c>
      <c r="F12" s="444" t="n">
        <v>2</v>
      </c>
      <c r="G12" s="444" t="n">
        <v>0</v>
      </c>
      <c r="H12" s="444" t="n">
        <v>0</v>
      </c>
      <c r="I12" s="444" t="n">
        <v>11.97</v>
      </c>
      <c r="J12" s="444" t="n">
        <v>0</v>
      </c>
      <c r="K12" s="444" t="n">
        <v>0</v>
      </c>
      <c r="L12" s="444" t="n">
        <v>0</v>
      </c>
      <c r="M12" s="444" t="n">
        <v>3.071</v>
      </c>
      <c r="N12" s="444" t="n">
        <v>1</v>
      </c>
      <c r="O12" s="443" t="n">
        <v>0</v>
      </c>
      <c r="P12" s="443" t="n">
        <v>0</v>
      </c>
      <c r="Q12" s="443" t="n">
        <v>0</v>
      </c>
      <c r="R12" s="443" t="n">
        <v>0</v>
      </c>
      <c r="S12" s="443" t="n">
        <v>0</v>
      </c>
      <c r="T12" s="443" t="n"/>
      <c r="U12" s="443" t="n">
        <v>12</v>
      </c>
    </row>
    <row customHeight="1" ht="53.25" r="13" s="451">
      <c r="A13" s="443" t="inlineStr">
        <is>
          <t>Dharmapasha Rui Beel Sub-Project</t>
        </is>
      </c>
      <c r="B13" s="443" t="inlineStr">
        <is>
          <t>N-12</t>
        </is>
      </c>
      <c r="C13" s="444" t="n">
        <v>15</v>
      </c>
      <c r="D13" s="444" t="n">
        <v>0</v>
      </c>
      <c r="E13" s="444" t="n">
        <v>4</v>
      </c>
      <c r="F13" s="444" t="n">
        <v>6</v>
      </c>
      <c r="G13" s="444" t="n">
        <v>4</v>
      </c>
      <c r="H13" s="444" t="n">
        <v>0</v>
      </c>
      <c r="I13" s="444" t="n">
        <v>87.983</v>
      </c>
      <c r="J13" s="444" t="n">
        <v>0</v>
      </c>
      <c r="K13" s="444" t="n">
        <v>0</v>
      </c>
      <c r="L13" s="444" t="n">
        <v>0</v>
      </c>
      <c r="M13" s="444" t="n">
        <v>38.465</v>
      </c>
      <c r="N13" s="444" t="n">
        <v>0</v>
      </c>
      <c r="O13" s="443" t="n">
        <v>0</v>
      </c>
      <c r="P13" s="443" t="n">
        <v>0</v>
      </c>
      <c r="Q13" s="443" t="n">
        <v>0</v>
      </c>
      <c r="R13" s="443" t="n">
        <v>0</v>
      </c>
      <c r="S13" s="443" t="n">
        <v>0</v>
      </c>
      <c r="T13" s="443" t="n"/>
      <c r="U13" s="443" t="n">
        <v>13</v>
      </c>
    </row>
    <row customHeight="1" ht="53.25" r="14" s="451">
      <c r="A14" s="443" t="inlineStr">
        <is>
          <t>Jaliar Haor Sub-Project</t>
        </is>
      </c>
      <c r="B14" s="443" t="inlineStr">
        <is>
          <t>N-13</t>
        </is>
      </c>
      <c r="C14" s="444" t="n">
        <v>0</v>
      </c>
      <c r="D14" s="444" t="n">
        <v>0</v>
      </c>
      <c r="E14" s="444" t="n">
        <v>0</v>
      </c>
      <c r="F14" s="444" t="n">
        <v>0</v>
      </c>
      <c r="G14" s="444" t="n">
        <v>0</v>
      </c>
      <c r="H14" s="444" t="n">
        <v>0</v>
      </c>
      <c r="I14" s="444" t="n">
        <v>0</v>
      </c>
      <c r="J14" s="444" t="n">
        <v>0</v>
      </c>
      <c r="K14" s="444" t="n">
        <v>0</v>
      </c>
      <c r="L14" s="444" t="n">
        <v>0</v>
      </c>
      <c r="M14" s="444" t="n">
        <v>0</v>
      </c>
      <c r="N14" s="444" t="n">
        <v>0</v>
      </c>
      <c r="O14" s="443" t="n">
        <v>0</v>
      </c>
      <c r="P14" s="443" t="n">
        <v>0</v>
      </c>
      <c r="Q14" s="443" t="n">
        <v>0</v>
      </c>
      <c r="R14" s="443" t="n">
        <v>0</v>
      </c>
      <c r="S14" s="443" t="n">
        <v>0</v>
      </c>
      <c r="T14" s="443" t="n"/>
      <c r="U14" s="443" t="n">
        <v>14</v>
      </c>
    </row>
    <row customHeight="1" ht="53.25" r="15" s="451">
      <c r="A15" s="443" t="inlineStr">
        <is>
          <t>Dhakua Haor Sub-Project</t>
        </is>
      </c>
      <c r="B15" s="443" t="inlineStr">
        <is>
          <t>N-14</t>
        </is>
      </c>
      <c r="C15" s="444" t="n">
        <v>9</v>
      </c>
      <c r="D15" s="444" t="n">
        <v>0</v>
      </c>
      <c r="E15" s="444" t="n">
        <v>2</v>
      </c>
      <c r="F15" s="444" t="n">
        <v>7</v>
      </c>
      <c r="G15" s="444" t="n">
        <v>6</v>
      </c>
      <c r="H15" s="444" t="n">
        <v>0</v>
      </c>
      <c r="I15" s="444" t="n">
        <v>50.508</v>
      </c>
      <c r="J15" s="444" t="n">
        <v>0</v>
      </c>
      <c r="K15" s="444" t="n">
        <v>0</v>
      </c>
      <c r="L15" s="444" t="n">
        <v>0</v>
      </c>
      <c r="M15" s="444" t="n">
        <v>16.54</v>
      </c>
      <c r="N15" s="444" t="n">
        <v>0</v>
      </c>
      <c r="O15" s="443" t="n">
        <v>0</v>
      </c>
      <c r="P15" s="443" t="n">
        <v>0</v>
      </c>
      <c r="Q15" s="443" t="n">
        <v>0</v>
      </c>
      <c r="R15" s="443" t="n">
        <v>0</v>
      </c>
      <c r="S15" s="443" t="n">
        <v>0</v>
      </c>
      <c r="T15" s="443" t="n"/>
      <c r="U15" s="443" t="n">
        <v>15</v>
      </c>
    </row>
    <row customHeight="1" ht="53.25" r="16" s="451">
      <c r="A16" s="443" t="inlineStr">
        <is>
          <t>Alalia-Bahadia Sub-Project</t>
        </is>
      </c>
      <c r="B16" s="443" t="inlineStr">
        <is>
          <t>R-1</t>
        </is>
      </c>
      <c r="C16" s="444" t="n">
        <v>0</v>
      </c>
      <c r="D16" s="444" t="n">
        <v>0</v>
      </c>
      <c r="E16" s="444" t="n">
        <v>0</v>
      </c>
      <c r="F16" s="444" t="n">
        <v>0</v>
      </c>
      <c r="G16" s="444" t="n">
        <v>0</v>
      </c>
      <c r="H16" s="444" t="n">
        <v>0</v>
      </c>
      <c r="I16" s="444" t="n">
        <v>0</v>
      </c>
      <c r="J16" s="444" t="n">
        <v>1.22</v>
      </c>
      <c r="K16" s="444" t="n">
        <v>0</v>
      </c>
      <c r="L16" s="444" t="n">
        <v>0</v>
      </c>
      <c r="M16" s="444" t="n">
        <v>0</v>
      </c>
      <c r="N16" s="444" t="n">
        <v>0</v>
      </c>
      <c r="O16" s="443" t="n">
        <v>0</v>
      </c>
      <c r="P16" s="443" t="n">
        <v>0</v>
      </c>
      <c r="Q16" s="443" t="n">
        <v>0</v>
      </c>
      <c r="R16" s="443" t="n">
        <v>2</v>
      </c>
      <c r="S16" s="443" t="n">
        <v>0</v>
      </c>
      <c r="T16" s="443" t="n"/>
      <c r="U16" s="443" t="n">
        <v>16</v>
      </c>
    </row>
    <row customHeight="1" ht="53.25" r="17" s="451">
      <c r="A17" s="443" t="inlineStr">
        <is>
          <t>Modkhola-Bairagir Char Sub-Project</t>
        </is>
      </c>
      <c r="B17" s="443" t="inlineStr">
        <is>
          <t>R-2</t>
        </is>
      </c>
      <c r="C17" s="444" t="n">
        <v>0</v>
      </c>
      <c r="D17" s="444" t="n">
        <v>0</v>
      </c>
      <c r="E17" s="444" t="n">
        <v>0</v>
      </c>
      <c r="F17" s="444" t="n">
        <v>0</v>
      </c>
      <c r="G17" s="444" t="n">
        <v>0</v>
      </c>
      <c r="H17" s="444" t="n">
        <v>0</v>
      </c>
      <c r="I17" s="444" t="n">
        <v>0</v>
      </c>
      <c r="J17" s="444" t="n">
        <v>2.151</v>
      </c>
      <c r="K17" s="444" t="n">
        <v>0</v>
      </c>
      <c r="L17" s="444" t="n">
        <v>0</v>
      </c>
      <c r="M17" s="444" t="n">
        <v>0</v>
      </c>
      <c r="N17" s="444" t="n">
        <v>0</v>
      </c>
      <c r="O17" s="443" t="n">
        <v>0</v>
      </c>
      <c r="P17" s="443" t="n">
        <v>0</v>
      </c>
      <c r="Q17" s="443" t="n">
        <v>0</v>
      </c>
      <c r="R17" s="443" t="n">
        <v>3</v>
      </c>
      <c r="S17" s="443" t="n">
        <v>0</v>
      </c>
      <c r="T17" s="443" t="n"/>
      <c r="U17" s="443" t="n">
        <v>17</v>
      </c>
    </row>
    <row customHeight="1" ht="53.25" r="18" s="451">
      <c r="A18" s="443" t="inlineStr">
        <is>
          <t>Ganakkhali Sub-Project</t>
        </is>
      </c>
      <c r="B18" s="443" t="inlineStr">
        <is>
          <t>R-3</t>
        </is>
      </c>
      <c r="C18" s="444" t="n">
        <v>0</v>
      </c>
      <c r="D18" s="444" t="n">
        <v>0</v>
      </c>
      <c r="E18" s="444" t="n">
        <v>0</v>
      </c>
      <c r="F18" s="444" t="n">
        <v>0</v>
      </c>
      <c r="G18" s="444" t="n">
        <v>0</v>
      </c>
      <c r="H18" s="444" t="n">
        <v>0</v>
      </c>
      <c r="I18" s="444" t="n">
        <v>0</v>
      </c>
      <c r="J18" s="444" t="n">
        <v>8.18</v>
      </c>
      <c r="K18" s="444" t="n">
        <v>0</v>
      </c>
      <c r="L18" s="444" t="n">
        <v>0</v>
      </c>
      <c r="M18" s="444" t="n">
        <v>0</v>
      </c>
      <c r="N18" s="444" t="n">
        <v>0</v>
      </c>
      <c r="O18" s="443" t="n">
        <v>0</v>
      </c>
      <c r="P18" s="443" t="n">
        <v>0</v>
      </c>
      <c r="Q18" s="443" t="n">
        <v>0</v>
      </c>
      <c r="R18" s="443" t="n">
        <v>2</v>
      </c>
      <c r="S18" s="443" t="n">
        <v>0</v>
      </c>
      <c r="T18" s="443" t="n"/>
      <c r="U18" s="443" t="n">
        <v>18</v>
      </c>
    </row>
    <row customHeight="1" ht="53.25" r="19" s="451">
      <c r="A19" s="443" t="inlineStr">
        <is>
          <t>Boraikhali Khal Sub-Project</t>
        </is>
      </c>
      <c r="B19" s="443" t="inlineStr">
        <is>
          <t>R-4</t>
        </is>
      </c>
      <c r="C19" s="444" t="n">
        <v>0</v>
      </c>
      <c r="D19" s="444" t="n">
        <v>0</v>
      </c>
      <c r="E19" s="444" t="n">
        <v>0</v>
      </c>
      <c r="F19" s="444" t="n">
        <v>0</v>
      </c>
      <c r="G19" s="444" t="n">
        <v>0</v>
      </c>
      <c r="H19" s="444" t="n">
        <v>0</v>
      </c>
      <c r="I19" s="444" t="n">
        <v>0</v>
      </c>
      <c r="J19" s="444" t="n">
        <v>0</v>
      </c>
      <c r="K19" s="444" t="n">
        <v>0</v>
      </c>
      <c r="L19" s="444" t="n">
        <v>0</v>
      </c>
      <c r="M19" s="444" t="n">
        <v>0</v>
      </c>
      <c r="N19" s="444" t="n">
        <v>0</v>
      </c>
      <c r="O19" s="443" t="n">
        <v>0</v>
      </c>
      <c r="P19" s="443" t="n">
        <v>0</v>
      </c>
      <c r="Q19" s="443" t="n">
        <v>0</v>
      </c>
      <c r="R19" s="443" t="n">
        <v>6</v>
      </c>
      <c r="S19" s="443" t="n">
        <v>0</v>
      </c>
      <c r="T19" s="443" t="n"/>
      <c r="U19" s="443" t="n">
        <v>19</v>
      </c>
    </row>
    <row customHeight="1" ht="53.25" r="20" s="451">
      <c r="A20" s="443" t="inlineStr">
        <is>
          <t>Koirdahla Ratna Sub-Project</t>
        </is>
      </c>
      <c r="B20" s="443" t="inlineStr">
        <is>
          <t>R-5</t>
        </is>
      </c>
      <c r="C20" s="444" t="n">
        <v>0</v>
      </c>
      <c r="D20" s="444" t="n">
        <v>0</v>
      </c>
      <c r="E20" s="444" t="n">
        <v>0</v>
      </c>
      <c r="F20" s="444" t="n">
        <v>0</v>
      </c>
      <c r="G20" s="444" t="n">
        <v>0</v>
      </c>
      <c r="H20" s="444" t="n">
        <v>0</v>
      </c>
      <c r="I20" s="444" t="n">
        <v>0</v>
      </c>
      <c r="J20" s="444" t="n">
        <v>0</v>
      </c>
      <c r="K20" s="444" t="n">
        <v>0</v>
      </c>
      <c r="L20" s="444" t="n">
        <v>0</v>
      </c>
      <c r="M20" s="444" t="n">
        <v>0</v>
      </c>
      <c r="N20" s="444" t="n">
        <v>0</v>
      </c>
      <c r="O20" s="443" t="n">
        <v>0</v>
      </c>
      <c r="P20" s="443" t="n">
        <v>0</v>
      </c>
      <c r="Q20" s="443" t="n">
        <v>0</v>
      </c>
      <c r="R20" s="443" t="n">
        <v>9</v>
      </c>
      <c r="S20" s="443" t="n">
        <v>0</v>
      </c>
      <c r="T20" s="443" t="n"/>
      <c r="U20" s="443" t="n">
        <v>20</v>
      </c>
    </row>
    <row customHeight="1" ht="53.25" r="21" s="451">
      <c r="A21" s="443" t="inlineStr">
        <is>
          <t>Guingajuri Sub-Project</t>
        </is>
      </c>
      <c r="B21" s="443" t="inlineStr">
        <is>
          <t>R-6</t>
        </is>
      </c>
      <c r="C21" s="444" t="n">
        <v>0</v>
      </c>
      <c r="D21" s="444" t="n">
        <v>0</v>
      </c>
      <c r="E21" s="444" t="n">
        <v>0</v>
      </c>
      <c r="F21" s="444" t="n">
        <v>0</v>
      </c>
      <c r="G21" s="444" t="n">
        <v>0</v>
      </c>
      <c r="H21" s="444" t="n">
        <v>0</v>
      </c>
      <c r="I21" s="444" t="n">
        <v>0</v>
      </c>
      <c r="J21" s="444" t="n">
        <v>0</v>
      </c>
      <c r="K21" s="444" t="n">
        <v>0</v>
      </c>
      <c r="L21" s="444" t="n">
        <v>0</v>
      </c>
      <c r="M21" s="444" t="n">
        <v>0</v>
      </c>
      <c r="N21" s="444" t="n">
        <v>0</v>
      </c>
      <c r="O21" s="443" t="n">
        <v>0</v>
      </c>
      <c r="P21" s="443" t="n">
        <v>0</v>
      </c>
      <c r="Q21" s="443" t="n">
        <v>0</v>
      </c>
      <c r="R21" s="443" t="n">
        <v>0</v>
      </c>
      <c r="S21" s="443" t="n">
        <v>0</v>
      </c>
      <c r="T21" s="443" t="n"/>
      <c r="U21" s="443" t="n">
        <v>21</v>
      </c>
    </row>
    <row customFormat="1" customHeight="1" ht="53.25" r="22" s="445">
      <c r="A22" s="444" t="inlineStr">
        <is>
          <t>Aralia Khal Sub-Project</t>
        </is>
      </c>
      <c r="B22" s="444" t="inlineStr">
        <is>
          <t>R-7</t>
        </is>
      </c>
      <c r="C22" s="444" t="n">
        <v>0</v>
      </c>
      <c r="D22" s="444" t="n">
        <v>2</v>
      </c>
      <c r="E22" s="444" t="n">
        <v>0</v>
      </c>
      <c r="F22" s="444" t="n">
        <v>0</v>
      </c>
      <c r="G22" s="444" t="n">
        <v>0</v>
      </c>
      <c r="H22" s="444" t="n">
        <v>0</v>
      </c>
      <c r="I22" s="444" t="n">
        <v>0</v>
      </c>
      <c r="J22" s="444" t="n">
        <v>3.312</v>
      </c>
      <c r="K22" s="444" t="n">
        <v>0</v>
      </c>
      <c r="L22" s="444" t="n">
        <v>26.952</v>
      </c>
      <c r="M22" s="444" t="n">
        <v>0</v>
      </c>
      <c r="N22" s="444" t="n">
        <v>0</v>
      </c>
      <c r="O22" s="444" t="n">
        <v>0</v>
      </c>
      <c r="P22" s="444" t="n">
        <v>0</v>
      </c>
      <c r="Q22" s="444" t="n">
        <v>0</v>
      </c>
      <c r="R22" s="444" t="n">
        <v>4</v>
      </c>
      <c r="S22" s="444" t="n">
        <v>0</v>
      </c>
      <c r="T22" s="444" t="n"/>
      <c r="U22" s="444" t="n">
        <v>22</v>
      </c>
    </row>
    <row customFormat="1" customHeight="1" ht="53.25" r="23" s="445">
      <c r="A23" s="444" t="inlineStr">
        <is>
          <t>Bashira River Re-excavation Sub-Project</t>
        </is>
      </c>
      <c r="B23" s="444" t="inlineStr">
        <is>
          <t>R-8</t>
        </is>
      </c>
      <c r="C23" s="444" t="n">
        <v>0</v>
      </c>
      <c r="D23" s="444" t="n">
        <v>2</v>
      </c>
      <c r="E23" s="444" t="n">
        <v>0</v>
      </c>
      <c r="F23" s="444" t="n">
        <v>0</v>
      </c>
      <c r="G23" s="444" t="n">
        <v>0</v>
      </c>
      <c r="H23" s="444" t="n">
        <v>0</v>
      </c>
      <c r="I23" s="444" t="n">
        <v>0</v>
      </c>
      <c r="J23" s="444" t="n">
        <v>19.695</v>
      </c>
      <c r="K23" s="444" t="n">
        <v>0</v>
      </c>
      <c r="L23" s="444" t="n">
        <v>22.4</v>
      </c>
      <c r="M23" s="444" t="n">
        <v>0</v>
      </c>
      <c r="N23" s="444" t="n">
        <v>0</v>
      </c>
      <c r="O23" s="444" t="n">
        <v>0</v>
      </c>
      <c r="P23" s="444" t="n">
        <v>0</v>
      </c>
      <c r="Q23" s="444" t="n">
        <v>0</v>
      </c>
      <c r="R23" s="444" t="n">
        <v>0</v>
      </c>
      <c r="S23" s="444" t="n">
        <v>0</v>
      </c>
      <c r="T23" s="444" t="n"/>
      <c r="U23" s="444" t="n">
        <v>23</v>
      </c>
    </row>
    <row customFormat="1" customHeight="1" ht="53.25" r="24" s="445">
      <c r="A24" s="444" t="inlineStr">
        <is>
          <t>Dampara Water Management Scheme</t>
        </is>
      </c>
      <c r="B24" s="444" t="inlineStr">
        <is>
          <t>R-9</t>
        </is>
      </c>
      <c r="C24" s="444" t="n">
        <v>0</v>
      </c>
      <c r="D24" s="444" t="n">
        <v>1</v>
      </c>
      <c r="E24" s="444" t="n">
        <v>0</v>
      </c>
      <c r="F24" s="444" t="n">
        <v>0</v>
      </c>
      <c r="G24" s="444" t="n">
        <v>0</v>
      </c>
      <c r="H24" s="444" t="n">
        <v>0</v>
      </c>
      <c r="I24" s="444" t="n">
        <v>0</v>
      </c>
      <c r="J24" s="444" t="n">
        <v>13.27</v>
      </c>
      <c r="K24" s="444" t="n">
        <v>35.52</v>
      </c>
      <c r="L24" s="444" t="n">
        <v>0</v>
      </c>
      <c r="M24" s="444" t="n">
        <v>0</v>
      </c>
      <c r="N24" s="444" t="n">
        <v>0</v>
      </c>
      <c r="O24" s="444" t="n">
        <v>0</v>
      </c>
      <c r="P24" s="444" t="n">
        <v>0</v>
      </c>
      <c r="Q24" s="444" t="n">
        <v>0</v>
      </c>
      <c r="R24" s="444" t="n">
        <v>10</v>
      </c>
      <c r="S24" s="444" t="n">
        <v>0</v>
      </c>
      <c r="T24" s="444" t="n"/>
      <c r="U24" s="444" t="n">
        <v>24</v>
      </c>
    </row>
    <row customHeight="1" ht="53.25" r="25" s="451">
      <c r="A25" s="443" t="inlineStr">
        <is>
          <t>Kangsha River Scheme</t>
        </is>
      </c>
      <c r="B25" s="443" t="inlineStr">
        <is>
          <t>R-10</t>
        </is>
      </c>
      <c r="C25" s="444" t="n">
        <v>0</v>
      </c>
      <c r="D25" s="444" t="n">
        <v>0</v>
      </c>
      <c r="E25" s="444" t="n">
        <v>0</v>
      </c>
      <c r="F25" s="444" t="n">
        <v>0</v>
      </c>
      <c r="G25" s="444" t="n">
        <v>0</v>
      </c>
      <c r="H25" s="444" t="n">
        <v>0</v>
      </c>
      <c r="I25" s="444" t="n">
        <v>0</v>
      </c>
      <c r="J25" s="444" t="n">
        <v>30.98</v>
      </c>
      <c r="K25" s="444" t="n">
        <v>20.9</v>
      </c>
      <c r="L25" s="444" t="n">
        <v>0</v>
      </c>
      <c r="M25" s="444" t="n">
        <v>0</v>
      </c>
      <c r="N25" s="444" t="n">
        <v>0</v>
      </c>
      <c r="O25" s="443" t="n">
        <v>0</v>
      </c>
      <c r="P25" s="443" t="n">
        <v>0</v>
      </c>
      <c r="Q25" s="443" t="n">
        <v>0</v>
      </c>
      <c r="R25" s="443" t="n">
        <v>16</v>
      </c>
      <c r="S25" s="443" t="n">
        <v>0</v>
      </c>
      <c r="T25" s="443" t="n"/>
      <c r="U25" s="443" t="n">
        <v>25</v>
      </c>
    </row>
    <row customHeight="1" ht="53.25" r="26" s="451">
      <c r="A26" s="443" t="inlineStr">
        <is>
          <t>Singer Beel Sub-Project</t>
        </is>
      </c>
      <c r="B26" s="443" t="inlineStr">
        <is>
          <t>R-11</t>
        </is>
      </c>
      <c r="C26" s="444" t="n">
        <v>0</v>
      </c>
      <c r="D26" s="444" t="n">
        <v>0</v>
      </c>
      <c r="E26" s="444" t="n">
        <v>0</v>
      </c>
      <c r="F26" s="444" t="n">
        <v>0</v>
      </c>
      <c r="G26" s="444" t="n">
        <v>0</v>
      </c>
      <c r="H26" s="444" t="n">
        <v>0</v>
      </c>
      <c r="I26" s="444" t="n">
        <v>0</v>
      </c>
      <c r="J26" s="444" t="n">
        <v>6.133</v>
      </c>
      <c r="K26" s="444" t="n">
        <v>10.69</v>
      </c>
      <c r="L26" s="444" t="n">
        <v>3.56</v>
      </c>
      <c r="M26" s="444" t="n">
        <v>0</v>
      </c>
      <c r="N26" s="444" t="n">
        <v>0</v>
      </c>
      <c r="O26" s="443" t="n">
        <v>0</v>
      </c>
      <c r="P26" s="443" t="n">
        <v>0</v>
      </c>
      <c r="Q26" s="443" t="n">
        <v>0</v>
      </c>
      <c r="R26" s="443" t="n">
        <v>6</v>
      </c>
      <c r="S26" s="443" t="n">
        <v>0</v>
      </c>
      <c r="T26" s="443" t="n"/>
      <c r="U26" s="443" t="n">
        <v>26</v>
      </c>
    </row>
    <row customHeight="1" ht="53.25" r="27" s="451">
      <c r="A27" s="443" t="inlineStr">
        <is>
          <t>Khaliajuri FCD Polder-2</t>
        </is>
      </c>
      <c r="B27" s="443" t="inlineStr">
        <is>
          <t>R-12</t>
        </is>
      </c>
      <c r="C27" s="444" t="n">
        <v>0</v>
      </c>
      <c r="D27" s="444" t="n">
        <v>0</v>
      </c>
      <c r="E27" s="444" t="n">
        <v>0</v>
      </c>
      <c r="F27" s="444" t="n">
        <v>0</v>
      </c>
      <c r="G27" s="444" t="n">
        <v>0</v>
      </c>
      <c r="H27" s="444" t="n">
        <v>0</v>
      </c>
      <c r="I27" s="444" t="n">
        <v>0</v>
      </c>
      <c r="J27" s="444" t="n">
        <v>10.195</v>
      </c>
      <c r="K27" s="444" t="n">
        <v>0</v>
      </c>
      <c r="L27" s="444" t="n">
        <v>5</v>
      </c>
      <c r="M27" s="444" t="n">
        <v>0</v>
      </c>
      <c r="N27" s="444" t="n">
        <v>0</v>
      </c>
      <c r="O27" s="443" t="n">
        <v>0</v>
      </c>
      <c r="P27" s="443" t="n">
        <v>0</v>
      </c>
      <c r="Q27" s="443" t="n">
        <v>0</v>
      </c>
      <c r="R27" s="443" t="n">
        <v>16</v>
      </c>
      <c r="S27" s="443" t="n">
        <v>0</v>
      </c>
      <c r="T27" s="443" t="n"/>
      <c r="U27" s="443" t="n">
        <v>27</v>
      </c>
    </row>
    <row customHeight="1" ht="53.25" r="28" s="451">
      <c r="A28" s="443" t="inlineStr">
        <is>
          <t>Khaliajuri FCD Polder-4</t>
        </is>
      </c>
      <c r="B28" s="443" t="inlineStr">
        <is>
          <t>R-13</t>
        </is>
      </c>
      <c r="C28" s="444" t="n">
        <v>0</v>
      </c>
      <c r="D28" s="444" t="n">
        <v>0</v>
      </c>
      <c r="E28" s="444" t="n">
        <v>0</v>
      </c>
      <c r="F28" s="444" t="n">
        <v>0</v>
      </c>
      <c r="G28" s="444" t="n">
        <v>0</v>
      </c>
      <c r="H28" s="444" t="n">
        <v>0</v>
      </c>
      <c r="I28" s="444" t="n">
        <v>0</v>
      </c>
      <c r="J28" s="444" t="n">
        <v>13.838</v>
      </c>
      <c r="K28" s="444" t="n">
        <v>0</v>
      </c>
      <c r="L28" s="444" t="n">
        <v>0</v>
      </c>
      <c r="M28" s="444" t="n">
        <v>0</v>
      </c>
      <c r="N28" s="444" t="n">
        <v>0</v>
      </c>
      <c r="O28" s="443" t="n">
        <v>0</v>
      </c>
      <c r="P28" s="443" t="n">
        <v>0</v>
      </c>
      <c r="Q28" s="443" t="n">
        <v>0</v>
      </c>
      <c r="R28" s="443" t="n">
        <v>8</v>
      </c>
      <c r="S28" s="443" t="n">
        <v>0</v>
      </c>
      <c r="T28" s="443" t="n"/>
      <c r="U28" s="443" t="n">
        <v>28</v>
      </c>
    </row>
    <row customHeight="1" ht="53.25" r="29" s="451">
      <c r="A29" s="443" t="inlineStr">
        <is>
          <t>Chandal Beel Sub-Project</t>
        </is>
      </c>
      <c r="B29" s="443" t="inlineStr">
        <is>
          <t>R-14</t>
        </is>
      </c>
      <c r="C29" s="444" t="n">
        <v>0</v>
      </c>
      <c r="D29" s="444" t="n">
        <v>0</v>
      </c>
      <c r="E29" s="444" t="n">
        <v>0</v>
      </c>
      <c r="F29" s="444" t="n">
        <v>0</v>
      </c>
      <c r="G29" s="444" t="n">
        <v>0</v>
      </c>
      <c r="H29" s="444" t="n">
        <v>0</v>
      </c>
      <c r="I29" s="444" t="n">
        <v>0</v>
      </c>
      <c r="J29" s="444" t="n">
        <v>0</v>
      </c>
      <c r="K29" s="444" t="n">
        <v>0</v>
      </c>
      <c r="L29" s="444" t="n">
        <v>0</v>
      </c>
      <c r="M29" s="444" t="n">
        <v>0</v>
      </c>
      <c r="N29" s="444" t="n">
        <v>0</v>
      </c>
      <c r="O29" s="443" t="n">
        <v>0</v>
      </c>
      <c r="P29" s="443" t="n">
        <v>0</v>
      </c>
      <c r="Q29" s="443" t="n">
        <v>0</v>
      </c>
      <c r="R29" s="443" t="n">
        <v>2</v>
      </c>
      <c r="S29" s="443" t="n">
        <v>0</v>
      </c>
      <c r="T29" s="443" t="n"/>
      <c r="U29" s="443" t="n">
        <v>29</v>
      </c>
    </row>
    <row customHeight="1" ht="53.25" r="30" s="451">
      <c r="A30" s="443" t="inlineStr">
        <is>
          <t>Satdona Beel Scheme</t>
        </is>
      </c>
      <c r="B30" s="443" t="inlineStr">
        <is>
          <t>R-15</t>
        </is>
      </c>
      <c r="C30" s="444" t="n">
        <v>0</v>
      </c>
      <c r="D30" s="444" t="n">
        <v>0</v>
      </c>
      <c r="E30" s="444" t="n">
        <v>0</v>
      </c>
      <c r="F30" s="444" t="n">
        <v>0</v>
      </c>
      <c r="G30" s="444" t="n">
        <v>0</v>
      </c>
      <c r="H30" s="444" t="n">
        <v>0</v>
      </c>
      <c r="I30" s="444" t="n">
        <v>0</v>
      </c>
      <c r="J30" s="444" t="n">
        <v>0</v>
      </c>
      <c r="K30" s="444" t="n">
        <v>0</v>
      </c>
      <c r="L30" s="444" t="n">
        <v>0</v>
      </c>
      <c r="M30" s="444" t="n">
        <v>0</v>
      </c>
      <c r="N30" s="444" t="n">
        <v>0</v>
      </c>
      <c r="O30" s="443" t="n">
        <v>0</v>
      </c>
      <c r="P30" s="443" t="n">
        <v>0</v>
      </c>
      <c r="Q30" s="443" t="n">
        <v>0</v>
      </c>
      <c r="R30" s="443" t="n">
        <v>2</v>
      </c>
      <c r="S30" s="443" t="n">
        <v>0</v>
      </c>
      <c r="T30" s="443" t="n"/>
      <c r="U30" s="443" t="n">
        <v>30</v>
      </c>
    </row>
    <row customHeight="1" ht="53.25" r="31" s="451">
      <c r="A31" s="443" t="inlineStr">
        <is>
          <t>All Haors</t>
        </is>
      </c>
      <c r="B31" s="443" t="inlineStr">
        <is>
          <t>A-1</t>
        </is>
      </c>
      <c r="C31" s="444" t="n">
        <v>0</v>
      </c>
      <c r="D31" s="444" t="n">
        <v>0</v>
      </c>
      <c r="E31" s="444" t="n">
        <v>0</v>
      </c>
      <c r="F31" s="444" t="n">
        <v>0</v>
      </c>
      <c r="G31" s="444" t="n">
        <v>0</v>
      </c>
      <c r="H31" s="444" t="n">
        <v>0</v>
      </c>
      <c r="I31" s="444" t="n">
        <v>0</v>
      </c>
      <c r="J31" s="444" t="n">
        <v>0</v>
      </c>
      <c r="K31" s="444" t="n">
        <v>0</v>
      </c>
      <c r="L31" s="444" t="n">
        <v>0</v>
      </c>
      <c r="M31" s="444" t="n">
        <v>0</v>
      </c>
      <c r="N31" s="444" t="n">
        <v>0</v>
      </c>
      <c r="O31" s="443" t="n">
        <v>0</v>
      </c>
      <c r="P31" s="443" t="n">
        <v>0</v>
      </c>
      <c r="Q31" s="443" t="n">
        <v>60</v>
      </c>
      <c r="R31" s="443" t="n">
        <v>0</v>
      </c>
      <c r="S31" s="443" t="n">
        <v>2</v>
      </c>
      <c r="T31" s="443" t="n"/>
      <c r="U31" s="443" t="n">
        <v>31</v>
      </c>
    </row>
    <row customHeight="1" ht="33" r="32" s="451">
      <c r="A32" s="444" t="inlineStr">
        <is>
          <t>Total</t>
        </is>
      </c>
      <c r="B32" s="446" t="n"/>
      <c r="C32" s="444">
        <f>SUM(C2:C31)</f>
        <v/>
      </c>
      <c r="D32" s="444">
        <f>SUM(D2:D31)</f>
        <v/>
      </c>
      <c r="E32" s="444">
        <f>SUM(E2:E31)</f>
        <v/>
      </c>
      <c r="F32" s="444">
        <f>SUM(F2:F31)</f>
        <v/>
      </c>
      <c r="G32" s="444">
        <f>SUM(G2:G31)</f>
        <v/>
      </c>
      <c r="H32" s="444">
        <f>SUM(H2:H31)</f>
        <v/>
      </c>
      <c r="I32" s="444">
        <f>SUM(I2:I31)</f>
        <v/>
      </c>
      <c r="J32" s="444">
        <f>SUM(J2:J31)</f>
        <v/>
      </c>
      <c r="K32" s="444">
        <f>SUM(K2:K31)</f>
        <v/>
      </c>
      <c r="L32" s="444">
        <f>SUM(L2:L31)</f>
        <v/>
      </c>
      <c r="M32" s="444">
        <f>SUM(M2:M31)</f>
        <v/>
      </c>
      <c r="N32" s="444">
        <f>SUM(N2:N31)</f>
        <v/>
      </c>
      <c r="O32" s="444">
        <f>SUM(O2:O31)</f>
        <v/>
      </c>
      <c r="P32" s="444">
        <f>SUM(P2:P31)</f>
        <v/>
      </c>
      <c r="Q32" s="444">
        <f>SUM(Q2:Q31)</f>
        <v/>
      </c>
      <c r="R32" s="444">
        <f>SUM(R2:R31)</f>
        <v/>
      </c>
      <c r="S32" s="444">
        <f>SUM(S2:S31)</f>
        <v/>
      </c>
      <c r="T32" s="444">
        <f>SUM(T2:T31)</f>
        <v/>
      </c>
      <c r="U32" s="444" t="n"/>
    </row>
  </sheetData>
  <pageMargins bottom="0.75" footer="0.3" header="0.3" left="0.7" right="0.7" top="0.75"/>
  <pageSetup fitToHeight="6" orientation="landscape" paperSize="9" scale="24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4"/>
  <sheetViews>
    <sheetView topLeftCell="A16" workbookViewId="0" zoomScale="205" zoomScaleNormal="205">
      <selection activeCell="A16" sqref="A16:G24"/>
    </sheetView>
  </sheetViews>
  <sheetFormatPr baseColWidth="8" defaultRowHeight="15"/>
  <cols>
    <col customWidth="1" max="1" min="1" style="451" width="24.28515625"/>
    <col customWidth="1" max="3" min="2" style="451" width="9.85546875"/>
    <col customWidth="1" max="4" min="4" style="451" width="14.5703125"/>
    <col customWidth="1" max="5" min="5" style="451" width="14"/>
    <col customWidth="1" max="6" min="6" style="451" width="15.140625"/>
    <col customWidth="1" max="32" min="7" style="451" width="8.7109375"/>
  </cols>
  <sheetData>
    <row r="1">
      <c r="A1" s="450" t="inlineStr">
        <is>
          <t>Item</t>
        </is>
      </c>
      <c r="B1" s="450" t="inlineStr">
        <is>
          <t>costcode</t>
        </is>
      </c>
      <c r="C1" s="450" t="inlineStr">
        <is>
          <t>rindex</t>
        </is>
      </c>
      <c r="D1" s="450" t="inlineStr">
        <is>
          <t>1st Revised</t>
        </is>
      </c>
      <c r="E1" s="450" t="inlineStr">
        <is>
          <t>2nd revised</t>
        </is>
      </c>
      <c r="F1" s="450" t="inlineStr">
        <is>
          <t>difference</t>
        </is>
      </c>
    </row>
    <row customFormat="1" r="2" s="464">
      <c r="A2" s="446" t="inlineStr">
        <is>
          <t>Office Administration</t>
        </is>
      </c>
      <c r="B2" s="463" t="n">
        <v>1</v>
      </c>
      <c r="C2" s="463" t="n">
        <v>2</v>
      </c>
      <c r="D2" s="468" t="n">
        <v>5403.27</v>
      </c>
      <c r="E2" s="468" t="n">
        <v>5360.27</v>
      </c>
      <c r="F2" s="468">
        <f>E2-D2</f>
        <v/>
      </c>
    </row>
    <row customFormat="1" r="3" s="464">
      <c r="A3" s="446" t="inlineStr">
        <is>
          <t>Fuel &amp; Lubricant</t>
        </is>
      </c>
      <c r="B3" s="463" t="n">
        <v>2</v>
      </c>
      <c r="C3" s="463" t="n">
        <v>3</v>
      </c>
      <c r="D3" s="468" t="n">
        <v>350</v>
      </c>
      <c r="E3" s="468" t="n">
        <v>210</v>
      </c>
      <c r="F3" s="468">
        <f>E3-D3</f>
        <v/>
      </c>
    </row>
    <row customFormat="1" r="4" s="464">
      <c r="A4" s="446" t="inlineStr">
        <is>
          <t>Training and Livelihood</t>
        </is>
      </c>
      <c r="B4" s="463" t="n">
        <v>3</v>
      </c>
      <c r="C4" s="463" t="n">
        <v>4</v>
      </c>
      <c r="D4" s="468" t="n">
        <v>4491.97</v>
      </c>
      <c r="E4" s="468" t="n">
        <v>5236.54</v>
      </c>
      <c r="F4" s="468">
        <f>E4-D4</f>
        <v/>
      </c>
    </row>
    <row customFormat="1" r="5" s="464">
      <c r="A5" s="446" t="inlineStr">
        <is>
          <t>Consulatantcy</t>
        </is>
      </c>
      <c r="B5" s="463" t="n">
        <v>4</v>
      </c>
      <c r="C5" s="463" t="n">
        <v>5</v>
      </c>
      <c r="D5" s="468" t="n">
        <v>7901.4</v>
      </c>
      <c r="E5" s="468" t="n">
        <v>7901.4</v>
      </c>
      <c r="F5" s="468">
        <f>E5-D5</f>
        <v/>
      </c>
    </row>
    <row customFormat="1" r="6" s="464">
      <c r="A6" s="446" t="inlineStr">
        <is>
          <t>Repair &amp; Maintenance</t>
        </is>
      </c>
      <c r="B6" s="463" t="n">
        <v>5</v>
      </c>
      <c r="C6" s="463" t="n">
        <v>6</v>
      </c>
      <c r="D6" s="468" t="n">
        <v>265</v>
      </c>
      <c r="E6" s="468" t="n">
        <v>290</v>
      </c>
      <c r="F6" s="468">
        <f>E6-D6</f>
        <v/>
      </c>
    </row>
    <row customFormat="1" r="7" s="464">
      <c r="A7" s="446" t="inlineStr">
        <is>
          <t>Vehicle &amp; Equipments</t>
        </is>
      </c>
      <c r="B7" s="463" t="n">
        <v>6</v>
      </c>
      <c r="C7" s="463" t="n">
        <v>7</v>
      </c>
      <c r="D7" s="468" t="n">
        <v>1066.22</v>
      </c>
      <c r="E7" s="468" t="n">
        <v>1054.22</v>
      </c>
      <c r="F7" s="468">
        <f>E7-D7</f>
        <v/>
      </c>
    </row>
    <row customFormat="1" r="8" s="464">
      <c r="A8" s="446" t="inlineStr">
        <is>
          <t>Land Acquisition</t>
        </is>
      </c>
      <c r="B8" s="463" t="n">
        <v>7</v>
      </c>
      <c r="C8" s="463" t="n">
        <v>8</v>
      </c>
      <c r="D8" s="468" t="n">
        <v>24000</v>
      </c>
      <c r="E8" s="468" t="n">
        <v>20000</v>
      </c>
      <c r="F8" s="468">
        <f>E8-D8</f>
        <v/>
      </c>
    </row>
    <row customFormat="1" r="9" s="467">
      <c r="A9" s="465" t="inlineStr">
        <is>
          <t>Civilworks</t>
        </is>
      </c>
      <c r="B9" s="466" t="n">
        <v>8</v>
      </c>
      <c r="C9" s="466" t="n">
        <v>9</v>
      </c>
      <c r="D9" s="469" t="n">
        <v>53727</v>
      </c>
      <c r="E9" s="469" t="n">
        <v>60687.03</v>
      </c>
      <c r="F9" s="468">
        <f>E9-D9</f>
        <v/>
      </c>
    </row>
    <row customFormat="1" r="10" s="464">
      <c r="A10" s="446" t="inlineStr">
        <is>
          <t>contingency</t>
        </is>
      </c>
      <c r="B10" s="463" t="n">
        <v>9</v>
      </c>
      <c r="C10" s="463" t="n">
        <v>10</v>
      </c>
      <c r="D10" s="468" t="n">
        <v>660.14</v>
      </c>
      <c r="E10" s="468" t="n">
        <v>40</v>
      </c>
      <c r="F10" s="468">
        <f>E10-D10</f>
        <v/>
      </c>
    </row>
    <row customFormat="1" r="11" s="464">
      <c r="A11" s="446" t="inlineStr">
        <is>
          <t>Total</t>
        </is>
      </c>
      <c r="B11" s="446" t="n"/>
      <c r="C11" s="446" t="n"/>
      <c r="D11" s="468">
        <f>SUM(D2:D10)</f>
        <v/>
      </c>
      <c r="E11" s="468">
        <f>SUM(E2:E10)</f>
        <v/>
      </c>
      <c r="F11" s="468">
        <f>SUM(F2:F10)</f>
        <v/>
      </c>
    </row>
    <row r="12">
      <c r="E12" s="627">
        <f>E11-D11</f>
        <v/>
      </c>
    </row>
    <row r="16">
      <c r="A16" s="717" t="n">
        <v>0</v>
      </c>
      <c r="B16" s="717" t="inlineStr">
        <is>
          <t>Office Administration</t>
        </is>
      </c>
      <c r="C16" s="717" t="n">
        <v>1</v>
      </c>
      <c r="D16" s="717" t="n">
        <v>2</v>
      </c>
      <c r="E16" s="717" t="n">
        <v>5403.27</v>
      </c>
      <c r="F16" s="717" t="n">
        <v>5360.27</v>
      </c>
      <c r="G16" s="717" t="n">
        <v>-43</v>
      </c>
    </row>
    <row r="17">
      <c r="A17" s="717" t="n">
        <v>1</v>
      </c>
      <c r="B17" s="717" t="inlineStr">
        <is>
          <t>Fuel &amp; Lubricant</t>
        </is>
      </c>
      <c r="C17" s="717" t="n">
        <v>2</v>
      </c>
      <c r="D17" s="717" t="n">
        <v>3</v>
      </c>
      <c r="E17" s="717" t="n">
        <v>350</v>
      </c>
      <c r="F17" s="717" t="n">
        <v>210</v>
      </c>
      <c r="G17" s="717" t="n">
        <v>-140</v>
      </c>
    </row>
    <row r="18">
      <c r="A18" s="717" t="n">
        <v>2</v>
      </c>
      <c r="B18" s="717" t="inlineStr">
        <is>
          <t>Training and Livelihood</t>
        </is>
      </c>
      <c r="C18" s="717" t="n">
        <v>3</v>
      </c>
      <c r="D18" s="717" t="n">
        <v>4</v>
      </c>
      <c r="E18" s="717" t="n">
        <v>4491.97</v>
      </c>
      <c r="F18" s="717" t="n">
        <v>5236.54</v>
      </c>
      <c r="G18" s="717" t="n">
        <v>744.5700000000001</v>
      </c>
    </row>
    <row r="19">
      <c r="A19" s="717" t="n">
        <v>3</v>
      </c>
      <c r="B19" s="717" t="inlineStr">
        <is>
          <t>Consulatantcy</t>
        </is>
      </c>
      <c r="C19" s="717" t="n">
        <v>4</v>
      </c>
      <c r="D19" s="717" t="n">
        <v>5</v>
      </c>
      <c r="E19" s="717" t="n">
        <v>7901.4</v>
      </c>
      <c r="F19" s="717" t="n">
        <v>7901.4</v>
      </c>
      <c r="G19" s="717" t="n">
        <v>0</v>
      </c>
    </row>
    <row r="20">
      <c r="A20" s="717" t="n">
        <v>4</v>
      </c>
      <c r="B20" s="717" t="inlineStr">
        <is>
          <t>Repair &amp; Maintenance</t>
        </is>
      </c>
      <c r="C20" s="717" t="n">
        <v>5</v>
      </c>
      <c r="D20" s="717" t="n">
        <v>6</v>
      </c>
      <c r="E20" s="717" t="n">
        <v>265</v>
      </c>
      <c r="F20" s="717" t="n">
        <v>290</v>
      </c>
      <c r="G20" s="717" t="n">
        <v>25</v>
      </c>
    </row>
    <row r="21">
      <c r="A21" s="717" t="n">
        <v>5</v>
      </c>
      <c r="B21" s="717" t="inlineStr">
        <is>
          <t>Vehicle &amp; Equipments</t>
        </is>
      </c>
      <c r="C21" s="717" t="n">
        <v>6</v>
      </c>
      <c r="D21" s="717" t="n">
        <v>7</v>
      </c>
      <c r="E21" s="717" t="n">
        <v>1066.22</v>
      </c>
      <c r="F21" s="717" t="n">
        <v>1054.22</v>
      </c>
      <c r="G21" s="717" t="n">
        <v>-12</v>
      </c>
    </row>
    <row r="22">
      <c r="A22" s="717" t="n">
        <v>6</v>
      </c>
      <c r="B22" s="717" t="inlineStr">
        <is>
          <t>Land Acquisition</t>
        </is>
      </c>
      <c r="C22" s="717" t="n">
        <v>7</v>
      </c>
      <c r="D22" s="717" t="n">
        <v>8</v>
      </c>
      <c r="E22" s="717" t="n">
        <v>24000</v>
      </c>
      <c r="F22" s="717" t="n">
        <v>20000</v>
      </c>
      <c r="G22" s="717" t="n">
        <v>-4000</v>
      </c>
    </row>
    <row r="23">
      <c r="A23" s="717" t="n">
        <v>7</v>
      </c>
      <c r="B23" s="717" t="inlineStr">
        <is>
          <t>Civilworks</t>
        </is>
      </c>
      <c r="C23" s="717" t="n">
        <v>8</v>
      </c>
      <c r="D23" s="717" t="n">
        <v>9</v>
      </c>
      <c r="E23" s="717" t="n">
        <v>53727</v>
      </c>
      <c r="F23" s="717" t="n">
        <v>60687.03</v>
      </c>
      <c r="G23" s="717" t="n">
        <v>6960.03</v>
      </c>
    </row>
    <row r="24">
      <c r="A24" s="717" t="n">
        <v>8</v>
      </c>
      <c r="B24" s="717" t="inlineStr">
        <is>
          <t>contingency</t>
        </is>
      </c>
      <c r="C24" s="717" t="n">
        <v>9</v>
      </c>
      <c r="D24" s="717" t="n">
        <v>10</v>
      </c>
      <c r="E24" s="717" t="n">
        <v>660.14</v>
      </c>
      <c r="F24" s="717" t="n">
        <v>40</v>
      </c>
      <c r="G24" s="717" t="n">
        <v>-620.14</v>
      </c>
    </row>
  </sheetData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8" sqref="L8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12"/>
  <sheetViews>
    <sheetView topLeftCell="C89" view="pageBreakPreview" workbookViewId="0" zoomScaleNormal="25" zoomScaleSheetLayoutView="100">
      <selection activeCell="F100" sqref="F100"/>
    </sheetView>
  </sheetViews>
  <sheetFormatPr baseColWidth="8" defaultColWidth="14.42578125" defaultRowHeight="12.75"/>
  <cols>
    <col customWidth="1" max="1" min="1" style="162" width="5.7109375"/>
    <col customWidth="1" max="2" min="2" style="162" width="12.42578125"/>
    <col customWidth="1" max="3" min="3" style="247" width="84.7109375"/>
    <col customWidth="1" max="4" min="4" style="247" width="6.140625"/>
    <col customWidth="1" max="5" min="5" style="247" width="9"/>
    <col customWidth="1" max="6" min="6" style="579" width="11"/>
    <col customWidth="1" max="7" min="7" style="569" width="11.28515625"/>
    <col customWidth="1" max="8" min="8" style="569" width="6.85546875"/>
    <col customWidth="1" max="9" min="9" style="569" width="9.7109375"/>
    <col customWidth="1" max="10" min="10" style="569" width="8.28515625"/>
    <col customWidth="1" max="11" min="11" style="162" width="6.140625"/>
    <col customWidth="1" max="12" min="12" style="162" width="4"/>
    <col customWidth="1" max="13" min="13" style="162" width="4.140625"/>
    <col customWidth="1" max="14" min="14" style="760" width="4.7109375"/>
    <col customWidth="1" max="15" min="15" style="760" width="8.140625"/>
    <col customWidth="1" max="16" min="16" style="807" width="9.85546875"/>
    <col customWidth="1" max="17" min="17" style="807" width="10.42578125"/>
    <col customWidth="1" max="18" min="18" style="760" width="5.42578125"/>
    <col customWidth="1" max="19" min="19" style="807" width="10.42578125"/>
    <col customWidth="1" max="20" min="20" style="807" width="8.85546875"/>
    <col customWidth="1" max="21" min="21" style="760" width="6.28515625"/>
    <col customWidth="1" max="22" min="22" style="760" width="2.85546875"/>
    <col customWidth="1" max="23" min="23" style="760" width="2.7109375"/>
    <col customWidth="1" max="24" min="24" style="760" width="4.7109375"/>
    <col customWidth="1" max="25" min="25" style="760" width="7.42578125"/>
    <col customWidth="1" max="26" min="26" style="807" width="10.42578125"/>
    <col customWidth="1" max="27" min="27" style="807" width="10.7109375"/>
    <col customWidth="1" max="28" min="28" style="760" width="5.7109375"/>
    <col customWidth="1" max="29" min="29" style="807" width="10.7109375"/>
    <col customWidth="1" max="30" min="30" style="807" width="9"/>
    <col customWidth="1" max="31" min="31" style="760" width="6.140625"/>
    <col customWidth="1" max="33" min="32" style="760" width="3"/>
    <col customWidth="1" max="34" min="34" style="760" width="5"/>
    <col customWidth="1" max="35" min="35" style="760" width="9.140625"/>
    <col customWidth="1" max="36" min="36" style="807" width="9.42578125"/>
    <col customWidth="1" max="37" min="37" style="807" width="8.7109375"/>
    <col customWidth="1" max="38" min="38" style="807" width="5.85546875"/>
    <col customWidth="1" max="39" min="39" style="807" width="9.85546875"/>
    <col customWidth="1" max="40" min="40" style="760" width="8.42578125"/>
    <col customWidth="1" max="41" min="41" style="760" width="6.28515625"/>
    <col customWidth="1" max="42" min="42" style="760" width="2.7109375"/>
    <col customWidth="1" max="43" min="43" style="760" width="3.140625"/>
    <col customWidth="1" max="182" min="44" style="162" width="14.42578125"/>
    <col customWidth="1" max="16384" min="183" style="162" width="14.425781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05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  <c r="AH1" s="623" t="n"/>
      <c r="AI1" s="558" t="n"/>
      <c r="AJ1" s="558" t="n"/>
      <c r="AK1" s="806" t="n"/>
      <c r="AO1" s="558" t="n"/>
      <c r="AP1" s="558" t="n"/>
      <c r="AQ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08" t="n"/>
      <c r="P2" s="809" t="n"/>
      <c r="Q2" s="622" t="n"/>
      <c r="R2" s="165" t="n"/>
      <c r="S2" s="808" t="n"/>
      <c r="X2" s="164" t="n"/>
      <c r="Y2" s="808" t="n"/>
      <c r="Z2" s="809" t="n"/>
      <c r="AA2" s="622" t="n"/>
      <c r="AB2" s="622" t="n"/>
      <c r="AC2" s="622" t="n"/>
      <c r="AD2" s="624" t="n"/>
      <c r="AE2" s="624" t="n"/>
      <c r="AF2" s="624" t="n"/>
      <c r="AG2" s="624" t="n"/>
      <c r="AH2" s="624" t="n"/>
      <c r="AI2" s="624" t="n"/>
      <c r="AJ2" s="624" t="n"/>
      <c r="AK2" s="624" t="n"/>
      <c r="AL2" s="624" t="n"/>
      <c r="AM2" s="809" t="n"/>
    </row>
    <row customHeight="1" ht="24.75" r="3" s="451">
      <c r="A3" s="784" t="inlineStr">
        <is>
          <t>Economic Code</t>
        </is>
      </c>
      <c r="B3" s="784" t="inlineStr">
        <is>
          <t>Economic 
Sub-Code</t>
        </is>
      </c>
      <c r="C3" s="810" t="inlineStr">
        <is>
          <t>Sub-Code wise component description</t>
        </is>
      </c>
      <c r="D3" s="811" t="inlineStr">
        <is>
          <t>Cumulative Progress Upto June 2019 (Year 1 to Year-5) †</t>
        </is>
      </c>
      <c r="E3" s="771" t="n"/>
      <c r="F3" s="771" t="n"/>
      <c r="G3" s="771" t="n"/>
      <c r="H3" s="771" t="n"/>
      <c r="I3" s="771" t="n"/>
      <c r="J3" s="771" t="n"/>
      <c r="K3" s="771" t="n"/>
      <c r="L3" s="771" t="n"/>
      <c r="M3" s="771" t="n"/>
      <c r="N3" s="812" t="inlineStr">
        <is>
          <t>FY: 2019-2020 (Year-6)</t>
        </is>
      </c>
      <c r="O3" s="771" t="n"/>
      <c r="P3" s="771" t="n"/>
      <c r="Q3" s="771" t="n"/>
      <c r="R3" s="771" t="n"/>
      <c r="S3" s="771" t="n"/>
      <c r="T3" s="771" t="n"/>
      <c r="U3" s="771" t="n"/>
      <c r="V3" s="771" t="n"/>
      <c r="W3" s="783" t="n"/>
      <c r="X3" s="812" t="inlineStr">
        <is>
          <t>FY: 2020-21 (Year-7)</t>
        </is>
      </c>
      <c r="Y3" s="771" t="n"/>
      <c r="Z3" s="771" t="n"/>
      <c r="AA3" s="771" t="n"/>
      <c r="AB3" s="771" t="n"/>
      <c r="AC3" s="771" t="n"/>
      <c r="AD3" s="771" t="n"/>
      <c r="AE3" s="771" t="n"/>
      <c r="AF3" s="771" t="n"/>
      <c r="AG3" s="783" t="n"/>
      <c r="AH3" s="813" t="inlineStr">
        <is>
          <t>FY: 2021-2022 (Year-8)</t>
        </is>
      </c>
      <c r="AI3" s="796" t="n"/>
      <c r="AJ3" s="796" t="n"/>
      <c r="AK3" s="796" t="n"/>
      <c r="AL3" s="796" t="n"/>
      <c r="AM3" s="796" t="n"/>
      <c r="AN3" s="796" t="n"/>
      <c r="AO3" s="796" t="n"/>
      <c r="AP3" s="796" t="n"/>
      <c r="AQ3" s="797" t="n"/>
    </row>
    <row customHeight="1" ht="12.75" r="4" s="451">
      <c r="A4" s="767" t="n"/>
      <c r="B4" s="767" t="n"/>
      <c r="C4" s="767" t="n"/>
      <c r="D4" s="784" t="inlineStr">
        <is>
          <t>Unit</t>
        </is>
      </c>
      <c r="E4" s="814" t="inlineStr">
        <is>
          <t>Quantity (In detail)</t>
        </is>
      </c>
      <c r="F4" s="814" t="inlineStr">
        <is>
          <t>Cost</t>
        </is>
      </c>
      <c r="G4" s="771" t="n"/>
      <c r="H4" s="771" t="n"/>
      <c r="I4" s="771" t="n"/>
      <c r="J4" s="771" t="n"/>
      <c r="K4" s="771" t="n"/>
      <c r="L4" s="771" t="n"/>
      <c r="M4" s="783" t="n"/>
      <c r="N4" s="812" t="inlineStr">
        <is>
          <t>Unit</t>
        </is>
      </c>
      <c r="O4" s="815" t="inlineStr">
        <is>
          <t>Quantity (In detail)</t>
        </is>
      </c>
      <c r="P4" s="815" t="inlineStr">
        <is>
          <t>Cost</t>
        </is>
      </c>
      <c r="Q4" s="771" t="n"/>
      <c r="R4" s="771" t="n"/>
      <c r="S4" s="771" t="n"/>
      <c r="T4" s="771" t="n"/>
      <c r="U4" s="771" t="n"/>
      <c r="V4" s="771" t="n"/>
      <c r="W4" s="783" t="n"/>
      <c r="X4" s="812" t="inlineStr">
        <is>
          <t>Unit</t>
        </is>
      </c>
      <c r="Y4" s="815" t="inlineStr">
        <is>
          <t>Quantity (In detail)</t>
        </is>
      </c>
      <c r="Z4" s="815" t="inlineStr">
        <is>
          <t>Cost</t>
        </is>
      </c>
      <c r="AA4" s="771" t="n"/>
      <c r="AB4" s="771" t="n"/>
      <c r="AC4" s="771" t="n"/>
      <c r="AD4" s="771" t="n"/>
      <c r="AE4" s="771" t="n"/>
      <c r="AF4" s="771" t="n"/>
      <c r="AG4" s="783" t="n"/>
      <c r="AH4" s="812" t="inlineStr">
        <is>
          <t>Unit</t>
        </is>
      </c>
      <c r="AI4" s="815" t="inlineStr">
        <is>
          <t>Quantity (In detail)</t>
        </is>
      </c>
      <c r="AJ4" s="815" t="inlineStr">
        <is>
          <t>Cost</t>
        </is>
      </c>
      <c r="AK4" s="771" t="n"/>
      <c r="AL4" s="771" t="n"/>
      <c r="AM4" s="771" t="n"/>
      <c r="AN4" s="771" t="n"/>
      <c r="AO4" s="771" t="n"/>
      <c r="AP4" s="771" t="n"/>
      <c r="AQ4" s="783" t="n"/>
    </row>
    <row customHeight="1" ht="12.75" r="5" s="451">
      <c r="A5" s="767" t="n"/>
      <c r="B5" s="767" t="n"/>
      <c r="C5" s="767" t="n"/>
      <c r="D5" s="767" t="n"/>
      <c r="E5" s="767" t="n"/>
      <c r="F5" s="816" t="inlineStr">
        <is>
          <t>Total</t>
        </is>
      </c>
      <c r="G5" s="560" t="inlineStr">
        <is>
          <t>GOB
(FE)</t>
        </is>
      </c>
      <c r="H5" s="784" t="inlineStr">
        <is>
          <t>Project Aid</t>
        </is>
      </c>
      <c r="I5" s="771" t="n"/>
      <c r="J5" s="771" t="n"/>
      <c r="K5" s="783" t="n"/>
      <c r="L5" s="817" t="inlineStr">
        <is>
          <t>Own Fund</t>
        </is>
      </c>
      <c r="M5" s="817" t="inlineStr">
        <is>
          <t>Others</t>
        </is>
      </c>
      <c r="N5" s="767" t="n"/>
      <c r="O5" s="767" t="n"/>
      <c r="P5" s="818" t="inlineStr">
        <is>
          <t>Total</t>
        </is>
      </c>
      <c r="Q5" s="818" t="inlineStr">
        <is>
          <t>GOB
(FE)</t>
        </is>
      </c>
      <c r="R5" s="812" t="inlineStr">
        <is>
          <t>Project Aid</t>
        </is>
      </c>
      <c r="S5" s="771" t="n"/>
      <c r="T5" s="771" t="n"/>
      <c r="U5" s="783" t="n"/>
      <c r="V5" s="778" t="inlineStr">
        <is>
          <t>Own Fund</t>
        </is>
      </c>
      <c r="W5" s="778" t="inlineStr">
        <is>
          <t>Others</t>
        </is>
      </c>
      <c r="X5" s="767" t="n"/>
      <c r="Y5" s="767" t="n"/>
      <c r="Z5" s="818" t="inlineStr">
        <is>
          <t>Total</t>
        </is>
      </c>
      <c r="AA5" s="818" t="inlineStr">
        <is>
          <t>GOB
(FE)</t>
        </is>
      </c>
      <c r="AB5" s="812" t="inlineStr">
        <is>
          <t>Project Aid</t>
        </is>
      </c>
      <c r="AC5" s="771" t="n"/>
      <c r="AD5" s="771" t="n"/>
      <c r="AE5" s="783" t="n"/>
      <c r="AF5" s="778" t="inlineStr">
        <is>
          <t>Own Fund</t>
        </is>
      </c>
      <c r="AG5" s="778" t="inlineStr">
        <is>
          <t>Others</t>
        </is>
      </c>
      <c r="AH5" s="767" t="n"/>
      <c r="AI5" s="767" t="n"/>
      <c r="AJ5" s="818" t="inlineStr">
        <is>
          <t>Total</t>
        </is>
      </c>
      <c r="AK5" s="818" t="inlineStr">
        <is>
          <t>GOB
(FE)</t>
        </is>
      </c>
      <c r="AL5" s="812" t="inlineStr">
        <is>
          <t>Project Aid</t>
        </is>
      </c>
      <c r="AM5" s="771" t="n"/>
      <c r="AN5" s="771" t="n"/>
      <c r="AO5" s="783" t="n"/>
      <c r="AP5" s="778" t="inlineStr">
        <is>
          <t>Own Fund</t>
        </is>
      </c>
      <c r="AQ5" s="778" t="inlineStr">
        <is>
          <t>Others</t>
        </is>
      </c>
    </row>
    <row customHeight="1" ht="18.75" r="6" s="451">
      <c r="A6" s="767" t="n"/>
      <c r="B6" s="767" t="n"/>
      <c r="C6" s="767" t="n"/>
      <c r="D6" s="767" t="n"/>
      <c r="E6" s="767" t="n"/>
      <c r="F6" s="767" t="n"/>
      <c r="G6" s="562" t="n"/>
      <c r="H6" s="816" t="inlineStr">
        <is>
          <t>RPA</t>
        </is>
      </c>
      <c r="I6" s="783" t="n"/>
      <c r="J6" s="820" t="inlineStr">
        <is>
          <t>DPA</t>
        </is>
      </c>
      <c r="K6" s="797" t="n"/>
      <c r="L6" s="767" t="n"/>
      <c r="M6" s="767" t="n"/>
      <c r="N6" s="767" t="n"/>
      <c r="O6" s="767" t="n"/>
      <c r="P6" s="767" t="n"/>
      <c r="Q6" s="767" t="n"/>
      <c r="R6" s="812" t="inlineStr">
        <is>
          <t>RPA</t>
        </is>
      </c>
      <c r="S6" s="783" t="n"/>
      <c r="T6" s="819" t="inlineStr">
        <is>
          <t>DPA</t>
        </is>
      </c>
      <c r="U6" s="797" t="n"/>
      <c r="V6" s="767" t="n"/>
      <c r="W6" s="767" t="n"/>
      <c r="X6" s="767" t="n"/>
      <c r="Y6" s="767" t="n"/>
      <c r="Z6" s="767" t="n"/>
      <c r="AA6" s="767" t="n"/>
      <c r="AB6" s="812" t="inlineStr">
        <is>
          <t>RPA</t>
        </is>
      </c>
      <c r="AC6" s="783" t="n"/>
      <c r="AD6" s="819" t="inlineStr">
        <is>
          <t>DPA</t>
        </is>
      </c>
      <c r="AE6" s="797" t="n"/>
      <c r="AF6" s="767" t="n"/>
      <c r="AG6" s="767" t="n"/>
      <c r="AH6" s="767" t="n"/>
      <c r="AI6" s="767" t="n"/>
      <c r="AJ6" s="767" t="n"/>
      <c r="AK6" s="767" t="n"/>
      <c r="AL6" s="818" t="inlineStr">
        <is>
          <t>RPA</t>
        </is>
      </c>
      <c r="AM6" s="783" t="n"/>
      <c r="AN6" s="819" t="inlineStr">
        <is>
          <t>DPA</t>
        </is>
      </c>
      <c r="AO6" s="797" t="n"/>
      <c r="AP6" s="767" t="n"/>
      <c r="AQ6" s="767" t="n"/>
    </row>
    <row customHeight="1" ht="35.25" r="7" s="451">
      <c r="A7" s="768" t="n"/>
      <c r="B7" s="768" t="n"/>
      <c r="C7" s="768" t="n"/>
      <c r="D7" s="768" t="n"/>
      <c r="E7" s="768" t="n"/>
      <c r="F7" s="768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768" t="n"/>
      <c r="M7" s="768" t="n"/>
      <c r="N7" s="768" t="n"/>
      <c r="O7" s="768" t="n"/>
      <c r="P7" s="768" t="n"/>
      <c r="Q7" s="768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768" t="n"/>
      <c r="W7" s="768" t="n"/>
      <c r="X7" s="768" t="n"/>
      <c r="Y7" s="768" t="n"/>
      <c r="Z7" s="768" t="n"/>
      <c r="AA7" s="768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768" t="n"/>
      <c r="AG7" s="768" t="n"/>
      <c r="AH7" s="768" t="n"/>
      <c r="AI7" s="768" t="n"/>
      <c r="AJ7" s="768" t="n"/>
      <c r="AK7" s="768" t="n"/>
      <c r="AL7" s="596" t="inlineStr">
        <is>
          <t>Through GOB</t>
        </is>
      </c>
      <c r="AM7" s="591" t="inlineStr">
        <is>
          <t>Special Account</t>
        </is>
      </c>
      <c r="AN7" s="167" t="inlineStr">
        <is>
          <t>Through PD</t>
        </is>
      </c>
      <c r="AO7" s="166" t="inlineStr">
        <is>
          <t>Through DP</t>
        </is>
      </c>
      <c r="AP7" s="768" t="n"/>
      <c r="AQ7" s="768" t="n"/>
    </row>
    <row customFormat="1" r="8" s="170">
      <c r="A8" s="168" t="n">
        <v>1</v>
      </c>
      <c r="B8" s="168" t="n">
        <v>2</v>
      </c>
      <c r="C8" s="814" t="n">
        <v>3</v>
      </c>
      <c r="D8" s="814" t="n">
        <v>4</v>
      </c>
      <c r="E8" s="814" t="n">
        <v>5</v>
      </c>
      <c r="F8" s="564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14" t="n">
        <v>14</v>
      </c>
      <c r="O8" s="814" t="n">
        <v>15</v>
      </c>
      <c r="P8" s="580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36" t="n">
        <v>24</v>
      </c>
      <c r="Y8" s="836" t="n">
        <v>25</v>
      </c>
      <c r="Z8" s="594" t="n">
        <v>26</v>
      </c>
      <c r="AA8" s="594" t="n">
        <v>27</v>
      </c>
      <c r="AB8" s="836" t="n">
        <v>28</v>
      </c>
      <c r="AC8" s="594" t="n">
        <v>29</v>
      </c>
      <c r="AD8" s="594" t="n">
        <v>30</v>
      </c>
      <c r="AE8" s="836" t="n">
        <v>31</v>
      </c>
      <c r="AF8" s="836" t="n">
        <v>32</v>
      </c>
      <c r="AG8" s="836" t="n">
        <v>33</v>
      </c>
      <c r="AH8" s="169" t="n">
        <v>34</v>
      </c>
      <c r="AI8" s="169" t="n">
        <v>35</v>
      </c>
      <c r="AJ8" s="597" t="n">
        <v>36</v>
      </c>
      <c r="AK8" s="597" t="n">
        <v>37</v>
      </c>
      <c r="AL8" s="594" t="n">
        <v>38</v>
      </c>
      <c r="AM8" s="594" t="n">
        <v>39</v>
      </c>
      <c r="AN8" s="836" t="n">
        <v>40</v>
      </c>
      <c r="AO8" s="836" t="n">
        <v>41</v>
      </c>
      <c r="AP8" s="836" t="n">
        <v>42</v>
      </c>
      <c r="AQ8" s="836" t="n">
        <v>43</v>
      </c>
    </row>
    <row customHeight="1" ht="15.75" r="9" s="451">
      <c r="A9" s="822" t="inlineStr">
        <is>
          <t>(a) Revenue Component:</t>
        </is>
      </c>
      <c r="B9" s="771" t="n"/>
      <c r="C9" s="783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  <c r="AQ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  <c r="AH10" s="57" t="n"/>
      <c r="AI10" s="186" t="n"/>
      <c r="AJ10" s="582" t="n"/>
      <c r="AK10" s="595" t="n"/>
      <c r="AL10" s="587" t="n"/>
      <c r="AM10" s="587" t="n"/>
      <c r="AN10" s="184" t="n"/>
      <c r="AO10" s="184" t="n"/>
      <c r="AP10" s="184" t="n"/>
      <c r="AQ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1.01</v>
      </c>
      <c r="G11" s="571" t="n">
        <v>1.01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582" t="n">
        <v>0.5</v>
      </c>
      <c r="Q11" s="587" t="n">
        <v>0.5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2.0242</v>
      </c>
      <c r="AA11" s="587" t="n">
        <v>2.0242</v>
      </c>
      <c r="AB11" s="184" t="n"/>
      <c r="AC11" s="587" t="n">
        <v>0</v>
      </c>
      <c r="AD11" s="587" t="n">
        <v>0</v>
      </c>
      <c r="AE11" s="184" t="n"/>
      <c r="AF11" s="184" t="n"/>
      <c r="AG11" s="183" t="n"/>
      <c r="AH11" s="92" t="n"/>
      <c r="AI11" s="190" t="inlineStr">
        <is>
          <t>Part</t>
        </is>
      </c>
      <c r="AJ11" s="582" t="n">
        <v>1.4658</v>
      </c>
      <c r="AK11" s="595" t="n">
        <v>1.4658</v>
      </c>
      <c r="AL11" s="587" t="n"/>
      <c r="AM11" s="587" t="n">
        <v>0</v>
      </c>
      <c r="AN11" s="184" t="n">
        <v>0</v>
      </c>
      <c r="AO11" s="184" t="n"/>
      <c r="AP11" s="184" t="n"/>
      <c r="AQ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582" t="n">
        <v>0</v>
      </c>
      <c r="Q12" s="587" t="n">
        <v>0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6.3</v>
      </c>
      <c r="AA12" s="587" t="n">
        <v>6.3</v>
      </c>
      <c r="AB12" s="184" t="n"/>
      <c r="AC12" s="587" t="n">
        <v>0</v>
      </c>
      <c r="AD12" s="587" t="n">
        <v>0</v>
      </c>
      <c r="AE12" s="184" t="n"/>
      <c r="AF12" s="184" t="n"/>
      <c r="AG12" s="183" t="n"/>
      <c r="AH12" s="92" t="n"/>
      <c r="AI12" s="190" t="inlineStr">
        <is>
          <t>Part</t>
        </is>
      </c>
      <c r="AJ12" s="582" t="n">
        <v>3.7</v>
      </c>
      <c r="AK12" s="595" t="n">
        <v>3.7</v>
      </c>
      <c r="AL12" s="587" t="n"/>
      <c r="AM12" s="587" t="n">
        <v>0</v>
      </c>
      <c r="AN12" s="184" t="n">
        <v>0</v>
      </c>
      <c r="AO12" s="184" t="n"/>
      <c r="AP12" s="184" t="n"/>
      <c r="AQ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36.61</v>
      </c>
      <c r="G13" s="571" t="n">
        <v>36.61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582" t="n">
        <v>14</v>
      </c>
      <c r="Q13" s="587" t="n">
        <v>14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53.634</v>
      </c>
      <c r="AA13" s="587" t="n">
        <v>53.634</v>
      </c>
      <c r="AB13" s="184" t="n"/>
      <c r="AC13" s="587" t="n">
        <v>0</v>
      </c>
      <c r="AD13" s="587" t="n">
        <v>0</v>
      </c>
      <c r="AE13" s="184" t="n"/>
      <c r="AF13" s="184" t="n"/>
      <c r="AG13" s="183" t="n"/>
      <c r="AH13" s="92" t="n"/>
      <c r="AI13" s="190" t="inlineStr">
        <is>
          <t>Part</t>
        </is>
      </c>
      <c r="AJ13" s="582" t="n">
        <v>35.756</v>
      </c>
      <c r="AK13" s="595" t="n">
        <v>35.756</v>
      </c>
      <c r="AL13" s="587" t="n"/>
      <c r="AM13" s="587" t="n">
        <v>0</v>
      </c>
      <c r="AN13" s="184" t="n">
        <v>0</v>
      </c>
      <c r="AO13" s="184" t="n"/>
      <c r="AP13" s="184" t="n"/>
      <c r="AQ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U14" s="184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  <c r="AH14" s="57" t="n"/>
      <c r="AI14" s="191" t="n"/>
      <c r="AJ14" s="582" t="n"/>
      <c r="AK14" s="595" t="n"/>
      <c r="AL14" s="587" t="n"/>
      <c r="AM14" s="587" t="n"/>
      <c r="AN14" s="184" t="n"/>
      <c r="AO14" s="184" t="n"/>
      <c r="AP14" s="184" t="n"/>
      <c r="AQ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58.54</v>
      </c>
      <c r="G15" s="571" t="n">
        <v>58.54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582" t="n">
        <v>14.97</v>
      </c>
      <c r="Q15" s="587" t="n">
        <v>14.97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28.8176</v>
      </c>
      <c r="AA15" s="587" t="n">
        <v>28.8176</v>
      </c>
      <c r="AB15" s="184" t="n"/>
      <c r="AC15" s="587" t="n">
        <v>0</v>
      </c>
      <c r="AD15" s="587" t="n">
        <v>0</v>
      </c>
      <c r="AE15" s="184" t="n"/>
      <c r="AF15" s="184" t="n"/>
      <c r="AG15" s="183" t="n"/>
      <c r="AH15" s="92" t="n"/>
      <c r="AI15" s="190" t="inlineStr">
        <is>
          <t>Part</t>
        </is>
      </c>
      <c r="AJ15" s="582" t="n">
        <v>17.6624</v>
      </c>
      <c r="AK15" s="595" t="n">
        <v>17.6624</v>
      </c>
      <c r="AL15" s="587" t="n"/>
      <c r="AM15" s="587" t="n">
        <v>0</v>
      </c>
      <c r="AN15" s="184" t="n">
        <v>0</v>
      </c>
      <c r="AO15" s="184" t="n"/>
      <c r="AP15" s="184" t="n"/>
      <c r="AQ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116.67</v>
      </c>
      <c r="G16" s="571" t="n">
        <v>116.67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582" t="n">
        <v>34.21</v>
      </c>
      <c r="Q16" s="587" t="n">
        <v>34.21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58.35439999999998</v>
      </c>
      <c r="AA16" s="587" t="n">
        <v>58.35439999999998</v>
      </c>
      <c r="AB16" s="184" t="n"/>
      <c r="AC16" s="587" t="n">
        <v>0</v>
      </c>
      <c r="AD16" s="587" t="n">
        <v>0</v>
      </c>
      <c r="AE16" s="184" t="n"/>
      <c r="AF16" s="184" t="n"/>
      <c r="AG16" s="183" t="n"/>
      <c r="AH16" s="92" t="n"/>
      <c r="AI16" s="190" t="inlineStr">
        <is>
          <t>Part</t>
        </is>
      </c>
      <c r="AJ16" s="582" t="n">
        <v>35.76559999999999</v>
      </c>
      <c r="AK16" s="595" t="n">
        <v>35.76559999999999</v>
      </c>
      <c r="AL16" s="587" t="n"/>
      <c r="AM16" s="587" t="n">
        <v>0</v>
      </c>
      <c r="AN16" s="184" t="n">
        <v>0</v>
      </c>
      <c r="AO16" s="184" t="n"/>
      <c r="AP16" s="184" t="n"/>
      <c r="AQ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1603.18</v>
      </c>
      <c r="G17" s="571" t="n">
        <v>1603.18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582" t="n">
        <v>177.18</v>
      </c>
      <c r="Q17" s="587" t="n">
        <v>177.18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634.52</v>
      </c>
      <c r="AA17" s="587" t="n">
        <v>634.52</v>
      </c>
      <c r="AB17" s="184" t="n"/>
      <c r="AC17" s="587" t="n">
        <v>0</v>
      </c>
      <c r="AD17" s="587" t="n">
        <v>0</v>
      </c>
      <c r="AE17" s="184" t="n"/>
      <c r="AF17" s="184" t="n"/>
      <c r="AG17" s="183" t="n"/>
      <c r="AH17" s="92" t="n"/>
      <c r="AI17" s="190" t="inlineStr">
        <is>
          <t>Part</t>
        </is>
      </c>
      <c r="AJ17" s="582" t="n">
        <v>459.48</v>
      </c>
      <c r="AK17" s="595" t="n">
        <v>459.48</v>
      </c>
      <c r="AL17" s="587" t="n"/>
      <c r="AM17" s="587" t="n">
        <v>0</v>
      </c>
      <c r="AN17" s="184" t="n">
        <v>0</v>
      </c>
      <c r="AO17" s="184" t="n"/>
      <c r="AP17" s="184" t="n"/>
      <c r="AQ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0.77</v>
      </c>
      <c r="G18" s="571" t="n">
        <v>0.77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582" t="n">
        <v>0.48</v>
      </c>
      <c r="Q18" s="587" t="n">
        <v>0.48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2.175</v>
      </c>
      <c r="AA18" s="587" t="n">
        <v>2.175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  <c r="AH18" s="92" t="n"/>
      <c r="AI18" s="190" t="inlineStr">
        <is>
          <t>Part</t>
        </is>
      </c>
      <c r="AJ18" s="582" t="n">
        <v>1.575</v>
      </c>
      <c r="AK18" s="595" t="n">
        <v>1.575</v>
      </c>
      <c r="AL18" s="587" t="n"/>
      <c r="AM18" s="587" t="n">
        <v>0</v>
      </c>
      <c r="AN18" s="184" t="n">
        <v>0</v>
      </c>
      <c r="AO18" s="184" t="n"/>
      <c r="AP18" s="184" t="n"/>
      <c r="AQ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0.97</v>
      </c>
      <c r="G19" s="571" t="n">
        <v>0.97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582" t="n">
        <v>0.07000000000000001</v>
      </c>
      <c r="Q19" s="587" t="n">
        <v>0.07000000000000001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2.4156</v>
      </c>
      <c r="AA19" s="587" t="n">
        <v>2.4156</v>
      </c>
      <c r="AB19" s="184" t="n"/>
      <c r="AC19" s="587" t="n">
        <v>0</v>
      </c>
      <c r="AD19" s="587" t="n">
        <v>0</v>
      </c>
      <c r="AE19" s="184" t="n"/>
      <c r="AF19" s="184" t="n"/>
      <c r="AG19" s="183" t="n"/>
      <c r="AH19" s="92" t="n"/>
      <c r="AI19" s="190" t="inlineStr">
        <is>
          <t>Part</t>
        </is>
      </c>
      <c r="AJ19" s="582" t="n">
        <v>1.5444</v>
      </c>
      <c r="AK19" s="595" t="n">
        <v>1.5444</v>
      </c>
      <c r="AL19" s="587" t="n"/>
      <c r="AM19" s="587" t="n">
        <v>0</v>
      </c>
      <c r="AN19" s="184" t="n">
        <v>0</v>
      </c>
      <c r="AO19" s="184" t="n"/>
      <c r="AP19" s="184" t="n"/>
      <c r="AQ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0.44</v>
      </c>
      <c r="G20" s="571" t="n">
        <v>0.44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582" t="n">
        <v>0.1</v>
      </c>
      <c r="Q20" s="587" t="n">
        <v>0.1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2.49704</v>
      </c>
      <c r="AA20" s="587" t="n">
        <v>2.49704</v>
      </c>
      <c r="AB20" s="184" t="n"/>
      <c r="AC20" s="587" t="n">
        <v>0</v>
      </c>
      <c r="AD20" s="587" t="n">
        <v>0</v>
      </c>
      <c r="AE20" s="184" t="n"/>
      <c r="AF20" s="184" t="n"/>
      <c r="AG20" s="183" t="n"/>
      <c r="AH20" s="92" t="n"/>
      <c r="AI20" s="190" t="inlineStr">
        <is>
          <t>Part</t>
        </is>
      </c>
      <c r="AJ20" s="582" t="n">
        <v>1.96196</v>
      </c>
      <c r="AK20" s="595" t="n">
        <v>1.96196</v>
      </c>
      <c r="AL20" s="587" t="n"/>
      <c r="AM20" s="587" t="n">
        <v>0</v>
      </c>
      <c r="AN20" s="184" t="n">
        <v>0</v>
      </c>
      <c r="AO20" s="184" t="n"/>
      <c r="AP20" s="184" t="n"/>
      <c r="AQ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11.92</v>
      </c>
      <c r="G21" s="571" t="n">
        <v>11.92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582" t="n">
        <v>0.17</v>
      </c>
      <c r="Q21" s="587" t="n">
        <v>0.17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4.983299999999999</v>
      </c>
      <c r="AA21" s="595" t="n">
        <v>4.983299999999999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  <c r="AH21" s="92" t="n"/>
      <c r="AI21" s="190" t="n"/>
      <c r="AJ21" s="582" t="n">
        <v>2.926699999999999</v>
      </c>
      <c r="AK21" s="595" t="n">
        <v>2.926699999999999</v>
      </c>
      <c r="AL21" s="587" t="n"/>
      <c r="AM21" s="587" t="n">
        <v>0</v>
      </c>
      <c r="AN21" s="184" t="n">
        <v>0</v>
      </c>
      <c r="AO21" s="184" t="n"/>
      <c r="AP21" s="184" t="n"/>
      <c r="AQ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1.11</v>
      </c>
      <c r="G22" s="571" t="n">
        <v>1.11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582" t="n">
        <v>0.55</v>
      </c>
      <c r="Q22" s="587" t="n">
        <v>0.55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2.0313</v>
      </c>
      <c r="AA22" s="595" t="n">
        <v>2.0313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92" t="n"/>
      <c r="AI22" s="190" t="inlineStr">
        <is>
          <t>Part</t>
        </is>
      </c>
      <c r="AJ22" s="582" t="n">
        <v>1.2987</v>
      </c>
      <c r="AK22" s="595" t="n">
        <v>1.2987</v>
      </c>
      <c r="AL22" s="587" t="n"/>
      <c r="AM22" s="587" t="n">
        <v>0</v>
      </c>
      <c r="AN22" s="184" t="n">
        <v>0</v>
      </c>
      <c r="AO22" s="184" t="n"/>
      <c r="AP22" s="184" t="n"/>
      <c r="AQ22" s="183" t="n"/>
      <c r="AR22" s="193" t="n"/>
      <c r="AS22" s="194" t="n"/>
      <c r="AT22" s="194" t="n"/>
      <c r="AU22" s="194" t="n"/>
      <c r="AV22" s="194" t="n"/>
      <c r="AW22" s="193" t="n"/>
      <c r="AX22" s="194" t="n"/>
      <c r="AY22" s="194" t="n"/>
      <c r="AZ22" s="194" t="n"/>
      <c r="BA22" s="194" t="n"/>
      <c r="BB22" s="193" t="n"/>
      <c r="BC22" s="194" t="n"/>
      <c r="BD22" s="194" t="n"/>
      <c r="BE22" s="194" t="n"/>
      <c r="BF22" s="194" t="n"/>
      <c r="BG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8.74</v>
      </c>
      <c r="G23" s="571" t="n">
        <v>8.74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582" t="n">
        <v>2.89</v>
      </c>
      <c r="Q23" s="587" t="n">
        <v>2.89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4.609000000000001</v>
      </c>
      <c r="AA23" s="587" t="n">
        <v>4.609000000000001</v>
      </c>
      <c r="AB23" s="184" t="n"/>
      <c r="AC23" s="587" t="n">
        <v>0</v>
      </c>
      <c r="AD23" s="587" t="n">
        <v>0</v>
      </c>
      <c r="AE23" s="184" t="n"/>
      <c r="AF23" s="184" t="n"/>
      <c r="AG23" s="183" t="n"/>
      <c r="AH23" s="92" t="n"/>
      <c r="AI23" s="190" t="inlineStr">
        <is>
          <t>Part</t>
        </is>
      </c>
      <c r="AJ23" s="582" t="n">
        <v>3.771</v>
      </c>
      <c r="AK23" s="595" t="n">
        <v>3.771</v>
      </c>
      <c r="AL23" s="587" t="n"/>
      <c r="AM23" s="587" t="n">
        <v>0</v>
      </c>
      <c r="AN23" s="184" t="n">
        <v>0</v>
      </c>
      <c r="AO23" s="184" t="n"/>
      <c r="AP23" s="184" t="n"/>
      <c r="AQ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17.52</v>
      </c>
      <c r="G24" s="571" t="n">
        <v>17.52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582" t="n">
        <v>4.02</v>
      </c>
      <c r="Q24" s="587" t="n">
        <v>4.02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11.2545</v>
      </c>
      <c r="AA24" s="595" t="n">
        <v>11.2545</v>
      </c>
      <c r="AB24" s="184" t="n"/>
      <c r="AC24" s="587" t="n">
        <v>0</v>
      </c>
      <c r="AD24" s="587" t="n">
        <v>0</v>
      </c>
      <c r="AE24" s="184" t="n"/>
      <c r="AF24" s="184" t="n"/>
      <c r="AG24" s="183" t="n"/>
      <c r="AH24" s="92" t="n"/>
      <c r="AI24" s="190" t="inlineStr">
        <is>
          <t>Part</t>
        </is>
      </c>
      <c r="AJ24" s="582" t="n">
        <v>7.1955</v>
      </c>
      <c r="AK24" s="595" t="n">
        <v>7.1955</v>
      </c>
      <c r="AL24" s="587" t="n"/>
      <c r="AM24" s="587" t="n">
        <v>0</v>
      </c>
      <c r="AN24" s="184" t="n">
        <v>0</v>
      </c>
      <c r="AO24" s="184" t="n"/>
      <c r="AP24" s="184" t="n"/>
      <c r="AQ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64.59</v>
      </c>
      <c r="G25" s="571" t="n">
        <v>64.59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582" t="n">
        <v>24.18</v>
      </c>
      <c r="Q25" s="587" t="n">
        <v>24.18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46.3068</v>
      </c>
      <c r="AA25" s="595" t="n">
        <v>46.3068</v>
      </c>
      <c r="AB25" s="184" t="n"/>
      <c r="AC25" s="587" t="n">
        <v>0</v>
      </c>
      <c r="AD25" s="587" t="n">
        <v>0</v>
      </c>
      <c r="AE25" s="184" t="n"/>
      <c r="AF25" s="184" t="n"/>
      <c r="AG25" s="183" t="n"/>
      <c r="AH25" s="92" t="n"/>
      <c r="AI25" s="190" t="inlineStr">
        <is>
          <t>Part</t>
        </is>
      </c>
      <c r="AJ25" s="582" t="n">
        <v>34.93320000000001</v>
      </c>
      <c r="AK25" s="595" t="n">
        <v>34.93320000000001</v>
      </c>
      <c r="AL25" s="587" t="n"/>
      <c r="AM25" s="587" t="n">
        <v>0</v>
      </c>
      <c r="AN25" s="184" t="n">
        <v>0</v>
      </c>
      <c r="AO25" s="184" t="n"/>
      <c r="AP25" s="184" t="n"/>
      <c r="AQ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1.16</v>
      </c>
      <c r="G26" s="571" t="n">
        <v>1.16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582" t="n">
        <v>0.91</v>
      </c>
      <c r="Q26" s="587" t="n">
        <v>0.91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0.5120500000000001</v>
      </c>
      <c r="AA26" s="595" t="n">
        <v>0.5120500000000001</v>
      </c>
      <c r="AB26" s="184" t="n"/>
      <c r="AC26" s="587" t="n">
        <v>0</v>
      </c>
      <c r="AD26" s="587" t="n">
        <v>0</v>
      </c>
      <c r="AE26" s="184" t="n"/>
      <c r="AF26" s="184" t="n"/>
      <c r="AG26" s="183" t="n"/>
      <c r="AH26" s="92" t="n"/>
      <c r="AI26" s="190" t="n"/>
      <c r="AJ26" s="582" t="n">
        <v>0.41895</v>
      </c>
      <c r="AK26" s="595" t="n">
        <v>0.41895</v>
      </c>
      <c r="AL26" s="587" t="n"/>
      <c r="AM26" s="587" t="n">
        <v>0</v>
      </c>
      <c r="AN26" s="184" t="n">
        <v>0</v>
      </c>
      <c r="AO26" s="184" t="n"/>
      <c r="AP26" s="184" t="n"/>
      <c r="AQ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34.16</v>
      </c>
      <c r="G27" s="571" t="n">
        <v>34.16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582" t="n">
        <v>0.5</v>
      </c>
      <c r="Q27" s="587" t="n">
        <v>0.5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9.354960000000004</v>
      </c>
      <c r="AA27" s="595" t="n">
        <v>9.354960000000004</v>
      </c>
      <c r="AB27" s="184" t="n"/>
      <c r="AC27" s="587" t="n">
        <v>0</v>
      </c>
      <c r="AD27" s="587" t="n">
        <v>0</v>
      </c>
      <c r="AE27" s="184" t="n"/>
      <c r="AF27" s="184" t="n"/>
      <c r="AG27" s="183" t="n"/>
      <c r="AH27" s="92" t="n"/>
      <c r="AI27" s="190" t="inlineStr">
        <is>
          <t>Part</t>
        </is>
      </c>
      <c r="AJ27" s="582" t="n">
        <v>5.981040000000003</v>
      </c>
      <c r="AK27" s="595" t="n">
        <v>5.981040000000003</v>
      </c>
      <c r="AL27" s="587" t="n"/>
      <c r="AM27" s="587" t="n">
        <v>0</v>
      </c>
      <c r="AN27" s="184" t="n">
        <v>0</v>
      </c>
      <c r="AO27" s="184" t="n"/>
      <c r="AP27" s="184" t="n"/>
      <c r="AQ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49.91</v>
      </c>
      <c r="G28" s="571" t="n">
        <v>49.91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582" t="n">
        <v>19.95</v>
      </c>
      <c r="Q28" s="587" t="n">
        <v>19.95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31.58694</v>
      </c>
      <c r="AA28" s="595" t="n">
        <v>31.58694</v>
      </c>
      <c r="AB28" s="184" t="n"/>
      <c r="AC28" s="587" t="n">
        <v>0</v>
      </c>
      <c r="AD28" s="587" t="n">
        <v>0</v>
      </c>
      <c r="AE28" s="184" t="n"/>
      <c r="AF28" s="184" t="n"/>
      <c r="AG28" s="183" t="n"/>
      <c r="AH28" s="92" t="n"/>
      <c r="AI28" s="190" t="inlineStr">
        <is>
          <t>Part</t>
        </is>
      </c>
      <c r="AJ28" s="582" t="n">
        <v>18.55106</v>
      </c>
      <c r="AK28" s="595" t="n">
        <v>18.55106</v>
      </c>
      <c r="AL28" s="587" t="n"/>
      <c r="AM28" s="587" t="n">
        <v>0</v>
      </c>
      <c r="AN28" s="184" t="n">
        <v>0</v>
      </c>
      <c r="AO28" s="184" t="n"/>
      <c r="AP28" s="184" t="n"/>
      <c r="AQ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0.28</v>
      </c>
      <c r="G29" s="571" t="n">
        <v>0.28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582" t="n">
        <v>0.2</v>
      </c>
      <c r="Q29" s="587" t="n">
        <v>0.2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0.8815999999999999</v>
      </c>
      <c r="AA29" s="587" t="n">
        <v>0.8815999999999999</v>
      </c>
      <c r="AB29" s="184" t="n"/>
      <c r="AC29" s="587" t="n">
        <v>0</v>
      </c>
      <c r="AD29" s="587" t="n">
        <v>0</v>
      </c>
      <c r="AE29" s="184" t="n"/>
      <c r="AF29" s="184" t="n"/>
      <c r="AG29" s="183" t="n"/>
      <c r="AH29" s="92" t="n"/>
      <c r="AI29" s="190" t="inlineStr">
        <is>
          <t>Part</t>
        </is>
      </c>
      <c r="AJ29" s="582" t="n">
        <v>0.6384</v>
      </c>
      <c r="AK29" s="595" t="n">
        <v>0.6384</v>
      </c>
      <c r="AL29" s="587" t="n"/>
      <c r="AM29" s="587" t="n">
        <v>0</v>
      </c>
      <c r="AN29" s="184" t="n">
        <v>0</v>
      </c>
      <c r="AO29" s="184" t="n"/>
      <c r="AP29" s="184" t="n"/>
      <c r="AQ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U30" s="184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  <c r="AH30" s="57" t="n"/>
      <c r="AI30" s="191" t="n"/>
      <c r="AJ30" s="582" t="n"/>
      <c r="AK30" s="595" t="n"/>
      <c r="AL30" s="587" t="n"/>
      <c r="AM30" s="587" t="n"/>
      <c r="AN30" s="184" t="n"/>
      <c r="AO30" s="184" t="n"/>
      <c r="AP30" s="184" t="n"/>
      <c r="AQ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582" t="n">
        <v>0</v>
      </c>
      <c r="Q31" s="587" t="n">
        <v>0</v>
      </c>
      <c r="R31" s="184" t="n"/>
      <c r="S31" s="587" t="n">
        <v>0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119</v>
      </c>
      <c r="AA31" s="587" t="n">
        <v>0</v>
      </c>
      <c r="AB31" s="184" t="n"/>
      <c r="AC31" s="587" t="n">
        <v>119</v>
      </c>
      <c r="AD31" s="587" t="n">
        <v>0</v>
      </c>
      <c r="AE31" s="184" t="n"/>
      <c r="AF31" s="184" t="n"/>
      <c r="AG31" s="183" t="n"/>
      <c r="AH31" s="198" t="n"/>
      <c r="AI31" s="199" t="n"/>
      <c r="AJ31" s="582" t="n">
        <v>0</v>
      </c>
      <c r="AK31" s="595" t="n">
        <v>0</v>
      </c>
      <c r="AL31" s="587" t="n"/>
      <c r="AM31" s="587" t="n">
        <v>0</v>
      </c>
      <c r="AN31" s="184" t="n">
        <v>0</v>
      </c>
      <c r="AO31" s="184" t="n"/>
      <c r="AP31" s="184" t="n"/>
      <c r="AQ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301.5</v>
      </c>
      <c r="G32" s="571" t="n">
        <v>22.54</v>
      </c>
      <c r="H32" s="572" t="n"/>
      <c r="I32" s="571" t="n">
        <v>278.96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582" t="n">
        <v>22.21</v>
      </c>
      <c r="Q32" s="587" t="n">
        <v>2.380912</v>
      </c>
      <c r="R32" s="184" t="n"/>
      <c r="S32" s="587" t="n">
        <v>19.829088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127.794</v>
      </c>
      <c r="AA32" s="587" t="n">
        <v>13.6995168</v>
      </c>
      <c r="AB32" s="184" t="n"/>
      <c r="AC32" s="587" t="n">
        <v>114.0944832</v>
      </c>
      <c r="AD32" s="587" t="n">
        <v>0</v>
      </c>
      <c r="AE32" s="184" t="n"/>
      <c r="AF32" s="184" t="n"/>
      <c r="AG32" s="183" t="n"/>
      <c r="AH32" s="198" t="n"/>
      <c r="AI32" s="190" t="inlineStr">
        <is>
          <t>Part</t>
        </is>
      </c>
      <c r="AJ32" s="582" t="n">
        <v>85.19600000000003</v>
      </c>
      <c r="AK32" s="595" t="n">
        <v>9.133011200000004</v>
      </c>
      <c r="AL32" s="587" t="n"/>
      <c r="AM32" s="587" t="n">
        <v>76.06298880000003</v>
      </c>
      <c r="AN32" s="184" t="n">
        <v>0</v>
      </c>
      <c r="AO32" s="184" t="n"/>
      <c r="AP32" s="184" t="n"/>
      <c r="AQ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1346.63</v>
      </c>
      <c r="G33" s="571" t="n">
        <v>80.34</v>
      </c>
      <c r="H33" s="572" t="n"/>
      <c r="I33" s="571" t="n">
        <v>1266.29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582" t="n">
        <v>338.12</v>
      </c>
      <c r="Q33" s="587" t="n">
        <v>36.246464</v>
      </c>
      <c r="R33" s="184" t="n"/>
      <c r="S33" s="587" t="n">
        <v>301.873536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910.5704999999999</v>
      </c>
      <c r="AA33" s="587" t="n">
        <v>97.61315759999999</v>
      </c>
      <c r="AB33" s="184" t="n"/>
      <c r="AC33" s="587" t="n">
        <v>812.9573424</v>
      </c>
      <c r="AD33" s="587" t="n">
        <v>0</v>
      </c>
      <c r="AE33" s="184" t="n"/>
      <c r="AF33" s="184" t="n"/>
      <c r="AG33" s="183" t="n"/>
      <c r="AH33" s="198" t="n"/>
      <c r="AI33" s="190" t="inlineStr">
        <is>
          <t>Part</t>
        </is>
      </c>
      <c r="AJ33" s="582" t="n">
        <v>534.7795</v>
      </c>
      <c r="AK33" s="595" t="n">
        <v>57.3283624</v>
      </c>
      <c r="AL33" s="587" t="n"/>
      <c r="AM33" s="587" t="n">
        <v>477.4511376</v>
      </c>
      <c r="AN33" s="184" t="n">
        <v>0</v>
      </c>
      <c r="AO33" s="184" t="n"/>
      <c r="AP33" s="184" t="n"/>
      <c r="AQ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578.2</v>
      </c>
      <c r="G34" s="571" t="n">
        <v>35.47</v>
      </c>
      <c r="H34" s="572" t="n"/>
      <c r="I34" s="571" t="n">
        <v>542.73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582" t="n">
        <v>82.97</v>
      </c>
      <c r="Q34" s="587" t="n">
        <v>8.894384000000001</v>
      </c>
      <c r="R34" s="184" t="n"/>
      <c r="S34" s="587" t="n">
        <v>74.075616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368.5165</v>
      </c>
      <c r="AA34" s="587" t="n">
        <v>39.5049688</v>
      </c>
      <c r="AB34" s="184" t="n"/>
      <c r="AC34" s="587" t="n">
        <v>329.0115312</v>
      </c>
      <c r="AD34" s="587" t="n">
        <v>0</v>
      </c>
      <c r="AE34" s="184" t="n"/>
      <c r="AF34" s="184" t="n"/>
      <c r="AG34" s="183" t="n"/>
      <c r="AH34" s="198" t="n"/>
      <c r="AI34" s="190" t="inlineStr">
        <is>
          <t>Part</t>
        </is>
      </c>
      <c r="AJ34" s="582" t="n">
        <v>301.5135</v>
      </c>
      <c r="AK34" s="595" t="n">
        <v>32.32224720000001</v>
      </c>
      <c r="AL34" s="587" t="n"/>
      <c r="AM34" s="587" t="n">
        <v>269.1912528</v>
      </c>
      <c r="AN34" s="184" t="n">
        <v>0</v>
      </c>
      <c r="AO34" s="184" t="n"/>
      <c r="AP34" s="184" t="n"/>
      <c r="AQ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10.96</v>
      </c>
      <c r="G35" s="571" t="n">
        <v>10.96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582" t="n">
        <v>3.49</v>
      </c>
      <c r="Q35" s="587" t="n">
        <v>3.49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4.680999999999999</v>
      </c>
      <c r="AA35" s="587" t="n">
        <v>4.680999999999999</v>
      </c>
      <c r="AB35" s="184" t="n"/>
      <c r="AC35" s="587" t="n">
        <v>0</v>
      </c>
      <c r="AD35" s="587" t="n">
        <v>0</v>
      </c>
      <c r="AE35" s="184" t="n"/>
      <c r="AF35" s="184" t="n"/>
      <c r="AG35" s="183" t="n"/>
      <c r="AH35" s="92" t="n"/>
      <c r="AI35" s="190" t="inlineStr">
        <is>
          <t>Part</t>
        </is>
      </c>
      <c r="AJ35" s="582" t="n">
        <v>2.869</v>
      </c>
      <c r="AK35" s="595" t="n">
        <v>2.869</v>
      </c>
      <c r="AL35" s="587" t="n"/>
      <c r="AM35" s="587" t="n">
        <v>0</v>
      </c>
      <c r="AN35" s="184" t="n">
        <v>0</v>
      </c>
      <c r="AO35" s="184" t="n"/>
      <c r="AP35" s="184" t="n"/>
      <c r="AQ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3.74</v>
      </c>
      <c r="G36" s="571" t="n">
        <v>3.74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582" t="n">
        <v>3</v>
      </c>
      <c r="Q36" s="587" t="n">
        <v>3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4.7908</v>
      </c>
      <c r="AA36" s="587" t="n">
        <v>4.7908</v>
      </c>
      <c r="AB36" s="184" t="n"/>
      <c r="AC36" s="587" t="n">
        <v>0</v>
      </c>
      <c r="AD36" s="587" t="n">
        <v>0</v>
      </c>
      <c r="AE36" s="184" t="n"/>
      <c r="AF36" s="184" t="n"/>
      <c r="AG36" s="183" t="n"/>
      <c r="AH36" s="92" t="n"/>
      <c r="AI36" s="190" t="inlineStr">
        <is>
          <t>Part</t>
        </is>
      </c>
      <c r="AJ36" s="582" t="n">
        <v>3.4692</v>
      </c>
      <c r="AK36" s="595" t="n">
        <v>3.4692</v>
      </c>
      <c r="AL36" s="587" t="n"/>
      <c r="AM36" s="587" t="n">
        <v>0</v>
      </c>
      <c r="AN36" s="184" t="n">
        <v>0</v>
      </c>
      <c r="AO36" s="184" t="n"/>
      <c r="AP36" s="184" t="n"/>
      <c r="AQ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5168.01</v>
      </c>
      <c r="G37" s="571" t="n">
        <v>0</v>
      </c>
      <c r="H37" s="572" t="n"/>
      <c r="I37" s="571" t="n">
        <v>0</v>
      </c>
      <c r="J37" s="571" t="n">
        <v>5168.01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582" t="n">
        <v>450</v>
      </c>
      <c r="Q37" s="587" t="n">
        <v>0</v>
      </c>
      <c r="R37" s="184" t="n"/>
      <c r="S37" s="587" t="n">
        <v>0</v>
      </c>
      <c r="T37" s="587" t="n">
        <v>450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1374.57095</v>
      </c>
      <c r="AA37" s="587" t="n">
        <v>0</v>
      </c>
      <c r="AB37" s="184" t="n"/>
      <c r="AC37" s="587" t="n">
        <v>0</v>
      </c>
      <c r="AD37" s="587" t="n">
        <v>1374.57095</v>
      </c>
      <c r="AE37" s="184" t="n"/>
      <c r="AF37" s="184" t="n"/>
      <c r="AG37" s="183" t="n"/>
      <c r="AH37" s="92" t="inlineStr">
        <is>
          <t>MM</t>
        </is>
      </c>
      <c r="AI37" s="190" t="inlineStr">
        <is>
          <t>Part</t>
        </is>
      </c>
      <c r="AJ37" s="582" t="n">
        <v>878.8240499999998</v>
      </c>
      <c r="AK37" s="595" t="n">
        <v>0</v>
      </c>
      <c r="AL37" s="587" t="n"/>
      <c r="AM37" s="587" t="n">
        <v>0</v>
      </c>
      <c r="AN37" s="184" t="n">
        <v>878.8240499999998</v>
      </c>
      <c r="AO37" s="184" t="n"/>
      <c r="AP37" s="184" t="n"/>
      <c r="AQ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12.73</v>
      </c>
      <c r="G38" s="571" t="n">
        <v>12.73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582" t="n">
        <v>3</v>
      </c>
      <c r="Q38" s="587" t="n">
        <v>3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8.276599999999998</v>
      </c>
      <c r="AA38" s="587" t="n">
        <v>8.276599999999998</v>
      </c>
      <c r="AB38" s="184" t="n"/>
      <c r="AC38" s="587" t="n">
        <v>0</v>
      </c>
      <c r="AD38" s="587" t="n">
        <v>0</v>
      </c>
      <c r="AE38" s="184" t="n"/>
      <c r="AF38" s="184" t="n"/>
      <c r="AG38" s="183" t="n"/>
      <c r="AH38" s="116" t="n"/>
      <c r="AI38" s="190" t="inlineStr">
        <is>
          <t>Part</t>
        </is>
      </c>
      <c r="AJ38" s="582" t="n">
        <v>5.993399999999999</v>
      </c>
      <c r="AK38" s="595" t="n">
        <v>5.993399999999999</v>
      </c>
      <c r="AL38" s="587" t="n"/>
      <c r="AM38" s="587" t="n">
        <v>0</v>
      </c>
      <c r="AN38" s="184" t="n">
        <v>0</v>
      </c>
      <c r="AO38" s="184" t="n"/>
      <c r="AP38" s="184" t="n"/>
      <c r="AQ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1.29</v>
      </c>
      <c r="G39" s="571" t="n">
        <v>1.29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582" t="n">
        <v>0.41</v>
      </c>
      <c r="Q39" s="587" t="n">
        <v>0.41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8.300000000000001</v>
      </c>
      <c r="AA39" s="587" t="n">
        <v>8.300000000000001</v>
      </c>
      <c r="AB39" s="184" t="n"/>
      <c r="AC39" s="587" t="n">
        <v>0</v>
      </c>
      <c r="AD39" s="587" t="n">
        <v>0</v>
      </c>
      <c r="AE39" s="184" t="n"/>
      <c r="AF39" s="184" t="n"/>
      <c r="AG39" s="183" t="n"/>
      <c r="AH39" s="116" t="n"/>
      <c r="AI39" s="190" t="n"/>
      <c r="AJ39" s="582" t="n">
        <v>0</v>
      </c>
      <c r="AK39" s="595" t="n">
        <v>0</v>
      </c>
      <c r="AL39" s="587" t="n"/>
      <c r="AM39" s="587" t="n">
        <v>0</v>
      </c>
      <c r="AN39" s="184" t="n">
        <v>0</v>
      </c>
      <c r="AO39" s="184" t="n"/>
      <c r="AP39" s="184" t="n"/>
      <c r="AQ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1.3</v>
      </c>
      <c r="G40" s="571" t="n">
        <v>1.3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582" t="n">
        <v>0.41</v>
      </c>
      <c r="Q40" s="587" t="n">
        <v>0.41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  <c r="AH40" s="116" t="n"/>
      <c r="AI40" s="190" t="inlineStr">
        <is>
          <t>Part</t>
        </is>
      </c>
      <c r="AJ40" s="582" t="n">
        <v>4.145</v>
      </c>
      <c r="AK40" s="595" t="n">
        <v>4.145</v>
      </c>
      <c r="AL40" s="587" t="n"/>
      <c r="AM40" s="587" t="n">
        <v>0</v>
      </c>
      <c r="AN40" s="184" t="n">
        <v>0</v>
      </c>
      <c r="AO40" s="184" t="n"/>
      <c r="AP40" s="184" t="n"/>
      <c r="AQ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85.02</v>
      </c>
      <c r="G41" s="571" t="n">
        <v>85.02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582" t="n">
        <v>30</v>
      </c>
      <c r="Q41" s="587" t="n">
        <v>30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26.77859999999999</v>
      </c>
      <c r="AA41" s="587" t="n">
        <v>26.77859999999999</v>
      </c>
      <c r="AB41" s="184" t="n"/>
      <c r="AC41" s="587" t="n">
        <v>0</v>
      </c>
      <c r="AD41" s="587" t="n">
        <v>0</v>
      </c>
      <c r="AE41" s="184" t="n"/>
      <c r="AF41" s="184" t="n"/>
      <c r="AG41" s="183" t="n"/>
      <c r="AH41" s="116" t="n"/>
      <c r="AI41" s="190" t="inlineStr">
        <is>
          <t>Part</t>
        </is>
      </c>
      <c r="AJ41" s="582" t="n">
        <v>20.2014</v>
      </c>
      <c r="AK41" s="595" t="n">
        <v>20.2014</v>
      </c>
      <c r="AL41" s="587" t="n"/>
      <c r="AM41" s="587" t="n">
        <v>0</v>
      </c>
      <c r="AN41" s="184" t="n">
        <v>0</v>
      </c>
      <c r="AO41" s="184" t="n"/>
      <c r="AP41" s="184" t="n"/>
      <c r="AQ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20.47</v>
      </c>
      <c r="G42" s="571" t="n">
        <v>20.47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582" t="n">
        <v>10</v>
      </c>
      <c r="Q42" s="587" t="n">
        <v>10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16.24205</v>
      </c>
      <c r="AA42" s="587" t="n">
        <v>16.24205</v>
      </c>
      <c r="AB42" s="184" t="n"/>
      <c r="AC42" s="587" t="n">
        <v>0</v>
      </c>
      <c r="AD42" s="587" t="n">
        <v>0</v>
      </c>
      <c r="AE42" s="184" t="n"/>
      <c r="AF42" s="184" t="n"/>
      <c r="AG42" s="183" t="n"/>
      <c r="AH42" s="116" t="n"/>
      <c r="AI42" s="190" t="inlineStr">
        <is>
          <t>Part</t>
        </is>
      </c>
      <c r="AJ42" s="582" t="n">
        <v>13.28895</v>
      </c>
      <c r="AK42" s="595" t="n">
        <v>13.28895</v>
      </c>
      <c r="AL42" s="587" t="n"/>
      <c r="AM42" s="587" t="n">
        <v>0</v>
      </c>
      <c r="AN42" s="184" t="n">
        <v>0</v>
      </c>
      <c r="AO42" s="184" t="n"/>
      <c r="AP42" s="184" t="n"/>
      <c r="AQ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875.46</v>
      </c>
      <c r="G43" s="571" t="n">
        <v>875.46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582" t="n">
        <v>299.96</v>
      </c>
      <c r="Q43" s="587" t="n">
        <v>299.96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299.0162999999999</v>
      </c>
      <c r="AA43" s="587" t="n">
        <v>299.0162999999999</v>
      </c>
      <c r="AB43" s="184" t="n"/>
      <c r="AC43" s="587" t="n">
        <v>0</v>
      </c>
      <c r="AD43" s="587" t="n">
        <v>0</v>
      </c>
      <c r="AE43" s="184" t="n"/>
      <c r="AF43" s="184" t="n"/>
      <c r="AG43" s="183" t="n"/>
      <c r="AH43" s="116" t="n"/>
      <c r="AI43" s="190" t="inlineStr">
        <is>
          <t>Part</t>
        </is>
      </c>
      <c r="AJ43" s="582" t="n">
        <v>225.5737</v>
      </c>
      <c r="AK43" s="595" t="n">
        <v>225.5737</v>
      </c>
      <c r="AL43" s="587" t="n"/>
      <c r="AM43" s="587" t="n">
        <v>0</v>
      </c>
      <c r="AN43" s="184" t="n">
        <v>0</v>
      </c>
      <c r="AO43" s="184" t="n"/>
      <c r="AP43" s="184" t="n"/>
      <c r="AQ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U44" s="184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  <c r="AH44" s="206" t="n"/>
      <c r="AI44" s="207" t="n"/>
      <c r="AJ44" s="582" t="n"/>
      <c r="AK44" s="595" t="n"/>
      <c r="AL44" s="587" t="n"/>
      <c r="AM44" s="587" t="n"/>
      <c r="AN44" s="184" t="n"/>
      <c r="AO44" s="184" t="n"/>
      <c r="AP44" s="184" t="n"/>
      <c r="AQ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61.4</v>
      </c>
      <c r="G45" s="571" t="n">
        <v>61.4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582" t="n">
        <v>14.97</v>
      </c>
      <c r="Q45" s="587" t="n">
        <v>14.97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26.74815</v>
      </c>
      <c r="AA45" s="587" t="n">
        <v>26.74815</v>
      </c>
      <c r="AB45" s="184" t="n"/>
      <c r="AC45" s="587" t="n">
        <v>0</v>
      </c>
      <c r="AD45" s="587" t="n">
        <v>0</v>
      </c>
      <c r="AE45" s="184" t="n"/>
      <c r="AF45" s="184" t="n"/>
      <c r="AG45" s="183" t="n"/>
      <c r="AH45" s="92" t="n"/>
      <c r="AI45" s="190" t="inlineStr">
        <is>
          <t>Part</t>
        </is>
      </c>
      <c r="AJ45" s="582" t="n">
        <v>21.88485</v>
      </c>
      <c r="AK45" s="595" t="n">
        <v>21.88485</v>
      </c>
      <c r="AL45" s="587" t="n"/>
      <c r="AM45" s="587" t="n">
        <v>0</v>
      </c>
      <c r="AN45" s="184" t="n">
        <v>0</v>
      </c>
      <c r="AO45" s="184" t="n"/>
      <c r="AP45" s="184" t="n"/>
      <c r="AQ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3.2</v>
      </c>
      <c r="G46" s="571" t="n">
        <v>3.2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582" t="n">
        <v>1.11</v>
      </c>
      <c r="Q46" s="587" t="n">
        <v>1.11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3.414</v>
      </c>
      <c r="AA46" s="587" t="n">
        <v>3.414</v>
      </c>
      <c r="AB46" s="184" t="n"/>
      <c r="AC46" s="587" t="n">
        <v>0</v>
      </c>
      <c r="AD46" s="587" t="n">
        <v>0</v>
      </c>
      <c r="AE46" s="184" t="n"/>
      <c r="AF46" s="184" t="n"/>
      <c r="AG46" s="183" t="n"/>
      <c r="AH46" s="92" t="n"/>
      <c r="AI46" s="190" t="inlineStr">
        <is>
          <t>Part</t>
        </is>
      </c>
      <c r="AJ46" s="582" t="n">
        <v>2.276</v>
      </c>
      <c r="AK46" s="595" t="n">
        <v>2.276</v>
      </c>
      <c r="AL46" s="587" t="n"/>
      <c r="AM46" s="587" t="n">
        <v>0</v>
      </c>
      <c r="AN46" s="184" t="n">
        <v>0</v>
      </c>
      <c r="AO46" s="184" t="n"/>
      <c r="AP46" s="184" t="n"/>
      <c r="AQ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5.34</v>
      </c>
      <c r="G47" s="571" t="n">
        <v>5.34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582" t="n">
        <v>3</v>
      </c>
      <c r="Q47" s="587" t="n">
        <v>3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3.9294</v>
      </c>
      <c r="AA47" s="587" t="n">
        <v>3.9294</v>
      </c>
      <c r="AB47" s="184" t="n"/>
      <c r="AC47" s="587" t="n">
        <v>0</v>
      </c>
      <c r="AD47" s="587" t="n">
        <v>0</v>
      </c>
      <c r="AE47" s="184" t="n"/>
      <c r="AF47" s="184" t="n"/>
      <c r="AG47" s="183" t="n"/>
      <c r="AH47" s="92" t="n"/>
      <c r="AI47" s="190" t="inlineStr">
        <is>
          <t>Part</t>
        </is>
      </c>
      <c r="AJ47" s="582" t="n">
        <v>2.7306</v>
      </c>
      <c r="AK47" s="595" t="n">
        <v>2.7306</v>
      </c>
      <c r="AL47" s="587" t="n"/>
      <c r="AM47" s="587" t="n">
        <v>0</v>
      </c>
      <c r="AN47" s="184" t="n">
        <v>0</v>
      </c>
      <c r="AO47" s="184" t="n"/>
      <c r="AP47" s="184" t="n"/>
      <c r="AQ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1.22</v>
      </c>
      <c r="G48" s="571" t="n">
        <v>1.22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582" t="n">
        <v>1.99</v>
      </c>
      <c r="Q48" s="587" t="n">
        <v>1.99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4.1358</v>
      </c>
      <c r="AA48" s="587" t="n">
        <v>4.1358</v>
      </c>
      <c r="AB48" s="184" t="n"/>
      <c r="AC48" s="587" t="n">
        <v>0</v>
      </c>
      <c r="AD48" s="587" t="n">
        <v>0</v>
      </c>
      <c r="AE48" s="184" t="n"/>
      <c r="AF48" s="184" t="n"/>
      <c r="AG48" s="183" t="n"/>
      <c r="AH48" s="92" t="n"/>
      <c r="AI48" s="190" t="inlineStr">
        <is>
          <t>Part</t>
        </is>
      </c>
      <c r="AJ48" s="582" t="n">
        <v>2.6442</v>
      </c>
      <c r="AK48" s="595" t="n">
        <v>2.6442</v>
      </c>
      <c r="AL48" s="587" t="n"/>
      <c r="AM48" s="587" t="n">
        <v>0</v>
      </c>
      <c r="AN48" s="184" t="n">
        <v>0</v>
      </c>
      <c r="AO48" s="184" t="n"/>
      <c r="AP48" s="184" t="n"/>
      <c r="AQ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582" t="n">
        <v>0</v>
      </c>
      <c r="Q49" s="587" t="n">
        <v>0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2.9618</v>
      </c>
      <c r="AA49" s="587" t="n">
        <v>2.9618</v>
      </c>
      <c r="AB49" s="184" t="n"/>
      <c r="AC49" s="587" t="n">
        <v>0</v>
      </c>
      <c r="AD49" s="587" t="n">
        <v>0</v>
      </c>
      <c r="AE49" s="184" t="n"/>
      <c r="AF49" s="184" t="n"/>
      <c r="AG49" s="183" t="n"/>
      <c r="AH49" s="92" t="n"/>
      <c r="AI49" s="190" t="inlineStr">
        <is>
          <t>Part</t>
        </is>
      </c>
      <c r="AJ49" s="582" t="n">
        <v>2.0582</v>
      </c>
      <c r="AK49" s="595" t="n">
        <v>2.0582</v>
      </c>
      <c r="AL49" s="587" t="n"/>
      <c r="AM49" s="587" t="n">
        <v>0</v>
      </c>
      <c r="AN49" s="184" t="n">
        <v>0</v>
      </c>
      <c r="AO49" s="184" t="n"/>
      <c r="AP49" s="184" t="n"/>
      <c r="AQ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14.53</v>
      </c>
      <c r="G50" s="571" t="n">
        <v>14.53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582" t="n">
        <v>4.95</v>
      </c>
      <c r="Q50" s="587" t="n">
        <v>4.95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11.9016</v>
      </c>
      <c r="AA50" s="587" t="n">
        <v>11.9016</v>
      </c>
      <c r="AB50" s="184" t="n"/>
      <c r="AC50" s="587" t="n">
        <v>0</v>
      </c>
      <c r="AD50" s="587" t="n">
        <v>0</v>
      </c>
      <c r="AE50" s="184" t="n"/>
      <c r="AF50" s="184" t="n"/>
      <c r="AG50" s="183" t="n"/>
      <c r="AH50" s="92" t="n"/>
      <c r="AI50" s="190" t="inlineStr">
        <is>
          <t>Part</t>
        </is>
      </c>
      <c r="AJ50" s="582" t="n">
        <v>8.618399999999999</v>
      </c>
      <c r="AK50" s="595" t="n">
        <v>8.618399999999999</v>
      </c>
      <c r="AL50" s="587" t="n"/>
      <c r="AM50" s="587" t="n">
        <v>0</v>
      </c>
      <c r="AN50" s="184" t="n">
        <v>0</v>
      </c>
      <c r="AO50" s="184" t="n"/>
      <c r="AP50" s="184" t="n"/>
      <c r="AQ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1.39</v>
      </c>
      <c r="G51" s="571" t="n">
        <v>1.39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582" t="n">
        <v>2</v>
      </c>
      <c r="Q51" s="587" t="n">
        <v>2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9.1355</v>
      </c>
      <c r="AA51" s="587" t="n">
        <v>9.1355</v>
      </c>
      <c r="AB51" s="184" t="n"/>
      <c r="AC51" s="587" t="n">
        <v>0</v>
      </c>
      <c r="AD51" s="587" t="n">
        <v>0</v>
      </c>
      <c r="AE51" s="184" t="n"/>
      <c r="AF51" s="184" t="n"/>
      <c r="AG51" s="183" t="n"/>
      <c r="AH51" s="92" t="n"/>
      <c r="AI51" s="190" t="inlineStr">
        <is>
          <t>Part</t>
        </is>
      </c>
      <c r="AJ51" s="582" t="n">
        <v>7.4745</v>
      </c>
      <c r="AK51" s="595" t="n">
        <v>7.4745</v>
      </c>
      <c r="AL51" s="587" t="n"/>
      <c r="AM51" s="587" t="n">
        <v>0</v>
      </c>
      <c r="AN51" s="184" t="n">
        <v>0</v>
      </c>
      <c r="AO51" s="184" t="n"/>
      <c r="AP51" s="184" t="n"/>
      <c r="AQ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>
        <f>SUM(Q52:W52)</f>
        <v/>
      </c>
      <c r="Q52" s="587" t="n"/>
      <c r="R52" s="184" t="n"/>
      <c r="S52" s="587" t="n"/>
      <c r="T52" s="587" t="n"/>
      <c r="U52" s="184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  <c r="AH52" s="57" t="n"/>
      <c r="AI52" s="191" t="n"/>
      <c r="AJ52" s="582" t="n"/>
      <c r="AK52" s="595" t="n"/>
      <c r="AL52" s="587" t="n"/>
      <c r="AM52" s="587" t="n"/>
      <c r="AN52" s="184" t="n"/>
      <c r="AO52" s="184" t="n"/>
      <c r="AP52" s="184" t="n"/>
      <c r="AQ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95.03</v>
      </c>
      <c r="G53" s="571" t="n">
        <v>10.83</v>
      </c>
      <c r="H53" s="572" t="n"/>
      <c r="I53" s="571" t="n">
        <v>84.2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582" t="n">
        <v>33.17</v>
      </c>
      <c r="Q53" s="587" t="n">
        <v>4.882624</v>
      </c>
      <c r="R53" s="184" t="n"/>
      <c r="S53" s="587" t="n">
        <v>28.287376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174.7305</v>
      </c>
      <c r="AA53" s="587" t="n">
        <v>25.7203296</v>
      </c>
      <c r="AB53" s="184" t="n"/>
      <c r="AC53" s="587" t="n">
        <v>149.0101704</v>
      </c>
      <c r="AD53" s="587" t="n">
        <v>0</v>
      </c>
      <c r="AE53" s="184" t="n"/>
      <c r="AF53" s="184" t="n"/>
      <c r="AG53" s="183" t="n"/>
      <c r="AH53" s="71" t="n"/>
      <c r="AI53" s="190" t="n"/>
      <c r="AJ53" s="582" t="n">
        <v>102.6195</v>
      </c>
      <c r="AK53" s="595" t="n">
        <v>15.1055904</v>
      </c>
      <c r="AL53" s="587" t="n"/>
      <c r="AM53" s="587" t="n">
        <v>87.51390960000001</v>
      </c>
      <c r="AN53" s="184" t="n">
        <v>0</v>
      </c>
      <c r="AO53" s="184" t="n"/>
      <c r="AP53" s="184" t="n"/>
      <c r="AQ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2.39</v>
      </c>
      <c r="G54" s="571" t="n">
        <v>2.39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582" t="n">
        <v>0.38</v>
      </c>
      <c r="Q54" s="587" t="n">
        <v>0.38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1.3603</v>
      </c>
      <c r="AA54" s="587" t="n">
        <v>1.3603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  <c r="AH54" s="71" t="inlineStr">
        <is>
          <t>Nos.</t>
        </is>
      </c>
      <c r="AI54" s="190" t="inlineStr">
        <is>
          <t>Part</t>
        </is>
      </c>
      <c r="AJ54" s="582" t="n">
        <v>0.8697000000000003</v>
      </c>
      <c r="AK54" s="595" t="n">
        <v>0.8697000000000003</v>
      </c>
      <c r="AL54" s="587" t="n"/>
      <c r="AM54" s="587" t="n">
        <v>0</v>
      </c>
      <c r="AN54" s="184" t="n">
        <v>0</v>
      </c>
      <c r="AO54" s="184" t="n"/>
      <c r="AP54" s="184" t="n"/>
      <c r="AQ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7.48</v>
      </c>
      <c r="G55" s="471" t="n">
        <v>7.48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582" t="n">
        <v>1.49</v>
      </c>
      <c r="Q55" s="587" t="n">
        <v>1.49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17.3768</v>
      </c>
      <c r="AA55" s="587" t="n">
        <v>17.3768</v>
      </c>
      <c r="AB55" s="184" t="n"/>
      <c r="AC55" s="587" t="n">
        <v>0</v>
      </c>
      <c r="AD55" s="587" t="n">
        <v>0</v>
      </c>
      <c r="AE55" s="184" t="n"/>
      <c r="AF55" s="184" t="n"/>
      <c r="AG55" s="183" t="n"/>
      <c r="AH55" s="71" t="n"/>
      <c r="AI55" s="190" t="inlineStr">
        <is>
          <t>Part</t>
        </is>
      </c>
      <c r="AJ55" s="582" t="n">
        <v>13.6532</v>
      </c>
      <c r="AK55" s="595" t="n">
        <v>13.6532</v>
      </c>
      <c r="AL55" s="587" t="n"/>
      <c r="AM55" s="587" t="n">
        <v>0</v>
      </c>
      <c r="AN55" s="184" t="n">
        <v>0</v>
      </c>
      <c r="AO55" s="184" t="n"/>
      <c r="AP55" s="184" t="n"/>
      <c r="AQ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82">
        <f>SUM(Q56:W56)</f>
        <v/>
      </c>
      <c r="Q56" s="587">
        <f>SUM(Q11:Q55)</f>
        <v/>
      </c>
      <c r="R56" s="184" t="n"/>
      <c r="S56" s="587">
        <f>SUM(S11:S55)</f>
        <v/>
      </c>
      <c r="T56" s="587">
        <f>SUM(T11:T55)</f>
        <v/>
      </c>
      <c r="U56" s="184" t="n"/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  <c r="AH56" s="92" t="n"/>
      <c r="AI56" s="210" t="n"/>
      <c r="AJ56" s="587">
        <f>SUM(AJ11:AJ55)</f>
        <v/>
      </c>
      <c r="AK56" s="595">
        <f>SUM(AK11:AK55)</f>
        <v/>
      </c>
      <c r="AL56" s="587" t="n"/>
      <c r="AM56" s="587">
        <f>SUM(AM11:AM55)</f>
        <v/>
      </c>
      <c r="AN56" s="184">
        <f>SUM(AN11:AN55)</f>
        <v/>
      </c>
      <c r="AO56" s="184" t="n"/>
      <c r="AP56" s="184" t="n"/>
      <c r="AQ56" s="184" t="n"/>
    </row>
    <row customFormat="1" customHeight="1" ht="14.25" r="57" s="84">
      <c r="A57" s="823" t="inlineStr">
        <is>
          <t>(b) Capital Component:</t>
        </is>
      </c>
      <c r="B57" s="771" t="n"/>
      <c r="C57" s="783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46" t="n"/>
      <c r="S57" s="592" t="n"/>
      <c r="T57" s="592" t="n"/>
      <c r="U57" s="846" t="n"/>
      <c r="V57" s="846" t="n"/>
      <c r="W57" s="183" t="n"/>
      <c r="X57" s="212" t="n"/>
      <c r="Y57" s="213" t="n"/>
      <c r="Z57" s="582" t="n"/>
      <c r="AA57" s="592" t="n"/>
      <c r="AB57" s="846" t="n"/>
      <c r="AC57" s="592" t="n"/>
      <c r="AD57" s="592" t="n"/>
      <c r="AE57" s="846" t="n"/>
      <c r="AF57" s="846" t="n"/>
      <c r="AG57" s="183" t="n"/>
      <c r="AH57" s="212" t="n"/>
      <c r="AI57" s="213" t="n"/>
      <c r="AJ57" s="582" t="n"/>
      <c r="AK57" s="592" t="n"/>
      <c r="AL57" s="592" t="n"/>
      <c r="AM57" s="592" t="n"/>
      <c r="AN57" s="846" t="n"/>
      <c r="AO57" s="846" t="n"/>
      <c r="AP57" s="846" t="n"/>
      <c r="AQ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U58" s="184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  <c r="AH58" s="57" t="n"/>
      <c r="AI58" s="191" t="n"/>
      <c r="AJ58" s="582" t="n"/>
      <c r="AK58" s="595" t="n"/>
      <c r="AL58" s="587" t="n"/>
      <c r="AM58" s="587" t="n"/>
      <c r="AN58" s="184" t="n"/>
      <c r="AO58" s="184" t="n"/>
      <c r="AP58" s="184" t="n"/>
      <c r="AQ58" s="183" t="n"/>
    </row>
    <row customFormat="1" customHeight="1" ht="19.5" r="59" s="84">
      <c r="A59" s="215" t="n"/>
      <c r="B59" s="195" t="n"/>
      <c r="C59" s="802" t="inlineStr">
        <is>
          <t xml:space="preserve"> Motor Vehicle :</t>
        </is>
      </c>
      <c r="D59" s="771" t="n"/>
      <c r="E59" s="771" t="n"/>
      <c r="F59" s="771" t="n"/>
      <c r="G59" s="771" t="n"/>
      <c r="H59" s="771" t="n"/>
      <c r="I59" s="771" t="n"/>
      <c r="J59" s="771" t="n"/>
      <c r="K59" s="771" t="n"/>
      <c r="L59" s="771" t="n"/>
      <c r="M59" s="771" t="n"/>
      <c r="N59" s="771" t="n"/>
      <c r="O59" s="771" t="n"/>
      <c r="P59" s="771" t="n"/>
      <c r="Q59" s="783" t="n"/>
      <c r="R59" s="184" t="n"/>
      <c r="S59" s="587" t="n"/>
      <c r="T59" s="587" t="n"/>
      <c r="U59" s="184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  <c r="AH59" s="216" t="n"/>
      <c r="AI59" s="191" t="n"/>
      <c r="AJ59" s="582" t="n"/>
      <c r="AK59" s="595" t="n"/>
      <c r="AL59" s="587" t="n"/>
      <c r="AM59" s="587" t="n"/>
      <c r="AN59" s="184" t="n"/>
      <c r="AO59" s="184" t="n"/>
      <c r="AP59" s="184" t="n"/>
      <c r="AQ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582" t="n">
        <v>0</v>
      </c>
      <c r="Q60" s="587" t="n">
        <v>0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95.60000000000002</v>
      </c>
      <c r="AA60" s="595" t="n">
        <v>95.60000000000002</v>
      </c>
      <c r="AB60" s="184" t="n"/>
      <c r="AC60" s="587" t="n">
        <v>0</v>
      </c>
      <c r="AD60" s="587" t="n">
        <v>0</v>
      </c>
      <c r="AE60" s="184" t="n"/>
      <c r="AF60" s="184" t="n"/>
      <c r="AG60" s="183" t="n"/>
      <c r="AH60" s="71" t="n"/>
      <c r="AI60" s="221" t="n"/>
      <c r="AJ60" s="582" t="n">
        <v>0</v>
      </c>
      <c r="AK60" s="595" t="n">
        <v>0</v>
      </c>
      <c r="AL60" s="587" t="n"/>
      <c r="AM60" s="587" t="n">
        <v>0</v>
      </c>
      <c r="AN60" s="184" t="n">
        <v>0</v>
      </c>
      <c r="AO60" s="184" t="n"/>
      <c r="AP60" s="184" t="n"/>
      <c r="AQ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582" t="n">
        <v>0</v>
      </c>
      <c r="Q61" s="587" t="n">
        <v>0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18.03</v>
      </c>
      <c r="AA61" s="587" t="n">
        <v>18.03</v>
      </c>
      <c r="AB61" s="184" t="n"/>
      <c r="AC61" s="587" t="n">
        <v>0</v>
      </c>
      <c r="AD61" s="587" t="n">
        <v>0</v>
      </c>
      <c r="AE61" s="184" t="n"/>
      <c r="AF61" s="184" t="n"/>
      <c r="AG61" s="183" t="n"/>
      <c r="AH61" s="71" t="n"/>
      <c r="AI61" s="221" t="n"/>
      <c r="AJ61" s="582" t="n">
        <v>0</v>
      </c>
      <c r="AK61" s="595" t="n">
        <v>0</v>
      </c>
      <c r="AL61" s="587" t="n"/>
      <c r="AM61" s="587" t="n">
        <v>0</v>
      </c>
      <c r="AN61" s="184" t="n">
        <v>0</v>
      </c>
      <c r="AO61" s="184" t="n"/>
      <c r="AP61" s="184" t="n"/>
      <c r="AQ61" s="183" t="n"/>
    </row>
    <row customFormat="1" customHeight="1" ht="18" r="62" s="84">
      <c r="A62" s="177" t="n"/>
      <c r="B62" s="195" t="n"/>
      <c r="C62" s="802" t="inlineStr">
        <is>
          <t>Water Transport :</t>
        </is>
      </c>
      <c r="D62" s="771" t="n"/>
      <c r="E62" s="771" t="n"/>
      <c r="F62" s="771" t="n"/>
      <c r="G62" s="771" t="n"/>
      <c r="H62" s="771" t="n"/>
      <c r="I62" s="771" t="n"/>
      <c r="J62" s="771" t="n"/>
      <c r="K62" s="771" t="n"/>
      <c r="L62" s="771" t="n"/>
      <c r="M62" s="771" t="n"/>
      <c r="N62" s="771" t="n"/>
      <c r="O62" s="771" t="n"/>
      <c r="P62" s="771" t="n"/>
      <c r="Q62" s="783" t="n"/>
      <c r="R62" s="184" t="n"/>
      <c r="S62" s="587" t="n"/>
      <c r="T62" s="587" t="n"/>
      <c r="U62" s="184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  <c r="AH62" s="223" t="n"/>
      <c r="AI62" s="224" t="n"/>
      <c r="AJ62" s="582" t="n"/>
      <c r="AK62" s="595" t="n"/>
      <c r="AL62" s="587" t="n"/>
      <c r="AM62" s="587" t="n"/>
      <c r="AN62" s="184" t="n"/>
      <c r="AO62" s="184" t="n"/>
      <c r="AP62" s="184" t="n"/>
      <c r="AQ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582" t="n">
        <v>0</v>
      </c>
      <c r="Q63" s="587" t="n">
        <v>0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28.71</v>
      </c>
      <c r="AA63" s="587" t="n">
        <v>28.71</v>
      </c>
      <c r="AB63" s="184" t="n"/>
      <c r="AC63" s="587" t="n">
        <v>0</v>
      </c>
      <c r="AD63" s="587" t="n">
        <v>0</v>
      </c>
      <c r="AE63" s="184" t="n"/>
      <c r="AF63" s="184" t="n"/>
      <c r="AG63" s="183" t="n"/>
      <c r="AH63" s="71" t="n"/>
      <c r="AI63" s="221" t="n"/>
      <c r="AJ63" s="582" t="n">
        <v>0</v>
      </c>
      <c r="AK63" s="595" t="n">
        <v>0</v>
      </c>
      <c r="AL63" s="587" t="n"/>
      <c r="AM63" s="587" t="n">
        <v>0</v>
      </c>
      <c r="AN63" s="184" t="n">
        <v>0</v>
      </c>
      <c r="AO63" s="184" t="n"/>
      <c r="AP63" s="184" t="n"/>
      <c r="AQ63" s="183" t="n"/>
    </row>
    <row customFormat="1" customHeight="1" ht="18" r="64" s="84">
      <c r="A64" s="177" t="n"/>
      <c r="B64" s="83" t="n"/>
      <c r="C64" s="802" t="inlineStr">
        <is>
          <t>Mechinary &amp; Other Equipment</t>
        </is>
      </c>
      <c r="D64" s="771" t="n"/>
      <c r="E64" s="771" t="n"/>
      <c r="F64" s="771" t="n"/>
      <c r="G64" s="771" t="n"/>
      <c r="H64" s="771" t="n"/>
      <c r="I64" s="771" t="n"/>
      <c r="J64" s="771" t="n"/>
      <c r="K64" s="771" t="n"/>
      <c r="L64" s="771" t="n"/>
      <c r="M64" s="771" t="n"/>
      <c r="N64" s="771" t="n"/>
      <c r="O64" s="771" t="n"/>
      <c r="P64" s="771" t="n"/>
      <c r="Q64" s="783" t="n"/>
      <c r="R64" s="184" t="n"/>
      <c r="S64" s="587" t="n"/>
      <c r="T64" s="587" t="n"/>
      <c r="U64" s="184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  <c r="AH64" s="223" t="n"/>
      <c r="AI64" s="224" t="n"/>
      <c r="AJ64" s="582" t="n"/>
      <c r="AK64" s="595" t="n"/>
      <c r="AL64" s="587" t="n"/>
      <c r="AM64" s="587" t="n"/>
      <c r="AN64" s="184" t="n"/>
      <c r="AO64" s="184" t="n"/>
      <c r="AP64" s="184" t="n"/>
      <c r="AQ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582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  <c r="AH65" s="71" t="n"/>
      <c r="AI65" s="221" t="n"/>
      <c r="AJ65" s="582" t="n">
        <v>0</v>
      </c>
      <c r="AK65" s="595" t="n">
        <v>0</v>
      </c>
      <c r="AL65" s="587" t="n"/>
      <c r="AM65" s="587" t="n">
        <v>0</v>
      </c>
      <c r="AN65" s="184" t="n">
        <v>0</v>
      </c>
      <c r="AO65" s="184" t="n"/>
      <c r="AP65" s="184" t="n"/>
      <c r="AQ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1</v>
      </c>
      <c r="G66" s="571" t="n">
        <v>1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582" t="n">
        <v>0</v>
      </c>
      <c r="Q66" s="587" t="n">
        <v>0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0.21</v>
      </c>
      <c r="AA66" s="587" t="n">
        <v>0.21</v>
      </c>
      <c r="AB66" s="184" t="n"/>
      <c r="AC66" s="587" t="n">
        <v>0</v>
      </c>
      <c r="AD66" s="587" t="n">
        <v>0</v>
      </c>
      <c r="AE66" s="184" t="n"/>
      <c r="AF66" s="184" t="n"/>
      <c r="AG66" s="183" t="n"/>
      <c r="AH66" s="71" t="n"/>
      <c r="AI66" s="221" t="n"/>
      <c r="AJ66" s="582" t="n">
        <v>0</v>
      </c>
      <c r="AK66" s="595" t="n">
        <v>0</v>
      </c>
      <c r="AL66" s="587" t="n"/>
      <c r="AM66" s="587" t="n">
        <v>0</v>
      </c>
      <c r="AN66" s="184" t="n">
        <v>0</v>
      </c>
      <c r="AO66" s="184" t="n"/>
      <c r="AP66" s="184" t="n"/>
      <c r="AQ66" s="183" t="n"/>
    </row>
    <row customFormat="1" customHeight="1" ht="17.25" r="67" s="84">
      <c r="A67" s="177" t="n"/>
      <c r="B67" s="83" t="n"/>
      <c r="C67" s="824" t="inlineStr">
        <is>
          <t>Engineering Equipments</t>
        </is>
      </c>
      <c r="D67" s="771" t="n"/>
      <c r="E67" s="771" t="n"/>
      <c r="F67" s="771" t="n"/>
      <c r="G67" s="771" t="n"/>
      <c r="H67" s="771" t="n"/>
      <c r="I67" s="771" t="n"/>
      <c r="J67" s="771" t="n"/>
      <c r="K67" s="771" t="n"/>
      <c r="L67" s="771" t="n"/>
      <c r="M67" s="771" t="n"/>
      <c r="N67" s="771" t="n"/>
      <c r="O67" s="771" t="n"/>
      <c r="P67" s="771" t="n"/>
      <c r="Q67" s="783" t="n"/>
      <c r="R67" s="184" t="n"/>
      <c r="S67" s="587" t="n"/>
      <c r="T67" s="587" t="n"/>
      <c r="U67" s="184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  <c r="AH67" s="216" t="n"/>
      <c r="AI67" s="226" t="n"/>
      <c r="AJ67" s="582" t="n"/>
      <c r="AK67" s="595" t="n"/>
      <c r="AL67" s="587" t="n"/>
      <c r="AM67" s="587" t="n"/>
      <c r="AN67" s="184" t="n"/>
      <c r="AO67" s="184" t="n"/>
      <c r="AP67" s="184" t="n"/>
      <c r="AQ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184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  <c r="AH68" s="71" t="n"/>
      <c r="AI68" s="221" t="n"/>
      <c r="AJ68" s="582" t="n">
        <v>0</v>
      </c>
      <c r="AK68" s="595" t="n">
        <v>0</v>
      </c>
      <c r="AL68" s="587" t="n"/>
      <c r="AM68" s="587" t="n">
        <v>0</v>
      </c>
      <c r="AN68" s="184" t="n">
        <v>0</v>
      </c>
      <c r="AO68" s="184" t="n"/>
      <c r="AP68" s="184" t="n"/>
      <c r="AQ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  <c r="AH69" s="71" t="n"/>
      <c r="AI69" s="221" t="n"/>
      <c r="AJ69" s="582" t="n">
        <v>0</v>
      </c>
      <c r="AK69" s="595" t="n">
        <v>0</v>
      </c>
      <c r="AL69" s="587" t="n"/>
      <c r="AM69" s="587" t="n">
        <v>0</v>
      </c>
      <c r="AN69" s="184" t="n">
        <v>0</v>
      </c>
      <c r="AO69" s="184" t="n"/>
      <c r="AP69" s="184" t="n"/>
      <c r="AQ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9.49</v>
      </c>
      <c r="G70" s="571" t="n">
        <v>9.49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582" t="n">
        <v>5</v>
      </c>
      <c r="Q70" s="587" t="n">
        <v>5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35.51</v>
      </c>
      <c r="AA70" s="587" t="n">
        <v>35.51</v>
      </c>
      <c r="AB70" s="184" t="n"/>
      <c r="AC70" s="587" t="n">
        <v>0</v>
      </c>
      <c r="AD70" s="587" t="n">
        <v>0</v>
      </c>
      <c r="AE70" s="184" t="n"/>
      <c r="AF70" s="184" t="n"/>
      <c r="AG70" s="183" t="n"/>
      <c r="AH70" s="71" t="n"/>
      <c r="AI70" s="221" t="n"/>
      <c r="AJ70" s="582" t="n">
        <v>0</v>
      </c>
      <c r="AK70" s="595" t="n">
        <v>0</v>
      </c>
      <c r="AL70" s="587" t="n"/>
      <c r="AM70" s="587" t="n">
        <v>0</v>
      </c>
      <c r="AN70" s="184" t="n">
        <v>0</v>
      </c>
      <c r="AO70" s="184" t="n"/>
      <c r="AP70" s="184" t="n"/>
      <c r="AQ70" s="183" t="n"/>
    </row>
    <row customFormat="1" customHeight="1" ht="19.5" r="71" s="84">
      <c r="A71" s="177" t="n"/>
      <c r="B71" s="83" t="n"/>
      <c r="C71" s="802" t="inlineStr">
        <is>
          <t>Computers &amp; Accessories</t>
        </is>
      </c>
      <c r="D71" s="771" t="n"/>
      <c r="E71" s="771" t="n"/>
      <c r="F71" s="771" t="n"/>
      <c r="G71" s="771" t="n"/>
      <c r="H71" s="771" t="n"/>
      <c r="I71" s="771" t="n"/>
      <c r="J71" s="771" t="n"/>
      <c r="K71" s="771" t="n"/>
      <c r="L71" s="771" t="n"/>
      <c r="M71" s="771" t="n"/>
      <c r="N71" s="771" t="n"/>
      <c r="O71" s="771" t="n"/>
      <c r="P71" s="771" t="n"/>
      <c r="Q71" s="783" t="n"/>
      <c r="R71" s="184" t="n"/>
      <c r="S71" s="587" t="n"/>
      <c r="T71" s="587" t="n"/>
      <c r="U71" s="184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  <c r="AH71" s="216" t="n"/>
      <c r="AI71" s="226" t="n"/>
      <c r="AJ71" s="582" t="n"/>
      <c r="AK71" s="595" t="n"/>
      <c r="AL71" s="587" t="n"/>
      <c r="AM71" s="587" t="n"/>
      <c r="AN71" s="184" t="n"/>
      <c r="AO71" s="184" t="n"/>
      <c r="AP71" s="184" t="n"/>
      <c r="AQ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582" t="n">
        <v>0</v>
      </c>
      <c r="Q72" s="587" t="n">
        <v>0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5.030000000000001</v>
      </c>
      <c r="AA72" s="587" t="n">
        <v>5.030000000000001</v>
      </c>
      <c r="AB72" s="184" t="n"/>
      <c r="AC72" s="587" t="n">
        <v>0</v>
      </c>
      <c r="AD72" s="587" t="n">
        <v>0</v>
      </c>
      <c r="AE72" s="184" t="n"/>
      <c r="AF72" s="184" t="n"/>
      <c r="AG72" s="183" t="n"/>
      <c r="AH72" s="71" t="n"/>
      <c r="AI72" s="221" t="n"/>
      <c r="AJ72" s="582" t="n">
        <v>0</v>
      </c>
      <c r="AK72" s="595" t="n">
        <v>0</v>
      </c>
      <c r="AL72" s="587" t="n"/>
      <c r="AM72" s="587" t="n">
        <v>0</v>
      </c>
      <c r="AN72" s="184" t="n">
        <v>0</v>
      </c>
      <c r="AO72" s="184" t="n"/>
      <c r="AP72" s="184" t="n"/>
      <c r="AQ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582" t="n">
        <v>0</v>
      </c>
      <c r="Q73" s="587" t="n">
        <v>0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3.869999999999999</v>
      </c>
      <c r="AA73" s="587" t="n">
        <v>3.869999999999999</v>
      </c>
      <c r="AB73" s="184" t="n"/>
      <c r="AC73" s="587" t="n">
        <v>0</v>
      </c>
      <c r="AD73" s="587" t="n">
        <v>0</v>
      </c>
      <c r="AE73" s="184" t="n"/>
      <c r="AF73" s="184" t="n"/>
      <c r="AG73" s="183" t="n"/>
      <c r="AH73" s="71" t="n"/>
      <c r="AI73" s="221" t="n"/>
      <c r="AJ73" s="582" t="n">
        <v>0</v>
      </c>
      <c r="AK73" s="595" t="n">
        <v>0</v>
      </c>
      <c r="AL73" s="587" t="n"/>
      <c r="AM73" s="587" t="n">
        <v>0</v>
      </c>
      <c r="AN73" s="184" t="n">
        <v>0</v>
      </c>
      <c r="AO73" s="184" t="n"/>
      <c r="AP73" s="184" t="n"/>
      <c r="AQ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582" t="n">
        <v>0</v>
      </c>
      <c r="Q74" s="587" t="n">
        <v>0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1.3</v>
      </c>
      <c r="AA74" s="587" t="n">
        <v>1.3</v>
      </c>
      <c r="AB74" s="184" t="n"/>
      <c r="AC74" s="587" t="n">
        <v>0</v>
      </c>
      <c r="AD74" s="587" t="n">
        <v>0</v>
      </c>
      <c r="AE74" s="184" t="n"/>
      <c r="AF74" s="184" t="n"/>
      <c r="AG74" s="183" t="n"/>
      <c r="AH74" s="71" t="n"/>
      <c r="AI74" s="221" t="n"/>
      <c r="AJ74" s="582" t="n">
        <v>0</v>
      </c>
      <c r="AK74" s="595" t="n">
        <v>0</v>
      </c>
      <c r="AL74" s="587" t="n"/>
      <c r="AM74" s="587" t="n">
        <v>0</v>
      </c>
      <c r="AN74" s="184" t="n">
        <v>0</v>
      </c>
      <c r="AO74" s="184" t="n"/>
      <c r="AP74" s="184" t="n"/>
      <c r="AQ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582" t="n">
        <v>0</v>
      </c>
      <c r="Q75" s="587" t="n">
        <v>0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1.17</v>
      </c>
      <c r="AA75" s="587" t="n">
        <v>1.17</v>
      </c>
      <c r="AB75" s="184" t="n"/>
      <c r="AC75" s="587" t="n">
        <v>0</v>
      </c>
      <c r="AD75" s="587" t="n">
        <v>0</v>
      </c>
      <c r="AE75" s="184" t="n"/>
      <c r="AF75" s="184" t="n"/>
      <c r="AG75" s="183" t="n"/>
      <c r="AH75" s="71" t="n"/>
      <c r="AI75" s="227" t="n"/>
      <c r="AJ75" s="582" t="n">
        <v>0</v>
      </c>
      <c r="AK75" s="595" t="n">
        <v>0</v>
      </c>
      <c r="AL75" s="587" t="n"/>
      <c r="AM75" s="587" t="n">
        <v>0</v>
      </c>
      <c r="AN75" s="184" t="n">
        <v>0</v>
      </c>
      <c r="AO75" s="184" t="n"/>
      <c r="AP75" s="184" t="n"/>
      <c r="AQ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45.32</v>
      </c>
      <c r="G76" s="571" t="n">
        <v>45.32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582" t="n">
        <v>0</v>
      </c>
      <c r="Q76" s="587" t="n">
        <v>0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2.895400000000001</v>
      </c>
      <c r="AA76" s="587" t="n">
        <v>2.895400000000001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  <c r="AH76" s="198" t="n"/>
      <c r="AI76" s="190" t="inlineStr">
        <is>
          <t>Part</t>
        </is>
      </c>
      <c r="AJ76" s="582" t="n">
        <v>1.774600000000001</v>
      </c>
      <c r="AK76" s="595" t="n">
        <v>1.774600000000001</v>
      </c>
      <c r="AL76" s="587" t="n"/>
      <c r="AM76" s="587" t="n">
        <v>0</v>
      </c>
      <c r="AN76" s="184" t="n">
        <v>0</v>
      </c>
      <c r="AO76" s="184" t="n"/>
      <c r="AP76" s="184" t="n"/>
      <c r="AQ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9.73</v>
      </c>
      <c r="G77" s="571" t="n">
        <v>9.73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582" t="n">
        <v>2.99</v>
      </c>
      <c r="Q77" s="587" t="n">
        <v>2.99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1.3908</v>
      </c>
      <c r="AA77" s="587" t="n">
        <v>1.3908</v>
      </c>
      <c r="AB77" s="184" t="n"/>
      <c r="AC77" s="587" t="n">
        <v>0</v>
      </c>
      <c r="AD77" s="587" t="n">
        <v>0</v>
      </c>
      <c r="AE77" s="184" t="n"/>
      <c r="AF77" s="184" t="n"/>
      <c r="AG77" s="183" t="n"/>
      <c r="AH77" s="198" t="n"/>
      <c r="AI77" s="190" t="n"/>
      <c r="AJ77" s="582" t="n">
        <v>0.8891999999999998</v>
      </c>
      <c r="AK77" s="595" t="n">
        <v>0.8891999999999998</v>
      </c>
      <c r="AL77" s="587" t="n"/>
      <c r="AM77" s="587" t="n">
        <v>0</v>
      </c>
      <c r="AN77" s="184" t="n">
        <v>0</v>
      </c>
      <c r="AO77" s="184" t="n"/>
      <c r="AP77" s="184" t="n"/>
      <c r="AQ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U78" s="184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  <c r="AH78" s="228" t="n"/>
      <c r="AI78" s="228" t="n"/>
      <c r="AJ78" s="582" t="n"/>
      <c r="AK78" s="595" t="n"/>
      <c r="AL78" s="587" t="n"/>
      <c r="AM78" s="587" t="n"/>
      <c r="AN78" s="184" t="n"/>
      <c r="AO78" s="184" t="n"/>
      <c r="AP78" s="184" t="n"/>
      <c r="AQ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14323.6</v>
      </c>
      <c r="G79" s="571" t="n">
        <v>14323.6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582" t="n">
        <v>1000</v>
      </c>
      <c r="Q79" s="582" t="n">
        <v>1000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1531.56</v>
      </c>
      <c r="AA79" s="595" t="n">
        <v>1531.56</v>
      </c>
      <c r="AB79" s="184" t="n"/>
      <c r="AC79" s="587" t="n">
        <v>0</v>
      </c>
      <c r="AD79" s="587" t="n">
        <v>0</v>
      </c>
      <c r="AE79" s="184" t="n"/>
      <c r="AF79" s="184" t="n"/>
      <c r="AG79" s="183" t="n"/>
      <c r="AH79" s="71" t="inlineStr">
        <is>
          <t>ha.</t>
        </is>
      </c>
      <c r="AI79" s="190" t="n"/>
      <c r="AJ79" s="582" t="n">
        <v>1531.56</v>
      </c>
      <c r="AK79" s="595" t="n">
        <v>1531.56</v>
      </c>
      <c r="AL79" s="587" t="n"/>
      <c r="AM79" s="587" t="n">
        <v>0</v>
      </c>
      <c r="AN79" s="184" t="n">
        <v>0</v>
      </c>
      <c r="AO79" s="184" t="n"/>
      <c r="AP79" s="184" t="n"/>
      <c r="AQ79" s="183" t="n"/>
    </row>
    <row customFormat="1" customHeight="1" ht="15.75" r="80" s="84">
      <c r="A80" s="177" t="n"/>
      <c r="B80" s="178" t="n"/>
      <c r="C80" s="802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U80" s="184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  <c r="AH80" s="216" t="n"/>
      <c r="AI80" s="224" t="n"/>
      <c r="AJ80" s="582" t="n"/>
      <c r="AK80" s="595" t="n"/>
      <c r="AL80" s="587" t="n"/>
      <c r="AM80" s="587" t="n"/>
      <c r="AN80" s="184" t="n"/>
      <c r="AO80" s="184" t="n"/>
      <c r="AP80" s="184" t="n"/>
      <c r="AQ80" s="183" t="n"/>
    </row>
    <row customFormat="1" customHeight="1" ht="15.75" r="81" s="84">
      <c r="A81" s="177" t="n"/>
      <c r="B81" s="192" t="n"/>
      <c r="C81" s="802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U81" s="184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  <c r="AH81" s="216" t="n"/>
      <c r="AI81" s="224" t="n"/>
      <c r="AJ81" s="582" t="n"/>
      <c r="AK81" s="595" t="n"/>
      <c r="AL81" s="587" t="n"/>
      <c r="AM81" s="587" t="n"/>
      <c r="AN81" s="184" t="n"/>
      <c r="AO81" s="184" t="n"/>
      <c r="AP81" s="184" t="n"/>
      <c r="AQ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116.72</v>
      </c>
      <c r="G82" s="571" t="n">
        <v>16.34</v>
      </c>
      <c r="H82" s="572">
        <f>ROW(C82)</f>
        <v/>
      </c>
      <c r="I82" s="571" t="n">
        <v>100.38</v>
      </c>
      <c r="J82" s="571" t="n">
        <v>0</v>
      </c>
      <c r="K82" s="180" t="n"/>
      <c r="L82" s="181" t="n"/>
      <c r="M82" s="85" t="n"/>
      <c r="N82" s="71" t="n"/>
      <c r="O82" s="190" t="n"/>
      <c r="P82" s="582" t="n">
        <v>192.22</v>
      </c>
      <c r="Q82" s="587" t="n">
        <v>26.9108</v>
      </c>
      <c r="R82" s="184" t="n"/>
      <c r="S82" s="587" t="n">
        <v>165.3092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528.6816</v>
      </c>
      <c r="AA82" s="587" t="n">
        <v>74.01542400000001</v>
      </c>
      <c r="AB82" s="184" t="n"/>
      <c r="AC82" s="587" t="n">
        <v>454.666176</v>
      </c>
      <c r="AD82" s="587" t="n">
        <v>0</v>
      </c>
      <c r="AE82" s="184" t="n"/>
      <c r="AF82" s="184" t="n"/>
      <c r="AG82" s="183" t="n"/>
      <c r="AH82" s="71" t="n"/>
      <c r="AI82" s="190" t="n"/>
      <c r="AJ82" s="582" t="n">
        <v>382.8384</v>
      </c>
      <c r="AK82" s="595" t="n">
        <v>53.597376</v>
      </c>
      <c r="AL82" s="587" t="n"/>
      <c r="AM82" s="587" t="n">
        <v>329.241024</v>
      </c>
      <c r="AN82" s="184" t="n">
        <v>0</v>
      </c>
      <c r="AO82" s="184" t="n"/>
      <c r="AP82" s="184" t="n"/>
      <c r="AQ82" s="183" t="n"/>
    </row>
    <row customFormat="1" customHeight="1" ht="15.75" r="83" s="84">
      <c r="A83" s="177" t="n"/>
      <c r="B83" s="192" t="n"/>
      <c r="C83" s="802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U83" s="184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  <c r="AH83" s="216" t="n"/>
      <c r="AI83" s="224" t="n"/>
      <c r="AJ83" s="582" t="n"/>
      <c r="AK83" s="595" t="n"/>
      <c r="AL83" s="587" t="n"/>
      <c r="AM83" s="587" t="n"/>
      <c r="AN83" s="184" t="n"/>
      <c r="AO83" s="184" t="n"/>
      <c r="AP83" s="184" t="n"/>
      <c r="AQ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582" t="n">
        <v>0</v>
      </c>
      <c r="Q84" s="587" t="n">
        <v>0</v>
      </c>
      <c r="R84" s="184" t="n"/>
      <c r="S84" s="587" t="n">
        <v>0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668.3933999999999</v>
      </c>
      <c r="AA84" s="587" t="n">
        <v>93.575076</v>
      </c>
      <c r="AB84" s="184" t="n"/>
      <c r="AC84" s="587" t="n">
        <v>574.818324</v>
      </c>
      <c r="AD84" s="587" t="n">
        <v>0</v>
      </c>
      <c r="AE84" s="184" t="n"/>
      <c r="AF84" s="184" t="n"/>
      <c r="AG84" s="183" t="n"/>
      <c r="AH84" s="71" t="n"/>
      <c r="AI84" s="190" t="n"/>
      <c r="AJ84" s="582" t="n">
        <v>504.2266</v>
      </c>
      <c r="AK84" s="595" t="n">
        <v>70.591724</v>
      </c>
      <c r="AL84" s="587" t="n"/>
      <c r="AM84" s="587" t="n">
        <v>433.634876</v>
      </c>
      <c r="AN84" s="184" t="n">
        <v>0</v>
      </c>
      <c r="AO84" s="184" t="n"/>
      <c r="AP84" s="184" t="n"/>
      <c r="AQ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6143.66</v>
      </c>
      <c r="G85" s="571" t="n">
        <v>889.49</v>
      </c>
      <c r="H85" s="572">
        <f>ROW(C85)</f>
        <v/>
      </c>
      <c r="I85" s="571" t="n">
        <v>5254.17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582" t="n">
        <v>4075.22</v>
      </c>
      <c r="Q85" s="587" t="n">
        <v>570.5308</v>
      </c>
      <c r="R85" s="184" t="n"/>
      <c r="S85" s="587" t="n">
        <v>3504.6892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4347.3197</v>
      </c>
      <c r="AA85" s="587" t="n">
        <v>608.624758</v>
      </c>
      <c r="AB85" s="184" t="n"/>
      <c r="AC85" s="587" t="n">
        <v>3738.694942</v>
      </c>
      <c r="AD85" s="587" t="n">
        <v>0</v>
      </c>
      <c r="AE85" s="184" t="n"/>
      <c r="AF85" s="184" t="n"/>
      <c r="AG85" s="183" t="n"/>
      <c r="AH85" s="71" t="inlineStr">
        <is>
          <t>Nos.</t>
        </is>
      </c>
      <c r="AI85" s="190" t="inlineStr">
        <is>
          <t>Part</t>
        </is>
      </c>
      <c r="AJ85" s="582" t="n">
        <v>3855.1703</v>
      </c>
      <c r="AK85" s="595" t="n">
        <v>539.723842</v>
      </c>
      <c r="AL85" s="587" t="n"/>
      <c r="AM85" s="587" t="n">
        <v>3315.446458</v>
      </c>
      <c r="AN85" s="184" t="n">
        <v>0</v>
      </c>
      <c r="AO85" s="184" t="n"/>
      <c r="AP85" s="184" t="n"/>
      <c r="AQ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6011.48</v>
      </c>
      <c r="G86" s="571" t="n">
        <v>791.08</v>
      </c>
      <c r="H86" s="572">
        <f>ROW(C86)</f>
        <v/>
      </c>
      <c r="I86" s="571" t="n">
        <v>5220.4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582" t="n">
        <v>2673.22</v>
      </c>
      <c r="Q86" s="587" t="n">
        <v>374.2508</v>
      </c>
      <c r="R86" s="184" t="n"/>
      <c r="S86" s="587" t="n">
        <v>2298.9692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839.6807999999992</v>
      </c>
      <c r="AA86" s="587" t="n">
        <v>117.5553119999999</v>
      </c>
      <c r="AB86" s="184" t="n"/>
      <c r="AC86" s="587" t="n">
        <v>722.1254879999993</v>
      </c>
      <c r="AD86" s="587" t="n">
        <v>0</v>
      </c>
      <c r="AE86" s="184" t="n"/>
      <c r="AF86" s="184" t="n"/>
      <c r="AG86" s="183" t="n"/>
      <c r="AH86" s="71" t="inlineStr">
        <is>
          <t>Km.</t>
        </is>
      </c>
      <c r="AI86" s="190" t="inlineStr">
        <is>
          <t>Part</t>
        </is>
      </c>
      <c r="AJ86" s="582" t="n">
        <v>659.7491999999992</v>
      </c>
      <c r="AK86" s="595" t="n">
        <v>92.36488799999989</v>
      </c>
      <c r="AL86" s="587" t="n"/>
      <c r="AM86" s="587" t="n">
        <v>567.3843119999993</v>
      </c>
      <c r="AN86" s="184" t="n">
        <v>0</v>
      </c>
      <c r="AO86" s="184" t="n"/>
      <c r="AP86" s="184" t="n"/>
      <c r="AQ86" s="183" t="n"/>
    </row>
    <row customFormat="1" customHeight="1" ht="15.75" r="87" s="84">
      <c r="A87" s="177" t="n"/>
      <c r="B87" s="195" t="n"/>
      <c r="C87" s="802" t="inlineStr">
        <is>
          <t>Others:</t>
        </is>
      </c>
      <c r="D87" s="802" t="n"/>
      <c r="E87" s="802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802" t="n"/>
      <c r="P87" s="582" t="n"/>
      <c r="Q87" s="587" t="n"/>
      <c r="R87" s="184" t="n"/>
      <c r="S87" s="587" t="n"/>
      <c r="T87" s="587" t="n"/>
      <c r="U87" s="184" t="n"/>
      <c r="V87" s="184" t="n"/>
      <c r="W87" s="183" t="n"/>
      <c r="X87" s="228" t="n"/>
      <c r="Y87" s="802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  <c r="AH87" s="228" t="n"/>
      <c r="AI87" s="802" t="n"/>
      <c r="AJ87" s="582" t="n"/>
      <c r="AK87" s="595" t="n"/>
      <c r="AL87" s="587" t="n"/>
      <c r="AM87" s="587" t="n"/>
      <c r="AN87" s="184" t="n"/>
      <c r="AO87" s="184" t="n"/>
      <c r="AP87" s="184" t="n"/>
      <c r="AQ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455.04</v>
      </c>
      <c r="G88" s="571" t="n">
        <v>64.36</v>
      </c>
      <c r="H88" s="572">
        <f>ROW(C88)</f>
        <v/>
      </c>
      <c r="I88" s="571" t="n">
        <v>390.68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582" t="n">
        <v>726.54</v>
      </c>
      <c r="Q88" s="587" t="n">
        <v>101.7156</v>
      </c>
      <c r="R88" s="184" t="n"/>
      <c r="S88" s="587" t="n">
        <v>624.8244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1219.5205</v>
      </c>
      <c r="AA88" s="595" t="n">
        <v>170.73287</v>
      </c>
      <c r="AB88" s="184" t="n"/>
      <c r="AC88" s="587" t="n">
        <v>1048.78763</v>
      </c>
      <c r="AD88" s="587" t="n">
        <v>0</v>
      </c>
      <c r="AE88" s="184" t="n"/>
      <c r="AF88" s="184" t="n"/>
      <c r="AG88" s="183" t="n"/>
      <c r="AH88" s="228" t="n"/>
      <c r="AI88" s="802" t="n"/>
      <c r="AJ88" s="582" t="n">
        <v>997.7894999999996</v>
      </c>
      <c r="AK88" s="595" t="n">
        <v>139.69053</v>
      </c>
      <c r="AL88" s="587" t="n"/>
      <c r="AM88" s="587" t="n">
        <v>858.0989699999997</v>
      </c>
      <c r="AN88" s="184" t="n">
        <v>0</v>
      </c>
      <c r="AO88" s="184" t="n"/>
      <c r="AP88" s="184" t="n"/>
      <c r="AQ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452.46</v>
      </c>
      <c r="G89" s="571" t="n">
        <v>63.49</v>
      </c>
      <c r="H89" s="572">
        <f>ROW(C89)</f>
        <v/>
      </c>
      <c r="I89" s="571" t="n">
        <v>388.97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582" t="n">
        <v>253.65</v>
      </c>
      <c r="Q89" s="587" t="n">
        <v>35.511</v>
      </c>
      <c r="R89" s="184" t="n"/>
      <c r="S89" s="587" t="n">
        <v>218.139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771.0056000000001</v>
      </c>
      <c r="AA89" s="595" t="n">
        <v>107.940784</v>
      </c>
      <c r="AB89" s="184" t="n"/>
      <c r="AC89" s="587" t="n">
        <v>663.0648160000001</v>
      </c>
      <c r="AD89" s="587" t="n">
        <v>0</v>
      </c>
      <c r="AE89" s="184" t="n"/>
      <c r="AF89" s="184" t="n"/>
      <c r="AG89" s="183" t="n"/>
      <c r="AH89" s="228" t="n"/>
      <c r="AI89" s="802" t="n"/>
      <c r="AJ89" s="582" t="n">
        <v>558.3144000000001</v>
      </c>
      <c r="AK89" s="595" t="n">
        <v>78.16401600000002</v>
      </c>
      <c r="AL89" s="587" t="n"/>
      <c r="AM89" s="587" t="n">
        <v>480.1503840000001</v>
      </c>
      <c r="AN89" s="184" t="n">
        <v>0</v>
      </c>
      <c r="AO89" s="184" t="n"/>
      <c r="AP89" s="184" t="n"/>
      <c r="AQ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341.85</v>
      </c>
      <c r="G90" s="571" t="n">
        <v>48.84</v>
      </c>
      <c r="H90" s="572">
        <f>ROW(C90)</f>
        <v/>
      </c>
      <c r="I90" s="571" t="n">
        <v>293.01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582" t="n">
        <v>179.68</v>
      </c>
      <c r="Q90" s="587" t="n">
        <v>25.1552</v>
      </c>
      <c r="R90" s="184" t="n"/>
      <c r="S90" s="587" t="n">
        <v>154.5248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674.7950000000001</v>
      </c>
      <c r="AA90" s="595" t="n">
        <v>94.47130000000001</v>
      </c>
      <c r="AB90" s="184" t="n"/>
      <c r="AC90" s="587" t="n">
        <v>580.3237</v>
      </c>
      <c r="AD90" s="587" t="n">
        <v>0</v>
      </c>
      <c r="AE90" s="184" t="n"/>
      <c r="AF90" s="184" t="n"/>
      <c r="AG90" s="183" t="n"/>
      <c r="AH90" s="228" t="n"/>
      <c r="AI90" s="802" t="n"/>
      <c r="AJ90" s="582" t="n">
        <v>552.105</v>
      </c>
      <c r="AK90" s="595" t="n">
        <v>77.29470000000001</v>
      </c>
      <c r="AL90" s="587" t="n"/>
      <c r="AM90" s="587" t="n">
        <v>474.8103</v>
      </c>
      <c r="AN90" s="184" t="n">
        <v>0</v>
      </c>
      <c r="AO90" s="184" t="n"/>
      <c r="AP90" s="184" t="n"/>
      <c r="AQ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6127.06</v>
      </c>
      <c r="G91" s="571" t="n">
        <v>779.02</v>
      </c>
      <c r="H91" s="572">
        <f>ROW(C91)</f>
        <v/>
      </c>
      <c r="I91" s="571" t="n">
        <v>5348.04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582" t="n">
        <v>2923.61</v>
      </c>
      <c r="Q91" s="587" t="n">
        <v>409.3054000000001</v>
      </c>
      <c r="R91" s="184" t="n"/>
      <c r="S91" s="587" t="n">
        <v>2514.3046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7188.844799999999</v>
      </c>
      <c r="AA91" s="587" t="n">
        <v>1006.438272</v>
      </c>
      <c r="AB91" s="184" t="n"/>
      <c r="AC91" s="587" t="n">
        <v>6182.406527999999</v>
      </c>
      <c r="AD91" s="587" t="n">
        <v>0</v>
      </c>
      <c r="AE91" s="184" t="n"/>
      <c r="AF91" s="184" t="n"/>
      <c r="AG91" s="183" t="n"/>
      <c r="AH91" s="71" t="inlineStr">
        <is>
          <t>Km.</t>
        </is>
      </c>
      <c r="AI91" s="190" t="n"/>
      <c r="AJ91" s="582" t="n">
        <v>5205.7152</v>
      </c>
      <c r="AK91" s="595" t="n">
        <v>728.800128</v>
      </c>
      <c r="AL91" s="587" t="n"/>
      <c r="AM91" s="587" t="n">
        <v>4476.915072</v>
      </c>
      <c r="AN91" s="184" t="n">
        <v>0</v>
      </c>
      <c r="AO91" s="184" t="n"/>
      <c r="AP91" s="184" t="n"/>
      <c r="AQ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14" t="n"/>
      <c r="P92" s="582" t="n">
        <v>0</v>
      </c>
      <c r="Q92" s="587" t="n">
        <v>0</v>
      </c>
      <c r="R92" s="184" t="n"/>
      <c r="S92" s="587" t="n">
        <v>0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40.3865</v>
      </c>
      <c r="AA92" s="587" t="n">
        <v>5.65411</v>
      </c>
      <c r="AB92" s="184" t="n"/>
      <c r="AC92" s="587" t="n">
        <v>34.73239</v>
      </c>
      <c r="AD92" s="587" t="n">
        <v>0</v>
      </c>
      <c r="AE92" s="184" t="n"/>
      <c r="AF92" s="184" t="n"/>
      <c r="AG92" s="183" t="n"/>
      <c r="AH92" s="71" t="inlineStr">
        <is>
          <t>Nos.</t>
        </is>
      </c>
      <c r="AI92" s="190" t="n"/>
      <c r="AJ92" s="582" t="n">
        <v>33.04349999999999</v>
      </c>
      <c r="AK92" s="595" t="n">
        <v>4.62609</v>
      </c>
      <c r="AL92" s="587" t="n"/>
      <c r="AM92" s="587" t="n">
        <v>28.41740999999999</v>
      </c>
      <c r="AN92" s="184" t="n">
        <v>0</v>
      </c>
      <c r="AO92" s="184" t="n"/>
      <c r="AP92" s="184" t="n"/>
      <c r="AQ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14" t="n"/>
      <c r="P93" s="582" t="n">
        <v>0</v>
      </c>
      <c r="Q93" s="587" t="n">
        <v>0</v>
      </c>
      <c r="R93" s="184" t="n"/>
      <c r="S93" s="587" t="n">
        <v>0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123.75</v>
      </c>
      <c r="AA93" s="587" t="n">
        <v>17.325</v>
      </c>
      <c r="AB93" s="184" t="n"/>
      <c r="AC93" s="587" t="n">
        <v>106.425</v>
      </c>
      <c r="AD93" s="587" t="n">
        <v>0</v>
      </c>
      <c r="AE93" s="184" t="n"/>
      <c r="AF93" s="184" t="n"/>
      <c r="AG93" s="183" t="n"/>
      <c r="AH93" s="71" t="n"/>
      <c r="AI93" s="190" t="n"/>
      <c r="AJ93" s="582" t="n">
        <v>101.25</v>
      </c>
      <c r="AK93" s="595" t="n">
        <v>14.175</v>
      </c>
      <c r="AL93" s="587" t="n"/>
      <c r="AM93" s="587" t="n">
        <v>87.075</v>
      </c>
      <c r="AN93" s="184" t="n">
        <v>0</v>
      </c>
      <c r="AO93" s="184" t="n"/>
      <c r="AP93" s="184" t="n"/>
      <c r="AQ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42.09</v>
      </c>
      <c r="G94" s="571" t="n">
        <v>5.47</v>
      </c>
      <c r="H94" s="572">
        <f>ROW(C94)</f>
        <v/>
      </c>
      <c r="I94" s="571" t="n">
        <v>36.62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582" t="n">
        <v>93.33</v>
      </c>
      <c r="Q94" s="587" t="n">
        <v>13.0662</v>
      </c>
      <c r="R94" s="184" t="n"/>
      <c r="S94" s="587" t="n">
        <v>80.2638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845.0705999999999</v>
      </c>
      <c r="AA94" s="587" t="n">
        <v>118.309884</v>
      </c>
      <c r="AB94" s="184" t="n"/>
      <c r="AC94" s="587" t="n">
        <v>726.7607159999999</v>
      </c>
      <c r="AD94" s="587" t="n">
        <v>0</v>
      </c>
      <c r="AE94" s="184" t="n"/>
      <c r="AF94" s="184" t="n"/>
      <c r="AG94" s="183" t="n"/>
      <c r="AH94" s="71" t="inlineStr">
        <is>
          <t>Nos.</t>
        </is>
      </c>
      <c r="AI94" s="190" t="n"/>
      <c r="AJ94" s="582" t="n">
        <v>637.5093999999999</v>
      </c>
      <c r="AK94" s="595" t="n">
        <v>89.251316</v>
      </c>
      <c r="AL94" s="587" t="n"/>
      <c r="AM94" s="587" t="n">
        <v>548.2580839999999</v>
      </c>
      <c r="AN94" s="184" t="n">
        <v>0</v>
      </c>
      <c r="AO94" s="184" t="n"/>
      <c r="AP94" s="184" t="n"/>
      <c r="AQ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582" t="n">
        <v>0</v>
      </c>
      <c r="Q95" s="587" t="n">
        <v>0</v>
      </c>
      <c r="R95" s="184" t="n"/>
      <c r="S95" s="587" t="n">
        <v>0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66</v>
      </c>
      <c r="AA95" s="587" t="n">
        <v>9.24</v>
      </c>
      <c r="AB95" s="184" t="n"/>
      <c r="AC95" s="587" t="n">
        <v>56.76</v>
      </c>
      <c r="AD95" s="587" t="n">
        <v>0</v>
      </c>
      <c r="AE95" s="184" t="n"/>
      <c r="AF95" s="184" t="n"/>
      <c r="AG95" s="183" t="n"/>
      <c r="AH95" s="71" t="n"/>
      <c r="AI95" s="190" t="n"/>
      <c r="AJ95" s="582" t="n">
        <v>54</v>
      </c>
      <c r="AK95" s="595" t="n">
        <v>7.56</v>
      </c>
      <c r="AL95" s="587" t="n"/>
      <c r="AM95" s="587" t="n">
        <v>46.44</v>
      </c>
      <c r="AN95" s="184" t="n">
        <v>0</v>
      </c>
      <c r="AO95" s="184" t="n"/>
      <c r="AP95" s="184" t="n"/>
      <c r="AQ95" s="183" t="n"/>
    </row>
    <row customFormat="1" customHeight="1" ht="15.75" r="96" s="84">
      <c r="A96" s="825" t="inlineStr">
        <is>
          <t>(b)Sub-total Capital Component:</t>
        </is>
      </c>
      <c r="B96" s="771" t="n"/>
      <c r="C96" s="783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U96" s="232" t="n"/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4">
        <f>SUM(AC60:AC95)</f>
        <v/>
      </c>
      <c r="AD96" s="584">
        <f>SUM(AD60:AD95)</f>
        <v/>
      </c>
      <c r="AE96" s="232" t="n"/>
      <c r="AF96" s="232" t="n"/>
      <c r="AG96" s="232" t="n"/>
      <c r="AH96" s="233" t="n"/>
      <c r="AI96" s="232" t="n"/>
      <c r="AJ96" s="584">
        <f>SUM(AJ60:AJ95)</f>
        <v/>
      </c>
      <c r="AK96" s="598">
        <f>SUM(AK60:AK95)</f>
        <v/>
      </c>
      <c r="AL96" s="584" t="n"/>
      <c r="AM96" s="584">
        <f>SUM(AM60:AM95)</f>
        <v/>
      </c>
      <c r="AN96" s="232">
        <f>SUM(AN60:AN95)</f>
        <v/>
      </c>
      <c r="AO96" s="183" t="n"/>
      <c r="AP96" s="183" t="n"/>
      <c r="AQ96" s="183" t="n"/>
    </row>
    <row customFormat="1" customHeight="1" ht="15.75" r="97" s="235">
      <c r="A97" s="825" t="inlineStr">
        <is>
          <t>Total Cost (a+b) :</t>
        </is>
      </c>
      <c r="B97" s="771" t="n"/>
      <c r="C97" s="783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U97" s="234" t="n"/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90">
        <f>+AC56+AC96</f>
        <v/>
      </c>
      <c r="AD97" s="590">
        <f>+AD56+AD96</f>
        <v/>
      </c>
      <c r="AE97" s="234" t="n"/>
      <c r="AF97" s="234" t="n"/>
      <c r="AG97" s="232" t="n"/>
      <c r="AH97" s="233" t="n"/>
      <c r="AI97" s="234" t="n"/>
      <c r="AJ97" s="599">
        <f>+AJ56+AJ96</f>
        <v/>
      </c>
      <c r="AK97" s="599">
        <f>+AK56+AK96</f>
        <v/>
      </c>
      <c r="AL97" s="590" t="n"/>
      <c r="AM97" s="590">
        <f>+AM56+AM96</f>
        <v/>
      </c>
      <c r="AN97" s="234">
        <f>+AN56+AN96</f>
        <v/>
      </c>
      <c r="AO97" s="184" t="n"/>
      <c r="AP97" s="184" t="n"/>
      <c r="AQ97" s="183" t="n"/>
    </row>
    <row customFormat="1" customHeight="1" ht="15" r="98" s="235">
      <c r="B98" s="619" t="n">
        <v>0</v>
      </c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0</v>
      </c>
      <c r="Q98" s="587" t="n">
        <v>0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16.1703</v>
      </c>
      <c r="AA98" s="587" t="n">
        <v>16.1703</v>
      </c>
      <c r="AB98" s="184" t="n"/>
      <c r="AC98" s="587" t="n">
        <v>0</v>
      </c>
      <c r="AD98" s="587" t="n">
        <v>0</v>
      </c>
      <c r="AE98" s="184" t="n"/>
      <c r="AF98" s="184" t="n"/>
      <c r="AG98" s="183" t="n"/>
      <c r="AH98" s="233" t="n"/>
      <c r="AI98" s="90" t="n"/>
      <c r="AJ98" s="582" t="n">
        <v>14.3397</v>
      </c>
      <c r="AK98" s="595" t="n">
        <v>14.3397</v>
      </c>
      <c r="AL98" s="587" t="n"/>
      <c r="AM98" s="587" t="n">
        <v>0</v>
      </c>
      <c r="AN98" s="184" t="n">
        <v>0</v>
      </c>
      <c r="AO98" s="184" t="n"/>
      <c r="AP98" s="184" t="n"/>
      <c r="AQ98" s="183" t="n"/>
    </row>
    <row customFormat="1" customHeight="1" ht="18" r="99" s="235">
      <c r="B99" s="619" t="n">
        <v>0</v>
      </c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0</v>
      </c>
      <c r="Q99" s="587" t="n">
        <v>0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5.4</v>
      </c>
      <c r="AA99" s="587" t="n">
        <v>5.4</v>
      </c>
      <c r="AB99" s="184" t="n"/>
      <c r="AC99" s="587" t="n">
        <v>0</v>
      </c>
      <c r="AD99" s="587" t="n">
        <v>0</v>
      </c>
      <c r="AE99" s="184" t="n"/>
      <c r="AF99" s="184" t="n"/>
      <c r="AG99" s="183" t="n"/>
      <c r="AH99" s="233" t="n"/>
      <c r="AI99" s="90" t="n"/>
      <c r="AJ99" s="582" t="n">
        <v>4.600000000000001</v>
      </c>
      <c r="AK99" s="595" t="n">
        <v>4.600000000000001</v>
      </c>
      <c r="AL99" s="587" t="n"/>
      <c r="AM99" s="587" t="n">
        <v>0</v>
      </c>
      <c r="AN99" s="184" t="n">
        <v>0</v>
      </c>
      <c r="AO99" s="184" t="n"/>
      <c r="AP99" s="184" t="n"/>
      <c r="AQ99" s="183" t="n"/>
    </row>
    <row customFormat="1" customHeight="1" ht="18" r="100" s="84">
      <c r="A100" s="821" t="inlineStr">
        <is>
          <t>Grand Total (a+b+c+d) :</t>
        </is>
      </c>
      <c r="B100" s="771" t="n"/>
      <c r="C100" s="783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241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  <c r="AH100" s="239" t="n"/>
      <c r="AI100" s="243" t="n"/>
      <c r="AJ100" s="585">
        <f>SUM(AJ97:AJ99)</f>
        <v/>
      </c>
      <c r="AK100" s="600">
        <f>SUM(AK97:AK99)</f>
        <v/>
      </c>
      <c r="AL100" s="585" t="n"/>
      <c r="AM100" s="585">
        <f>SUM(AM97:AM99)</f>
        <v/>
      </c>
      <c r="AN100" s="241">
        <f>SUM(AN97:AN99)</f>
        <v/>
      </c>
      <c r="AO100" s="240" t="n"/>
      <c r="AP100" s="240" t="n"/>
      <c r="AQ100" s="240" t="n"/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 t="n"/>
      <c r="G103" s="577" t="n"/>
      <c r="M103" s="245" t="n"/>
    </row>
    <row customHeight="1" ht="15.75" r="105" s="451">
      <c r="C105" s="246" t="n"/>
      <c r="D105" s="246" t="n"/>
      <c r="E105" s="246" t="n"/>
      <c r="F105" s="578" t="n"/>
      <c r="G105" s="577">
        <f>F100+P100+Z100+AJ100</f>
        <v/>
      </c>
      <c r="I105" s="577" t="n"/>
      <c r="J105" s="577" t="n"/>
    </row>
    <row customHeight="1" ht="15.75" r="106" s="451">
      <c r="C106" s="246" t="n"/>
      <c r="D106" s="246" t="n"/>
      <c r="E106" s="246" t="n"/>
      <c r="F106" s="578" t="n"/>
      <c r="G106" s="577">
        <f>SUM(F100,P100)</f>
        <v/>
      </c>
    </row>
    <row customHeight="1" ht="15.75" r="107" s="451">
      <c r="C107" s="246" t="n"/>
      <c r="D107" s="246" t="n"/>
      <c r="E107" s="246" t="n"/>
      <c r="F107" s="578" t="n"/>
    </row>
    <row customHeight="1" ht="15.75" r="108" s="451">
      <c r="C108" s="246" t="n"/>
      <c r="D108" s="246" t="n"/>
      <c r="E108" s="246" t="n"/>
      <c r="F108" s="578" t="n"/>
    </row>
    <row customHeight="1" ht="15.75" r="109" s="451">
      <c r="C109" s="246" t="n"/>
      <c r="D109" s="246" t="n"/>
      <c r="E109" s="246" t="n"/>
      <c r="F109" s="578" t="n"/>
    </row>
    <row customHeight="1" ht="15.75" r="110" s="451">
      <c r="C110" s="246" t="n"/>
      <c r="D110" s="246" t="n"/>
      <c r="E110" s="246" t="n"/>
      <c r="F110" s="578" t="n"/>
    </row>
    <row customHeight="1" ht="15" r="111" s="451">
      <c r="C111" s="246" t="n"/>
      <c r="D111" s="246" t="n"/>
      <c r="E111" s="246" t="n"/>
      <c r="F111" s="578" t="n"/>
    </row>
    <row customHeight="1" ht="15.75" r="112" s="451">
      <c r="C112" s="246" t="n"/>
      <c r="D112" s="246" t="n"/>
      <c r="E112" s="246" t="n"/>
      <c r="F112" s="578" t="n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112"/>
  <sheetViews>
    <sheetView tabSelected="1" view="pageBreakPreview" workbookViewId="0" zoomScale="115" zoomScaleNormal="25" zoomScaleSheetLayoutView="115">
      <selection activeCell="D103" sqref="D103"/>
    </sheetView>
  </sheetViews>
  <sheetFormatPr baseColWidth="8" defaultColWidth="14.42578125" defaultRowHeight="12.75"/>
  <cols>
    <col customWidth="1" max="1" min="1" style="162" width="5.7109375"/>
    <col customWidth="1" max="2" min="2" style="162" width="12.42578125"/>
    <col customWidth="1" max="3" min="3" style="247" width="84.7109375"/>
    <col customWidth="1" max="4" min="4" style="247" width="6.140625"/>
    <col customWidth="1" max="5" min="5" style="247" width="9"/>
    <col customWidth="1" max="6" min="6" style="579" width="11"/>
    <col customWidth="1" max="7" min="7" style="569" width="11.28515625"/>
    <col customWidth="1" max="8" min="8" style="569" width="7.28515625"/>
    <col customWidth="1" max="9" min="9" style="569" width="9.7109375"/>
    <col customWidth="1" max="10" min="10" style="569" width="8.28515625"/>
    <col customWidth="1" max="11" min="11" style="162" width="6.28515625"/>
    <col customWidth="1" max="12" min="12" style="162" width="4"/>
    <col customWidth="1" max="13" min="13" style="162" width="4.140625"/>
    <col customWidth="1" max="14" min="14" style="760" width="4.7109375"/>
    <col customWidth="1" max="15" min="15" style="760" width="8.140625"/>
    <col customWidth="1" max="16" min="16" style="807" width="9.85546875"/>
    <col customWidth="1" max="17" min="17" style="807" width="10.42578125"/>
    <col customWidth="1" max="18" min="18" style="760" width="5.42578125"/>
    <col customWidth="1" max="19" min="19" style="807" width="10.42578125"/>
    <col customWidth="1" max="20" min="20" style="807" width="8.85546875"/>
    <col customWidth="1" max="21" min="21" style="760" width="11.5703125"/>
    <col customWidth="1" max="22" min="22" style="760" width="2.85546875"/>
    <col customWidth="1" max="23" min="23" style="760" width="2.7109375"/>
    <col customWidth="1" max="24" min="24" style="760" width="4.7109375"/>
    <col customWidth="1" max="25" min="25" style="760" width="7.42578125"/>
    <col customWidth="1" max="26" min="26" style="807" width="10.42578125"/>
    <col customWidth="1" max="27" min="27" style="807" width="10.7109375"/>
    <col customWidth="1" max="28" min="28" style="760" width="5.7109375"/>
    <col customWidth="1" max="29" min="29" style="807" width="10.7109375"/>
    <col customWidth="1" max="30" min="30" style="807" width="9"/>
    <col customWidth="1" max="31" min="31" style="760" width="6.140625"/>
    <col customWidth="1" max="33" min="32" style="760" width="3"/>
    <col customWidth="1" max="172" min="34" style="162" width="14.42578125"/>
    <col customWidth="1" max="16384" min="173" style="162" width="14.425781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05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08" t="n"/>
      <c r="P2" s="809" t="n"/>
      <c r="Q2" s="622" t="n"/>
      <c r="R2" s="165" t="n"/>
      <c r="S2" s="808" t="n"/>
      <c r="X2" s="164" t="n"/>
      <c r="Y2" s="808" t="n"/>
      <c r="Z2" s="809" t="n"/>
      <c r="AA2" s="622" t="n"/>
      <c r="AB2" s="622" t="n"/>
      <c r="AC2" s="622" t="n"/>
      <c r="AD2" s="624" t="n"/>
      <c r="AE2" s="624" t="n"/>
      <c r="AF2" s="624" t="n"/>
      <c r="AG2" s="624" t="n"/>
    </row>
    <row customHeight="1" ht="24.75" r="3" s="451">
      <c r="A3" s="784" t="inlineStr">
        <is>
          <t>Economic Code</t>
        </is>
      </c>
      <c r="B3" s="784" t="inlineStr">
        <is>
          <t>Economic 
Sub-Code</t>
        </is>
      </c>
      <c r="C3" s="810" t="inlineStr">
        <is>
          <t>Sub-Code wise component description</t>
        </is>
      </c>
      <c r="D3" s="811" t="inlineStr">
        <is>
          <t>Cumulative Progress Upto June 2020 (Year 1 to Year-6) †</t>
        </is>
      </c>
      <c r="E3" s="771" t="n"/>
      <c r="F3" s="771" t="n"/>
      <c r="G3" s="771" t="n"/>
      <c r="H3" s="771" t="n"/>
      <c r="I3" s="771" t="n"/>
      <c r="J3" s="771" t="n"/>
      <c r="K3" s="771" t="n"/>
      <c r="L3" s="771" t="n"/>
      <c r="M3" s="771" t="n"/>
      <c r="N3" s="812" t="inlineStr">
        <is>
          <t>FY: 2020-2021 (Year-7)</t>
        </is>
      </c>
      <c r="O3" s="771" t="n"/>
      <c r="P3" s="771" t="n"/>
      <c r="Q3" s="771" t="n"/>
      <c r="R3" s="771" t="n"/>
      <c r="S3" s="771" t="n"/>
      <c r="T3" s="771" t="n"/>
      <c r="U3" s="771" t="n"/>
      <c r="V3" s="771" t="n"/>
      <c r="W3" s="783" t="n"/>
      <c r="X3" s="812" t="inlineStr">
        <is>
          <t>FY: 2021-22 (Year-8)</t>
        </is>
      </c>
      <c r="Y3" s="771" t="n"/>
      <c r="Z3" s="771" t="n"/>
      <c r="AA3" s="771" t="n"/>
      <c r="AB3" s="771" t="n"/>
      <c r="AC3" s="771" t="n"/>
      <c r="AD3" s="771" t="n"/>
      <c r="AE3" s="771" t="n"/>
      <c r="AF3" s="771" t="n"/>
      <c r="AG3" s="783" t="n"/>
    </row>
    <row customHeight="1" ht="12.75" r="4" s="451">
      <c r="A4" s="767" t="n"/>
      <c r="B4" s="767" t="n"/>
      <c r="C4" s="767" t="n"/>
      <c r="D4" s="784" t="inlineStr">
        <is>
          <t>Unit</t>
        </is>
      </c>
      <c r="E4" s="814" t="inlineStr">
        <is>
          <t>Quantity (In detail)</t>
        </is>
      </c>
      <c r="F4" s="814" t="inlineStr">
        <is>
          <t>Cost</t>
        </is>
      </c>
      <c r="G4" s="771" t="n"/>
      <c r="H4" s="771" t="n"/>
      <c r="I4" s="771" t="n"/>
      <c r="J4" s="771" t="n"/>
      <c r="K4" s="771" t="n"/>
      <c r="L4" s="771" t="n"/>
      <c r="M4" s="783" t="n"/>
      <c r="N4" s="812" t="inlineStr">
        <is>
          <t>Unit</t>
        </is>
      </c>
      <c r="O4" s="815" t="inlineStr">
        <is>
          <t>Quantity (In detail)</t>
        </is>
      </c>
      <c r="P4" s="815" t="inlineStr">
        <is>
          <t>Cost</t>
        </is>
      </c>
      <c r="Q4" s="771" t="n"/>
      <c r="R4" s="771" t="n"/>
      <c r="S4" s="771" t="n"/>
      <c r="T4" s="771" t="n"/>
      <c r="U4" s="771" t="n"/>
      <c r="V4" s="771" t="n"/>
      <c r="W4" s="783" t="n"/>
      <c r="X4" s="812" t="inlineStr">
        <is>
          <t>Unit</t>
        </is>
      </c>
      <c r="Y4" s="815" t="inlineStr">
        <is>
          <t>Quantity (In detail)</t>
        </is>
      </c>
      <c r="Z4" s="815" t="inlineStr">
        <is>
          <t>Cost</t>
        </is>
      </c>
      <c r="AA4" s="771" t="n"/>
      <c r="AB4" s="771" t="n"/>
      <c r="AC4" s="771" t="n"/>
      <c r="AD4" s="771" t="n"/>
      <c r="AE4" s="771" t="n"/>
      <c r="AF4" s="771" t="n"/>
      <c r="AG4" s="783" t="n"/>
    </row>
    <row customHeight="1" ht="12.75" r="5" s="451">
      <c r="A5" s="767" t="n"/>
      <c r="B5" s="767" t="n"/>
      <c r="C5" s="767" t="n"/>
      <c r="D5" s="767" t="n"/>
      <c r="E5" s="767" t="n"/>
      <c r="F5" s="816" t="inlineStr">
        <is>
          <t>Total</t>
        </is>
      </c>
      <c r="G5" s="560" t="inlineStr">
        <is>
          <t>GOB
(FE)</t>
        </is>
      </c>
      <c r="H5" s="784" t="inlineStr">
        <is>
          <t>Project Aid</t>
        </is>
      </c>
      <c r="I5" s="771" t="n"/>
      <c r="J5" s="771" t="n"/>
      <c r="K5" s="783" t="n"/>
      <c r="L5" s="817" t="inlineStr">
        <is>
          <t>Own Fund</t>
        </is>
      </c>
      <c r="M5" s="817" t="inlineStr">
        <is>
          <t>Others</t>
        </is>
      </c>
      <c r="N5" s="767" t="n"/>
      <c r="O5" s="767" t="n"/>
      <c r="P5" s="818" t="inlineStr">
        <is>
          <t>Total</t>
        </is>
      </c>
      <c r="Q5" s="818" t="inlineStr">
        <is>
          <t>GOB
(FE)</t>
        </is>
      </c>
      <c r="R5" s="812" t="inlineStr">
        <is>
          <t>Project Aid</t>
        </is>
      </c>
      <c r="S5" s="771" t="n"/>
      <c r="T5" s="771" t="n"/>
      <c r="U5" s="783" t="n"/>
      <c r="V5" s="778" t="inlineStr">
        <is>
          <t>Own Fund</t>
        </is>
      </c>
      <c r="W5" s="778" t="inlineStr">
        <is>
          <t>Others</t>
        </is>
      </c>
      <c r="X5" s="767" t="n"/>
      <c r="Y5" s="767" t="n"/>
      <c r="Z5" s="818" t="inlineStr">
        <is>
          <t>Total</t>
        </is>
      </c>
      <c r="AA5" s="818" t="inlineStr">
        <is>
          <t>GOB
(FE)</t>
        </is>
      </c>
      <c r="AB5" s="812" t="inlineStr">
        <is>
          <t>Project Aid</t>
        </is>
      </c>
      <c r="AC5" s="771" t="n"/>
      <c r="AD5" s="771" t="n"/>
      <c r="AE5" s="783" t="n"/>
      <c r="AF5" s="778" t="inlineStr">
        <is>
          <t>Own Fund</t>
        </is>
      </c>
      <c r="AG5" s="778" t="inlineStr">
        <is>
          <t>Others</t>
        </is>
      </c>
    </row>
    <row customHeight="1" ht="18.75" r="6" s="451">
      <c r="A6" s="767" t="n"/>
      <c r="B6" s="767" t="n"/>
      <c r="C6" s="767" t="n"/>
      <c r="D6" s="767" t="n"/>
      <c r="E6" s="767" t="n"/>
      <c r="F6" s="767" t="n"/>
      <c r="G6" s="562" t="n"/>
      <c r="H6" s="816" t="inlineStr">
        <is>
          <t>RPA</t>
        </is>
      </c>
      <c r="I6" s="783" t="n"/>
      <c r="J6" s="820" t="inlineStr">
        <is>
          <t>DPA</t>
        </is>
      </c>
      <c r="K6" s="797" t="n"/>
      <c r="L6" s="767" t="n"/>
      <c r="M6" s="767" t="n"/>
      <c r="N6" s="767" t="n"/>
      <c r="O6" s="767" t="n"/>
      <c r="P6" s="767" t="n"/>
      <c r="Q6" s="767" t="n"/>
      <c r="R6" s="812" t="inlineStr">
        <is>
          <t>RPA</t>
        </is>
      </c>
      <c r="S6" s="783" t="n"/>
      <c r="T6" s="819" t="inlineStr">
        <is>
          <t>DPA</t>
        </is>
      </c>
      <c r="U6" s="797" t="n"/>
      <c r="V6" s="767" t="n"/>
      <c r="W6" s="767" t="n"/>
      <c r="X6" s="767" t="n"/>
      <c r="Y6" s="767" t="n"/>
      <c r="Z6" s="767" t="n"/>
      <c r="AA6" s="767" t="n"/>
      <c r="AB6" s="812" t="inlineStr">
        <is>
          <t>RPA</t>
        </is>
      </c>
      <c r="AC6" s="783" t="n"/>
      <c r="AD6" s="819" t="inlineStr">
        <is>
          <t>DPA</t>
        </is>
      </c>
      <c r="AE6" s="797" t="n"/>
      <c r="AF6" s="767" t="n"/>
      <c r="AG6" s="767" t="n"/>
    </row>
    <row customHeight="1" ht="35.25" r="7" s="451">
      <c r="A7" s="768" t="n"/>
      <c r="B7" s="768" t="n"/>
      <c r="C7" s="768" t="n"/>
      <c r="D7" s="768" t="n"/>
      <c r="E7" s="768" t="n"/>
      <c r="F7" s="768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768" t="n"/>
      <c r="M7" s="768" t="n"/>
      <c r="N7" s="768" t="n"/>
      <c r="O7" s="768" t="n"/>
      <c r="P7" s="768" t="n"/>
      <c r="Q7" s="768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768" t="n"/>
      <c r="W7" s="768" t="n"/>
      <c r="X7" s="768" t="n"/>
      <c r="Y7" s="768" t="n"/>
      <c r="Z7" s="768" t="n"/>
      <c r="AA7" s="768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768" t="n"/>
      <c r="AG7" s="768" t="n"/>
    </row>
    <row customFormat="1" r="8" s="170">
      <c r="A8" s="168" t="n">
        <v>1</v>
      </c>
      <c r="B8" s="168" t="n">
        <v>2</v>
      </c>
      <c r="C8" s="814" t="n">
        <v>3</v>
      </c>
      <c r="D8" s="814" t="n">
        <v>4</v>
      </c>
      <c r="E8" s="814" t="n">
        <v>5</v>
      </c>
      <c r="F8" s="676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14" t="n">
        <v>14</v>
      </c>
      <c r="O8" s="814" t="n">
        <v>15</v>
      </c>
      <c r="P8" s="677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36" t="n">
        <v>24</v>
      </c>
      <c r="Y8" s="836" t="n">
        <v>25</v>
      </c>
      <c r="Z8" s="594" t="n">
        <v>26</v>
      </c>
      <c r="AA8" s="594" t="n">
        <v>27</v>
      </c>
      <c r="AB8" s="836" t="n">
        <v>28</v>
      </c>
      <c r="AC8" s="594" t="n">
        <v>29</v>
      </c>
      <c r="AD8" s="594" t="n">
        <v>30</v>
      </c>
      <c r="AE8" s="836" t="n">
        <v>31</v>
      </c>
      <c r="AF8" s="836" t="n">
        <v>32</v>
      </c>
      <c r="AG8" s="836" t="n">
        <v>33</v>
      </c>
    </row>
    <row customHeight="1" ht="15.75" r="9" s="451">
      <c r="A9" s="822" t="inlineStr">
        <is>
          <t>(a) Revenue Component:</t>
        </is>
      </c>
      <c r="B9" s="771" t="n"/>
      <c r="C9" s="783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1.51</v>
      </c>
      <c r="G11" s="571" t="n">
        <v>1.51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711" t="n">
        <v>2.0242</v>
      </c>
      <c r="Q11" s="587" t="n">
        <v>2.0242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1.4658</v>
      </c>
      <c r="AA11" s="587" t="n">
        <v>1.4658</v>
      </c>
      <c r="AB11" s="184" t="n"/>
      <c r="AC11" s="587" t="n">
        <v>0</v>
      </c>
      <c r="AD11" s="587" t="n">
        <v>0</v>
      </c>
      <c r="AE11" s="184" t="n"/>
      <c r="AF11" s="184" t="n"/>
      <c r="AG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711" t="n">
        <v>6.3</v>
      </c>
      <c r="Q12" s="587" t="n">
        <v>6.3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3.7</v>
      </c>
      <c r="AA12" s="587" t="n">
        <v>3.7</v>
      </c>
      <c r="AB12" s="184" t="n"/>
      <c r="AC12" s="587" t="n">
        <v>0</v>
      </c>
      <c r="AD12" s="587" t="n">
        <v>0</v>
      </c>
      <c r="AE12" s="184" t="n"/>
      <c r="AF12" s="184" t="n"/>
      <c r="AG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50.61</v>
      </c>
      <c r="G13" s="571" t="n">
        <v>50.61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711" t="n">
        <v>53.634</v>
      </c>
      <c r="Q13" s="587" t="n">
        <v>53.634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35.756</v>
      </c>
      <c r="AA13" s="587" t="n">
        <v>35.756</v>
      </c>
      <c r="AB13" s="184" t="n"/>
      <c r="AC13" s="587" t="n">
        <v>0</v>
      </c>
      <c r="AD13" s="587" t="n">
        <v>0</v>
      </c>
      <c r="AE13" s="184" t="n"/>
      <c r="AF13" s="184" t="n"/>
      <c r="AG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73.523</v>
      </c>
      <c r="G15" s="571" t="n">
        <v>73.523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711" t="n">
        <v>28.8176</v>
      </c>
      <c r="Q15" s="587" t="n">
        <v>28.8176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17.6624</v>
      </c>
      <c r="AA15" s="587" t="n">
        <v>17.6624</v>
      </c>
      <c r="AB15" s="184" t="n"/>
      <c r="AC15" s="587" t="n">
        <v>0</v>
      </c>
      <c r="AD15" s="587" t="n">
        <v>0</v>
      </c>
      <c r="AE15" s="184" t="n"/>
      <c r="AF15" s="184" t="n"/>
      <c r="AG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150.88</v>
      </c>
      <c r="G16" s="571" t="n">
        <v>150.88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711" t="n">
        <v>58.35439999999998</v>
      </c>
      <c r="Q16" s="587" t="n">
        <v>58.35439999999998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35.76559999999999</v>
      </c>
      <c r="AA16" s="587" t="n">
        <v>35.76559999999999</v>
      </c>
      <c r="AB16" s="184" t="n"/>
      <c r="AC16" s="587" t="n">
        <v>0</v>
      </c>
      <c r="AD16" s="587" t="n">
        <v>0</v>
      </c>
      <c r="AE16" s="184" t="n"/>
      <c r="AF16" s="184" t="n"/>
      <c r="AG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1780.35</v>
      </c>
      <c r="G17" s="571" t="n">
        <v>1780.35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711" t="n">
        <v>634.52</v>
      </c>
      <c r="Q17" s="587" t="n">
        <v>634.52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459.48</v>
      </c>
      <c r="AA17" s="587" t="n">
        <v>459.48</v>
      </c>
      <c r="AB17" s="184" t="n"/>
      <c r="AC17" s="587" t="n">
        <v>0</v>
      </c>
      <c r="AD17" s="587" t="n">
        <v>0</v>
      </c>
      <c r="AE17" s="184" t="n"/>
      <c r="AF17" s="184" t="n"/>
      <c r="AG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1.25</v>
      </c>
      <c r="G18" s="571" t="n">
        <v>1.25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711" t="n">
        <v>2.175</v>
      </c>
      <c r="Q18" s="587" t="n">
        <v>2.175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1.575</v>
      </c>
      <c r="AA18" s="587" t="n">
        <v>1.575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1.04</v>
      </c>
      <c r="G19" s="571" t="n">
        <v>1.04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711" t="n">
        <v>2.4156</v>
      </c>
      <c r="Q19" s="587" t="n">
        <v>2.4156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1.5444</v>
      </c>
      <c r="AA19" s="587" t="n">
        <v>1.5444</v>
      </c>
      <c r="AB19" s="184" t="n"/>
      <c r="AC19" s="587" t="n">
        <v>0</v>
      </c>
      <c r="AD19" s="587" t="n">
        <v>0</v>
      </c>
      <c r="AE19" s="184" t="n"/>
      <c r="AF19" s="184" t="n"/>
      <c r="AG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0.541</v>
      </c>
      <c r="G20" s="571" t="n">
        <v>0.541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711" t="n">
        <v>2.49704</v>
      </c>
      <c r="Q20" s="587" t="n">
        <v>2.49704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1.96196</v>
      </c>
      <c r="AA20" s="587" t="n">
        <v>1.96196</v>
      </c>
      <c r="AB20" s="184" t="n"/>
      <c r="AC20" s="587" t="n">
        <v>0</v>
      </c>
      <c r="AD20" s="587" t="n">
        <v>0</v>
      </c>
      <c r="AE20" s="184" t="n"/>
      <c r="AF20" s="184" t="n"/>
      <c r="AG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12.09</v>
      </c>
      <c r="G21" s="571" t="n">
        <v>12.09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711" t="n">
        <v>4.983299999999999</v>
      </c>
      <c r="Q21" s="587" t="n">
        <v>4.983299999999999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2.926699999999999</v>
      </c>
      <c r="AA21" s="595" t="n">
        <v>2.926699999999999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1.67</v>
      </c>
      <c r="G22" s="571" t="n">
        <v>1.67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711" t="n">
        <v>2.0313</v>
      </c>
      <c r="Q22" s="587" t="n">
        <v>2.0313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1.2987</v>
      </c>
      <c r="AA22" s="595" t="n">
        <v>1.2987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193" t="n"/>
      <c r="AI22" s="194" t="n"/>
      <c r="AJ22" s="194" t="n"/>
      <c r="AK22" s="194" t="n"/>
      <c r="AL22" s="194" t="n"/>
      <c r="AM22" s="193" t="n"/>
      <c r="AN22" s="194" t="n"/>
      <c r="AO22" s="194" t="n"/>
      <c r="AP22" s="194" t="n"/>
      <c r="AQ22" s="194" t="n"/>
      <c r="AR22" s="193" t="n"/>
      <c r="AS22" s="194" t="n"/>
      <c r="AT22" s="194" t="n"/>
      <c r="AU22" s="194" t="n"/>
      <c r="AV22" s="194" t="n"/>
      <c r="AW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11.62</v>
      </c>
      <c r="G23" s="571" t="n">
        <v>11.62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711" t="n">
        <v>4.609000000000001</v>
      </c>
      <c r="Q23" s="587" t="n">
        <v>4.609000000000001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3.771</v>
      </c>
      <c r="AA23" s="587" t="n">
        <v>3.771</v>
      </c>
      <c r="AB23" s="184" t="n"/>
      <c r="AC23" s="587" t="n">
        <v>0</v>
      </c>
      <c r="AD23" s="587" t="n">
        <v>0</v>
      </c>
      <c r="AE23" s="184" t="n"/>
      <c r="AF23" s="184" t="n"/>
      <c r="AG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21.55</v>
      </c>
      <c r="G24" s="571" t="n">
        <v>21.55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711" t="n">
        <v>11.2545</v>
      </c>
      <c r="Q24" s="587" t="n">
        <v>11.2545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7.1955</v>
      </c>
      <c r="AA24" s="595" t="n">
        <v>7.1955</v>
      </c>
      <c r="AB24" s="184" t="n"/>
      <c r="AC24" s="587" t="n">
        <v>0</v>
      </c>
      <c r="AD24" s="587" t="n">
        <v>0</v>
      </c>
      <c r="AE24" s="184" t="n"/>
      <c r="AF24" s="184" t="n"/>
      <c r="AG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88.76000000000001</v>
      </c>
      <c r="G25" s="571" t="n">
        <v>88.76000000000001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711" t="n">
        <v>46.3068</v>
      </c>
      <c r="Q25" s="587" t="n">
        <v>46.3068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34.93320000000001</v>
      </c>
      <c r="AA25" s="595" t="n">
        <v>34.93320000000001</v>
      </c>
      <c r="AB25" s="184" t="n"/>
      <c r="AC25" s="587" t="n">
        <v>0</v>
      </c>
      <c r="AD25" s="587" t="n">
        <v>0</v>
      </c>
      <c r="AE25" s="184" t="n"/>
      <c r="AF25" s="184" t="n"/>
      <c r="AG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2.07</v>
      </c>
      <c r="G26" s="571" t="n">
        <v>2.07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711" t="n">
        <v>0.5120500000000001</v>
      </c>
      <c r="Q26" s="587" t="n">
        <v>0.5120500000000001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0.41895</v>
      </c>
      <c r="AA26" s="595" t="n">
        <v>0.41895</v>
      </c>
      <c r="AB26" s="184" t="n"/>
      <c r="AC26" s="587" t="n">
        <v>0</v>
      </c>
      <c r="AD26" s="587" t="n">
        <v>0</v>
      </c>
      <c r="AE26" s="184" t="n"/>
      <c r="AF26" s="184" t="n"/>
      <c r="AG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34.664</v>
      </c>
      <c r="G27" s="571" t="n">
        <v>34.664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711" t="n">
        <v>9.354960000000004</v>
      </c>
      <c r="Q27" s="587" t="n">
        <v>9.354960000000004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5.981040000000003</v>
      </c>
      <c r="AA27" s="595" t="n">
        <v>5.981040000000003</v>
      </c>
      <c r="AB27" s="184" t="n"/>
      <c r="AC27" s="587" t="n">
        <v>0</v>
      </c>
      <c r="AD27" s="587" t="n">
        <v>0</v>
      </c>
      <c r="AE27" s="184" t="n"/>
      <c r="AF27" s="184" t="n"/>
      <c r="AG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69.86199999999999</v>
      </c>
      <c r="G28" s="571" t="n">
        <v>69.86199999999999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711" t="n">
        <v>31.58694</v>
      </c>
      <c r="Q28" s="587" t="n">
        <v>31.58694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18.55106</v>
      </c>
      <c r="AA28" s="595" t="n">
        <v>18.55106</v>
      </c>
      <c r="AB28" s="184" t="n"/>
      <c r="AC28" s="587" t="n">
        <v>0</v>
      </c>
      <c r="AD28" s="587" t="n">
        <v>0</v>
      </c>
      <c r="AE28" s="184" t="n"/>
      <c r="AF28" s="184" t="n"/>
      <c r="AG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0.48</v>
      </c>
      <c r="G29" s="571" t="n">
        <v>0.48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711" t="n">
        <v>0.8815999999999999</v>
      </c>
      <c r="Q29" s="587" t="n">
        <v>0.8815999999999999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0.6384</v>
      </c>
      <c r="AA29" s="587" t="n">
        <v>0.6384</v>
      </c>
      <c r="AB29" s="184" t="n"/>
      <c r="AC29" s="587" t="n">
        <v>0</v>
      </c>
      <c r="AD29" s="587" t="n">
        <v>0</v>
      </c>
      <c r="AE29" s="184" t="n"/>
      <c r="AF29" s="184" t="n"/>
      <c r="AG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711" t="n">
        <v>119</v>
      </c>
      <c r="Q31" s="587" t="n">
        <v>0</v>
      </c>
      <c r="R31" s="184" t="n"/>
      <c r="S31" s="587" t="n">
        <v>119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0</v>
      </c>
      <c r="AA31" s="587" t="n">
        <v>0</v>
      </c>
      <c r="AB31" s="184" t="n"/>
      <c r="AC31" s="587" t="n">
        <v>0</v>
      </c>
      <c r="AD31" s="587" t="n">
        <v>0</v>
      </c>
      <c r="AE31" s="184" t="n"/>
      <c r="AF31" s="184" t="n"/>
      <c r="AG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323.71</v>
      </c>
      <c r="G32" s="571" t="n">
        <v>25.25</v>
      </c>
      <c r="H32" s="572" t="n"/>
      <c r="I32" s="571" t="n">
        <v>298.46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711" t="n">
        <v>127.794</v>
      </c>
      <c r="Q32" s="587" t="n">
        <v>23.48853720000001</v>
      </c>
      <c r="R32" s="184" t="n"/>
      <c r="S32" s="587" t="n">
        <v>104.3054628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85.19600000000003</v>
      </c>
      <c r="AA32" s="587" t="n">
        <v>15.6590248</v>
      </c>
      <c r="AB32" s="184" t="n"/>
      <c r="AC32" s="587" t="n">
        <v>69.53697520000003</v>
      </c>
      <c r="AD32" s="587" t="n">
        <v>0</v>
      </c>
      <c r="AE32" s="184" t="n"/>
      <c r="AF32" s="184" t="n"/>
      <c r="AG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1684.75</v>
      </c>
      <c r="G33" s="571" t="n">
        <v>114.81</v>
      </c>
      <c r="H33" s="572" t="n"/>
      <c r="I33" s="571" t="n">
        <v>1569.94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711" t="n">
        <v>910.5704999999999</v>
      </c>
      <c r="Q33" s="587" t="n">
        <v>163.26529065</v>
      </c>
      <c r="R33" s="184" t="n"/>
      <c r="S33" s="587" t="n">
        <v>747.3052093499999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534.7795</v>
      </c>
      <c r="AA33" s="587" t="n">
        <v>95.88596434999999</v>
      </c>
      <c r="AB33" s="184" t="n"/>
      <c r="AC33" s="587" t="n">
        <v>438.89353565</v>
      </c>
      <c r="AD33" s="587" t="n">
        <v>0</v>
      </c>
      <c r="AE33" s="184" t="n"/>
      <c r="AF33" s="184" t="n"/>
      <c r="AG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661.17</v>
      </c>
      <c r="G34" s="571" t="n">
        <v>42.58</v>
      </c>
      <c r="H34" s="572" t="n"/>
      <c r="I34" s="571" t="n">
        <v>618.59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711" t="n">
        <v>368.5165</v>
      </c>
      <c r="Q34" s="587" t="n">
        <v>64.41668420000001</v>
      </c>
      <c r="R34" s="184" t="n"/>
      <c r="S34" s="587" t="n">
        <v>304.0998158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301.5135</v>
      </c>
      <c r="AA34" s="587" t="n">
        <v>52.70455980000001</v>
      </c>
      <c r="AB34" s="184" t="n"/>
      <c r="AC34" s="587" t="n">
        <v>248.8089402</v>
      </c>
      <c r="AD34" s="587" t="n">
        <v>0</v>
      </c>
      <c r="AE34" s="184" t="n"/>
      <c r="AF34" s="184" t="n"/>
      <c r="AG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14.45</v>
      </c>
      <c r="G35" s="571" t="n">
        <v>14.45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711" t="n">
        <v>4.680999999999999</v>
      </c>
      <c r="Q35" s="587" t="n">
        <v>4.680999999999999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2.869</v>
      </c>
      <c r="AA35" s="587" t="n">
        <v>2.869</v>
      </c>
      <c r="AB35" s="184" t="n"/>
      <c r="AC35" s="587" t="n">
        <v>0</v>
      </c>
      <c r="AD35" s="587" t="n">
        <v>0</v>
      </c>
      <c r="AE35" s="184" t="n"/>
      <c r="AF35" s="184" t="n"/>
      <c r="AG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6.74</v>
      </c>
      <c r="G36" s="571" t="n">
        <v>6.74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711" t="n">
        <v>4.7908</v>
      </c>
      <c r="Q36" s="587" t="n">
        <v>4.7908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3.4692</v>
      </c>
      <c r="AA36" s="587" t="n">
        <v>3.4692</v>
      </c>
      <c r="AB36" s="184" t="n"/>
      <c r="AC36" s="587" t="n">
        <v>0</v>
      </c>
      <c r="AD36" s="587" t="n">
        <v>0</v>
      </c>
      <c r="AE36" s="184" t="n"/>
      <c r="AF36" s="184" t="n"/>
      <c r="AG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5648.005</v>
      </c>
      <c r="G37" s="571" t="n">
        <v>0</v>
      </c>
      <c r="H37" s="572" t="n"/>
      <c r="I37" s="571" t="n">
        <v>0</v>
      </c>
      <c r="J37" s="571" t="n">
        <v>5648.005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711" t="n">
        <v>1374.57095</v>
      </c>
      <c r="Q37" s="587" t="n">
        <v>0</v>
      </c>
      <c r="R37" s="184" t="n"/>
      <c r="S37" s="587" t="n">
        <v>0</v>
      </c>
      <c r="T37" s="587" t="n">
        <v>1374.57095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878.8240499999998</v>
      </c>
      <c r="AA37" s="587" t="n">
        <v>0</v>
      </c>
      <c r="AB37" s="184" t="n"/>
      <c r="AC37" s="587" t="n">
        <v>0</v>
      </c>
      <c r="AD37" s="587" t="n">
        <v>878.8240499999998</v>
      </c>
      <c r="AE37" s="184" t="n"/>
      <c r="AF37" s="184" t="n"/>
      <c r="AG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15.73</v>
      </c>
      <c r="G38" s="571" t="n">
        <v>15.73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711" t="n">
        <v>8.276599999999998</v>
      </c>
      <c r="Q38" s="587" t="n">
        <v>8.276599999999998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5.993399999999999</v>
      </c>
      <c r="AA38" s="587" t="n">
        <v>5.993399999999999</v>
      </c>
      <c r="AB38" s="184" t="n"/>
      <c r="AC38" s="587" t="n">
        <v>0</v>
      </c>
      <c r="AD38" s="587" t="n">
        <v>0</v>
      </c>
      <c r="AE38" s="184" t="n"/>
      <c r="AF38" s="184" t="n"/>
      <c r="AG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1.7</v>
      </c>
      <c r="G39" s="571" t="n">
        <v>1.7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711" t="n">
        <v>8.300000000000001</v>
      </c>
      <c r="Q39" s="587" t="n">
        <v>8.300000000000001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0</v>
      </c>
      <c r="AA39" s="587" t="n">
        <v>0</v>
      </c>
      <c r="AB39" s="184" t="n"/>
      <c r="AC39" s="587" t="n">
        <v>0</v>
      </c>
      <c r="AD39" s="587" t="n">
        <v>0</v>
      </c>
      <c r="AE39" s="184" t="n"/>
      <c r="AF39" s="184" t="n"/>
      <c r="AG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1.71</v>
      </c>
      <c r="G40" s="571" t="n">
        <v>1.71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711" t="n">
        <v>4.145</v>
      </c>
      <c r="Q40" s="587" t="n">
        <v>4.145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115.02</v>
      </c>
      <c r="G41" s="571" t="n">
        <v>115.02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711" t="n">
        <v>26.77859999999999</v>
      </c>
      <c r="Q41" s="587" t="n">
        <v>26.77859999999999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20.2014</v>
      </c>
      <c r="AA41" s="587" t="n">
        <v>20.2014</v>
      </c>
      <c r="AB41" s="184" t="n"/>
      <c r="AC41" s="587" t="n">
        <v>0</v>
      </c>
      <c r="AD41" s="587" t="n">
        <v>0</v>
      </c>
      <c r="AE41" s="184" t="n"/>
      <c r="AF41" s="184" t="n"/>
      <c r="AG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30.469</v>
      </c>
      <c r="G42" s="571" t="n">
        <v>30.469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711" t="n">
        <v>16.24205</v>
      </c>
      <c r="Q42" s="587" t="n">
        <v>16.24205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13.28895</v>
      </c>
      <c r="AA42" s="587" t="n">
        <v>13.28895</v>
      </c>
      <c r="AB42" s="184" t="n"/>
      <c r="AC42" s="587" t="n">
        <v>0</v>
      </c>
      <c r="AD42" s="587" t="n">
        <v>0</v>
      </c>
      <c r="AE42" s="184" t="n"/>
      <c r="AF42" s="184" t="n"/>
      <c r="AG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1175.41</v>
      </c>
      <c r="G43" s="571" t="n">
        <v>1175.41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711" t="n">
        <v>299.0162999999999</v>
      </c>
      <c r="Q43" s="587" t="n">
        <v>299.0162999999999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225.5737</v>
      </c>
      <c r="AA43" s="587" t="n">
        <v>225.5737</v>
      </c>
      <c r="AB43" s="184" t="n"/>
      <c r="AC43" s="587" t="n">
        <v>0</v>
      </c>
      <c r="AD43" s="587" t="n">
        <v>0</v>
      </c>
      <c r="AE43" s="184" t="n"/>
      <c r="AF43" s="184" t="n"/>
      <c r="AG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76.367</v>
      </c>
      <c r="G45" s="571" t="n">
        <v>76.367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711" t="n">
        <v>26.74815</v>
      </c>
      <c r="Q45" s="587" t="n">
        <v>26.74815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21.88485</v>
      </c>
      <c r="AA45" s="587" t="n">
        <v>21.88485</v>
      </c>
      <c r="AB45" s="184" t="n"/>
      <c r="AC45" s="587" t="n">
        <v>0</v>
      </c>
      <c r="AD45" s="587" t="n">
        <v>0</v>
      </c>
      <c r="AE45" s="184" t="n"/>
      <c r="AF45" s="184" t="n"/>
      <c r="AG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4.31</v>
      </c>
      <c r="G46" s="571" t="n">
        <v>4.31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711" t="n">
        <v>3.414</v>
      </c>
      <c r="Q46" s="587" t="n">
        <v>3.414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2.276</v>
      </c>
      <c r="AA46" s="587" t="n">
        <v>2.276</v>
      </c>
      <c r="AB46" s="184" t="n"/>
      <c r="AC46" s="587" t="n">
        <v>0</v>
      </c>
      <c r="AD46" s="587" t="n">
        <v>0</v>
      </c>
      <c r="AE46" s="184" t="n"/>
      <c r="AF46" s="184" t="n"/>
      <c r="AG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8.34</v>
      </c>
      <c r="G47" s="571" t="n">
        <v>8.34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711" t="n">
        <v>3.9294</v>
      </c>
      <c r="Q47" s="587" t="n">
        <v>3.9294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2.7306</v>
      </c>
      <c r="AA47" s="587" t="n">
        <v>2.7306</v>
      </c>
      <c r="AB47" s="184" t="n"/>
      <c r="AC47" s="587" t="n">
        <v>0</v>
      </c>
      <c r="AD47" s="587" t="n">
        <v>0</v>
      </c>
      <c r="AE47" s="184" t="n"/>
      <c r="AF47" s="184" t="n"/>
      <c r="AG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3.22</v>
      </c>
      <c r="G48" s="571" t="n">
        <v>3.22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711" t="n">
        <v>4.1358</v>
      </c>
      <c r="Q48" s="587" t="n">
        <v>4.1358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2.6442</v>
      </c>
      <c r="AA48" s="587" t="n">
        <v>2.6442</v>
      </c>
      <c r="AB48" s="184" t="n"/>
      <c r="AC48" s="587" t="n">
        <v>0</v>
      </c>
      <c r="AD48" s="587" t="n">
        <v>0</v>
      </c>
      <c r="AE48" s="184" t="n"/>
      <c r="AF48" s="184" t="n"/>
      <c r="AG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711" t="n">
        <v>2.9618</v>
      </c>
      <c r="Q49" s="587" t="n">
        <v>2.9618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2.0582</v>
      </c>
      <c r="AA49" s="587" t="n">
        <v>2.0582</v>
      </c>
      <c r="AB49" s="184" t="n"/>
      <c r="AC49" s="587" t="n">
        <v>0</v>
      </c>
      <c r="AD49" s="587" t="n">
        <v>0</v>
      </c>
      <c r="AE49" s="184" t="n"/>
      <c r="AF49" s="184" t="n"/>
      <c r="AG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19.48</v>
      </c>
      <c r="G50" s="571" t="n">
        <v>19.48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711" t="n">
        <v>11.9016</v>
      </c>
      <c r="Q50" s="587" t="n">
        <v>11.9016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8.618399999999999</v>
      </c>
      <c r="AA50" s="587" t="n">
        <v>8.618399999999999</v>
      </c>
      <c r="AB50" s="184" t="n"/>
      <c r="AC50" s="587" t="n">
        <v>0</v>
      </c>
      <c r="AD50" s="587" t="n">
        <v>0</v>
      </c>
      <c r="AE50" s="184" t="n"/>
      <c r="AF50" s="184" t="n"/>
      <c r="AG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3.39</v>
      </c>
      <c r="G51" s="571" t="n">
        <v>3.39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711" t="n">
        <v>9.1355</v>
      </c>
      <c r="Q51" s="587" t="n">
        <v>9.1355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7.4745</v>
      </c>
      <c r="AA51" s="587" t="n">
        <v>7.4745</v>
      </c>
      <c r="AB51" s="184" t="n"/>
      <c r="AC51" s="587" t="n">
        <v>0</v>
      </c>
      <c r="AD51" s="587" t="n">
        <v>0</v>
      </c>
      <c r="AE51" s="184" t="n"/>
      <c r="AF51" s="184" t="n"/>
      <c r="AG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 t="n"/>
      <c r="Q52" s="587" t="n"/>
      <c r="R52" s="184" t="n"/>
      <c r="S52" s="587" t="n"/>
      <c r="T52" s="587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128.2</v>
      </c>
      <c r="G53" s="571" t="n">
        <v>14.98</v>
      </c>
      <c r="H53" s="572" t="n"/>
      <c r="I53" s="571" t="n">
        <v>113.22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711" t="n">
        <v>174.7305</v>
      </c>
      <c r="Q53" s="587" t="n">
        <v>26.33188635</v>
      </c>
      <c r="R53" s="184" t="n"/>
      <c r="S53" s="587" t="n">
        <v>148.39861365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102.6195</v>
      </c>
      <c r="AA53" s="587" t="n">
        <v>15.46475865</v>
      </c>
      <c r="AB53" s="184" t="n"/>
      <c r="AC53" s="587" t="n">
        <v>87.15474135000001</v>
      </c>
      <c r="AD53" s="587" t="n">
        <v>0</v>
      </c>
      <c r="AE53" s="184" t="n"/>
      <c r="AF53" s="184" t="n"/>
      <c r="AG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2.77</v>
      </c>
      <c r="G54" s="571" t="n">
        <v>2.77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711" t="n">
        <v>1.3603</v>
      </c>
      <c r="Q54" s="587" t="n">
        <v>1.3603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0.8697000000000003</v>
      </c>
      <c r="AA54" s="587" t="n">
        <v>0.8697000000000003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8.970000000000001</v>
      </c>
      <c r="G55" s="471" t="n">
        <v>8.970000000000001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711" t="n">
        <v>17.3768</v>
      </c>
      <c r="Q55" s="587" t="n">
        <v>17.3768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13.6532</v>
      </c>
      <c r="AA55" s="587" t="n">
        <v>13.6532</v>
      </c>
      <c r="AB55" s="184" t="n"/>
      <c r="AC55" s="587" t="n">
        <v>0</v>
      </c>
      <c r="AD55" s="587" t="n">
        <v>0</v>
      </c>
      <c r="AE55" s="184" t="n"/>
      <c r="AF55" s="184" t="n"/>
      <c r="AG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71">
        <f>SUM(P11:P55)</f>
        <v/>
      </c>
      <c r="Q56" s="571">
        <f>SUM(Q11:Q55)</f>
        <v/>
      </c>
      <c r="R56" s="184" t="n"/>
      <c r="S56" s="571">
        <f>SUM(S11:S55)</f>
        <v/>
      </c>
      <c r="T56" s="571">
        <f>SUM(T11:T55)</f>
        <v/>
      </c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</row>
    <row customFormat="1" customHeight="1" ht="14.25" r="57" s="84">
      <c r="A57" s="823" t="inlineStr">
        <is>
          <t>(b) Capital Component:</t>
        </is>
      </c>
      <c r="B57" s="771" t="n"/>
      <c r="C57" s="783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46" t="n"/>
      <c r="S57" s="592" t="n"/>
      <c r="T57" s="592" t="n"/>
      <c r="V57" s="846" t="n"/>
      <c r="W57" s="183" t="n"/>
      <c r="X57" s="212" t="n"/>
      <c r="Y57" s="213" t="n"/>
      <c r="Z57" s="582" t="n"/>
      <c r="AA57" s="592" t="n"/>
      <c r="AB57" s="846" t="n"/>
      <c r="AC57" s="592" t="n"/>
      <c r="AD57" s="592" t="n"/>
      <c r="AE57" s="846" t="n"/>
      <c r="AF57" s="846" t="n"/>
      <c r="AG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</row>
    <row customFormat="1" customHeight="1" ht="19.5" r="59" s="84">
      <c r="A59" s="215" t="n"/>
      <c r="B59" s="195" t="n"/>
      <c r="C59" s="802" t="inlineStr">
        <is>
          <t xml:space="preserve"> Motor Vehicle :</t>
        </is>
      </c>
      <c r="D59" s="771" t="n"/>
      <c r="E59" s="771" t="n"/>
      <c r="F59" s="771" t="n"/>
      <c r="G59" s="771" t="n"/>
      <c r="H59" s="771" t="n"/>
      <c r="I59" s="771" t="n"/>
      <c r="J59" s="771" t="n"/>
      <c r="K59" s="771" t="n"/>
      <c r="L59" s="771" t="n"/>
      <c r="M59" s="771" t="n"/>
      <c r="N59" s="771" t="n"/>
      <c r="O59" s="771" t="n"/>
      <c r="P59" s="771" t="n"/>
      <c r="Q59" s="783" t="n"/>
      <c r="R59" s="184" t="n"/>
      <c r="S59" s="587" t="n"/>
      <c r="T59" s="587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711" t="n">
        <v>95.60000000000002</v>
      </c>
      <c r="Q60" s="587" t="n">
        <v>95.60000000000002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0</v>
      </c>
      <c r="AA60" s="595" t="n">
        <v>0</v>
      </c>
      <c r="AB60" s="184" t="n"/>
      <c r="AC60" s="587" t="n">
        <v>0</v>
      </c>
      <c r="AD60" s="587" t="n">
        <v>0</v>
      </c>
      <c r="AE60" s="184" t="n"/>
      <c r="AF60" s="184" t="n"/>
      <c r="AG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711" t="n">
        <v>18.03</v>
      </c>
      <c r="Q61" s="587" t="n">
        <v>18.03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0</v>
      </c>
      <c r="AA61" s="587" t="n">
        <v>0</v>
      </c>
      <c r="AB61" s="184" t="n"/>
      <c r="AC61" s="587" t="n">
        <v>0</v>
      </c>
      <c r="AD61" s="587" t="n">
        <v>0</v>
      </c>
      <c r="AE61" s="184" t="n"/>
      <c r="AF61" s="184" t="n"/>
      <c r="AG61" s="183" t="n"/>
    </row>
    <row customFormat="1" customHeight="1" ht="18" r="62" s="84">
      <c r="A62" s="177" t="n"/>
      <c r="B62" s="195" t="n"/>
      <c r="C62" s="802" t="inlineStr">
        <is>
          <t>Water Transport :</t>
        </is>
      </c>
      <c r="D62" s="771" t="n"/>
      <c r="E62" s="771" t="n"/>
      <c r="F62" s="771" t="n"/>
      <c r="G62" s="771" t="n"/>
      <c r="H62" s="771" t="n"/>
      <c r="I62" s="771" t="n"/>
      <c r="J62" s="771" t="n"/>
      <c r="K62" s="771" t="n"/>
      <c r="L62" s="771" t="n"/>
      <c r="M62" s="771" t="n"/>
      <c r="N62" s="771" t="n"/>
      <c r="O62" s="771" t="n"/>
      <c r="P62" s="771" t="n"/>
      <c r="Q62" s="783" t="n"/>
      <c r="R62" s="184" t="n"/>
      <c r="S62" s="587" t="n"/>
      <c r="T62" s="587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711" t="n">
        <v>28.71</v>
      </c>
      <c r="Q63" s="587" t="n">
        <v>28.71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0</v>
      </c>
      <c r="AA63" s="587" t="n">
        <v>0</v>
      </c>
      <c r="AB63" s="184" t="n"/>
      <c r="AC63" s="587" t="n">
        <v>0</v>
      </c>
      <c r="AD63" s="587" t="n">
        <v>0</v>
      </c>
      <c r="AE63" s="184" t="n"/>
      <c r="AF63" s="184" t="n"/>
      <c r="AG63" s="183" t="n"/>
    </row>
    <row customFormat="1" customHeight="1" ht="18" r="64" s="84">
      <c r="A64" s="177" t="n"/>
      <c r="B64" s="83" t="n"/>
      <c r="C64" s="802" t="inlineStr">
        <is>
          <t>Mechinary &amp; Other Equipment</t>
        </is>
      </c>
      <c r="D64" s="771" t="n"/>
      <c r="E64" s="771" t="n"/>
      <c r="F64" s="771" t="n"/>
      <c r="G64" s="771" t="n"/>
      <c r="H64" s="771" t="n"/>
      <c r="I64" s="771" t="n"/>
      <c r="J64" s="771" t="n"/>
      <c r="K64" s="771" t="n"/>
      <c r="L64" s="771" t="n"/>
      <c r="M64" s="771" t="n"/>
      <c r="N64" s="771" t="n"/>
      <c r="O64" s="771" t="n"/>
      <c r="P64" s="771" t="n"/>
      <c r="Q64" s="783" t="n"/>
      <c r="R64" s="184" t="n"/>
      <c r="S64" s="587" t="n"/>
      <c r="T64" s="587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711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0.79</v>
      </c>
      <c r="G66" s="571" t="n">
        <v>0.79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711" t="n">
        <v>0.21</v>
      </c>
      <c r="Q66" s="587" t="n">
        <v>0.21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</v>
      </c>
      <c r="AA66" s="587" t="n">
        <v>0</v>
      </c>
      <c r="AB66" s="184" t="n"/>
      <c r="AC66" s="587" t="n">
        <v>0</v>
      </c>
      <c r="AD66" s="587" t="n">
        <v>0</v>
      </c>
      <c r="AE66" s="184" t="n"/>
      <c r="AF66" s="184" t="n"/>
      <c r="AG66" s="183" t="n"/>
    </row>
    <row customFormat="1" customHeight="1" ht="17.25" r="67" s="84">
      <c r="A67" s="177" t="n"/>
      <c r="B67" s="83" t="n"/>
      <c r="C67" s="824" t="inlineStr">
        <is>
          <t>Engineering Equipments</t>
        </is>
      </c>
      <c r="D67" s="771" t="n"/>
      <c r="E67" s="771" t="n"/>
      <c r="F67" s="771" t="n"/>
      <c r="G67" s="771" t="n"/>
      <c r="H67" s="771" t="n"/>
      <c r="I67" s="771" t="n"/>
      <c r="J67" s="771" t="n"/>
      <c r="K67" s="771" t="n"/>
      <c r="L67" s="771" t="n"/>
      <c r="M67" s="771" t="n"/>
      <c r="N67" s="771" t="n"/>
      <c r="O67" s="771" t="n"/>
      <c r="P67" s="771" t="n"/>
      <c r="Q67" s="783" t="n"/>
      <c r="R67" s="184" t="n"/>
      <c r="S67" s="587" t="n"/>
      <c r="T67" s="587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846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14.49</v>
      </c>
      <c r="G70" s="571" t="n">
        <v>14.49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711" t="n">
        <v>35.51</v>
      </c>
      <c r="Q70" s="587" t="n">
        <v>35.51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0</v>
      </c>
      <c r="AA70" s="587" t="n">
        <v>0</v>
      </c>
      <c r="AB70" s="184" t="n"/>
      <c r="AC70" s="587" t="n">
        <v>0</v>
      </c>
      <c r="AD70" s="587" t="n">
        <v>0</v>
      </c>
      <c r="AE70" s="184" t="n"/>
      <c r="AF70" s="184" t="n"/>
      <c r="AG70" s="183" t="n"/>
    </row>
    <row customFormat="1" customHeight="1" ht="19.5" r="71" s="84">
      <c r="A71" s="177" t="n"/>
      <c r="B71" s="83" t="n"/>
      <c r="C71" s="802" t="inlineStr">
        <is>
          <t>Computers &amp; Accessories</t>
        </is>
      </c>
      <c r="D71" s="771" t="n"/>
      <c r="E71" s="771" t="n"/>
      <c r="F71" s="771" t="n"/>
      <c r="G71" s="771" t="n"/>
      <c r="H71" s="771" t="n"/>
      <c r="I71" s="771" t="n"/>
      <c r="J71" s="771" t="n"/>
      <c r="K71" s="771" t="n"/>
      <c r="L71" s="771" t="n"/>
      <c r="M71" s="771" t="n"/>
      <c r="N71" s="771" t="n"/>
      <c r="O71" s="771" t="n"/>
      <c r="P71" s="771" t="n"/>
      <c r="Q71" s="783" t="n"/>
      <c r="R71" s="184" t="n"/>
      <c r="S71" s="587" t="n"/>
      <c r="T71" s="587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711" t="n">
        <v>5.030000000000001</v>
      </c>
      <c r="Q72" s="587" t="n">
        <v>5.030000000000001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0</v>
      </c>
      <c r="AA72" s="587" t="n">
        <v>0</v>
      </c>
      <c r="AB72" s="184" t="n"/>
      <c r="AC72" s="587" t="n">
        <v>0</v>
      </c>
      <c r="AD72" s="587" t="n">
        <v>0</v>
      </c>
      <c r="AE72" s="184" t="n"/>
      <c r="AF72" s="184" t="n"/>
      <c r="AG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711" t="n">
        <v>3.869999999999999</v>
      </c>
      <c r="Q73" s="587" t="n">
        <v>3.869999999999999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0</v>
      </c>
      <c r="AA73" s="587" t="n">
        <v>0</v>
      </c>
      <c r="AB73" s="184" t="n"/>
      <c r="AC73" s="587" t="n">
        <v>0</v>
      </c>
      <c r="AD73" s="587" t="n">
        <v>0</v>
      </c>
      <c r="AE73" s="184" t="n"/>
      <c r="AF73" s="184" t="n"/>
      <c r="AG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711" t="n">
        <v>1.3</v>
      </c>
      <c r="Q74" s="587" t="n">
        <v>1.3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0</v>
      </c>
      <c r="AA74" s="587" t="n">
        <v>0</v>
      </c>
      <c r="AB74" s="184" t="n"/>
      <c r="AC74" s="587" t="n">
        <v>0</v>
      </c>
      <c r="AD74" s="587" t="n">
        <v>0</v>
      </c>
      <c r="AE74" s="184" t="n"/>
      <c r="AF74" s="184" t="n"/>
      <c r="AG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711" t="n">
        <v>1.17</v>
      </c>
      <c r="Q75" s="587" t="n">
        <v>1.17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0</v>
      </c>
      <c r="AA75" s="587" t="n">
        <v>0</v>
      </c>
      <c r="AB75" s="184" t="n"/>
      <c r="AC75" s="587" t="n">
        <v>0</v>
      </c>
      <c r="AD75" s="587" t="n">
        <v>0</v>
      </c>
      <c r="AE75" s="184" t="n"/>
      <c r="AF75" s="184" t="n"/>
      <c r="AG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45.33</v>
      </c>
      <c r="G76" s="571" t="n">
        <v>45.33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711" t="n">
        <v>2.895400000000001</v>
      </c>
      <c r="Q76" s="587" t="n">
        <v>2.895400000000001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1.774600000000001</v>
      </c>
      <c r="AA76" s="587" t="n">
        <v>1.774600000000001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12.72</v>
      </c>
      <c r="G77" s="571" t="n">
        <v>12.72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711" t="n">
        <v>1.3908</v>
      </c>
      <c r="Q77" s="587" t="n">
        <v>1.3908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0.8891999999999998</v>
      </c>
      <c r="AA77" s="587" t="n">
        <v>0.8891999999999998</v>
      </c>
      <c r="AB77" s="184" t="n"/>
      <c r="AC77" s="587" t="n">
        <v>0</v>
      </c>
      <c r="AD77" s="587" t="n">
        <v>0</v>
      </c>
      <c r="AE77" s="184" t="n"/>
      <c r="AF77" s="184" t="n"/>
      <c r="AG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15323.6</v>
      </c>
      <c r="G79" s="571" t="n">
        <v>15323.6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711" t="n">
        <v>1531.56</v>
      </c>
      <c r="Q79" s="582" t="n">
        <v>1531.56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1531.56</v>
      </c>
      <c r="AA79" s="595" t="n">
        <v>1531.56</v>
      </c>
      <c r="AB79" s="184" t="n"/>
      <c r="AC79" s="587" t="n">
        <v>0</v>
      </c>
      <c r="AD79" s="587" t="n">
        <v>0</v>
      </c>
      <c r="AE79" s="184" t="n"/>
      <c r="AF79" s="184" t="n"/>
      <c r="AG79" s="183" t="n"/>
    </row>
    <row customFormat="1" customHeight="1" ht="15.75" r="80" s="84">
      <c r="A80" s="177" t="n"/>
      <c r="B80" s="178" t="n"/>
      <c r="C80" s="802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</row>
    <row customFormat="1" customHeight="1" ht="15.75" r="81" s="84">
      <c r="A81" s="177" t="n"/>
      <c r="B81" s="192" t="n"/>
      <c r="C81" s="802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308.94</v>
      </c>
      <c r="G82" s="571" t="n">
        <v>40.42</v>
      </c>
      <c r="H82" s="572">
        <f>ROW(C82)</f>
        <v/>
      </c>
      <c r="I82" s="571" t="n">
        <v>268.52</v>
      </c>
      <c r="J82" s="571" t="n">
        <v>0</v>
      </c>
      <c r="K82" s="180" t="n"/>
      <c r="L82" s="181" t="n"/>
      <c r="M82" s="85" t="n"/>
      <c r="N82" s="71" t="n"/>
      <c r="O82" s="190" t="n"/>
      <c r="P82" s="711" t="n">
        <v>528.6816</v>
      </c>
      <c r="Q82" s="587" t="n">
        <v>75.65433696000001</v>
      </c>
      <c r="R82" s="184" t="n"/>
      <c r="S82" s="587" t="n">
        <v>453.02726304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382.8384</v>
      </c>
      <c r="AA82" s="587" t="n">
        <v>54.78417504</v>
      </c>
      <c r="AB82" s="184" t="n"/>
      <c r="AC82" s="587" t="n">
        <v>328.05422496</v>
      </c>
      <c r="AD82" s="587" t="n">
        <v>0</v>
      </c>
      <c r="AE82" s="184" t="n"/>
      <c r="AF82" s="184" t="n"/>
      <c r="AG82" s="183" t="n"/>
    </row>
    <row customFormat="1" customHeight="1" ht="15.75" r="83" s="84">
      <c r="A83" s="177" t="n"/>
      <c r="B83" s="192" t="n"/>
      <c r="C83" s="802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711" t="n">
        <v>668.3933999999999</v>
      </c>
      <c r="Q84" s="587" t="n">
        <v>93.575076</v>
      </c>
      <c r="R84" s="184" t="n"/>
      <c r="S84" s="587" t="n">
        <v>574.818324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504.2266</v>
      </c>
      <c r="AA84" s="587" t="n">
        <v>70.591724</v>
      </c>
      <c r="AB84" s="184" t="n"/>
      <c r="AC84" s="587" t="n">
        <v>433.634876</v>
      </c>
      <c r="AD84" s="587" t="n">
        <v>0</v>
      </c>
      <c r="AE84" s="184" t="n"/>
      <c r="AF84" s="184" t="n"/>
      <c r="AG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10218.88</v>
      </c>
      <c r="G85" s="571" t="n">
        <v>1398.89</v>
      </c>
      <c r="H85" s="572">
        <f>ROW(C85)</f>
        <v/>
      </c>
      <c r="I85" s="571" t="n">
        <v>8819.99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711" t="n">
        <v>4347.3197</v>
      </c>
      <c r="Q85" s="587" t="n">
        <v>625.57930483</v>
      </c>
      <c r="R85" s="184" t="n"/>
      <c r="S85" s="587" t="n">
        <v>3721.74039517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3855.1703</v>
      </c>
      <c r="AA85" s="587" t="n">
        <v>554.75900617</v>
      </c>
      <c r="AB85" s="184" t="n"/>
      <c r="AC85" s="587" t="n">
        <v>3300.41129383</v>
      </c>
      <c r="AD85" s="587" t="n">
        <v>0</v>
      </c>
      <c r="AE85" s="184" t="n"/>
      <c r="AF85" s="184" t="n"/>
      <c r="AG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8684.699999999999</v>
      </c>
      <c r="G86" s="571" t="n">
        <v>1125.23</v>
      </c>
      <c r="H86" s="572">
        <f>ROW(C86)</f>
        <v/>
      </c>
      <c r="I86" s="571" t="n">
        <v>7559.469999999999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711" t="n">
        <v>839.6807999999992</v>
      </c>
      <c r="Q86" s="587" t="n">
        <v>168.2720323199998</v>
      </c>
      <c r="R86" s="184" t="n"/>
      <c r="S86" s="587" t="n">
        <v>671.4087676799993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659.7491999999992</v>
      </c>
      <c r="AA86" s="587" t="n">
        <v>132.2137396799998</v>
      </c>
      <c r="AB86" s="184" t="n"/>
      <c r="AC86" s="587" t="n">
        <v>527.5354603199993</v>
      </c>
      <c r="AD86" s="587" t="n">
        <v>0</v>
      </c>
      <c r="AE86" s="184" t="n"/>
      <c r="AF86" s="184" t="n"/>
      <c r="AG86" s="183" t="n"/>
    </row>
    <row customFormat="1" customHeight="1" ht="15.75" r="87" s="84">
      <c r="A87" s="177" t="n"/>
      <c r="B87" s="195" t="n"/>
      <c r="C87" s="802" t="inlineStr">
        <is>
          <t>Others:</t>
        </is>
      </c>
      <c r="D87" s="802" t="n"/>
      <c r="E87" s="802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802" t="n"/>
      <c r="P87" s="582" t="n"/>
      <c r="Q87" s="587" t="n"/>
      <c r="R87" s="184" t="n"/>
      <c r="S87" s="587" t="n"/>
      <c r="T87" s="587" t="n"/>
      <c r="V87" s="184" t="n"/>
      <c r="W87" s="183" t="n"/>
      <c r="X87" s="228" t="n"/>
      <c r="Y87" s="802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1181.58</v>
      </c>
      <c r="G88" s="571" t="n">
        <v>155.18</v>
      </c>
      <c r="H88" s="572">
        <f>ROW(C88)</f>
        <v/>
      </c>
      <c r="I88" s="571" t="n">
        <v>1026.4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711" t="n">
        <v>1219.5205</v>
      </c>
      <c r="Q88" s="587" t="n">
        <v>176.3426643</v>
      </c>
      <c r="R88" s="184" t="n"/>
      <c r="S88" s="587" t="n">
        <v>1043.1778357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997.7894999999996</v>
      </c>
      <c r="AA88" s="595" t="n">
        <v>144.2803617</v>
      </c>
      <c r="AB88" s="184" t="n"/>
      <c r="AC88" s="587" t="n">
        <v>853.5091382999998</v>
      </c>
      <c r="AD88" s="587" t="n">
        <v>0</v>
      </c>
      <c r="AE88" s="184" t="n"/>
      <c r="AF88" s="184" t="n"/>
      <c r="AG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706.11</v>
      </c>
      <c r="G89" s="571" t="n">
        <v>95.2</v>
      </c>
      <c r="H89" s="572">
        <f>ROW(C89)</f>
        <v/>
      </c>
      <c r="I89" s="571" t="n">
        <v>610.9100000000001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711" t="n">
        <v>771.0056000000001</v>
      </c>
      <c r="Q89" s="587" t="n">
        <v>110.02249912</v>
      </c>
      <c r="R89" s="184" t="n"/>
      <c r="S89" s="587" t="n">
        <v>660.9831008800001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558.3144000000001</v>
      </c>
      <c r="AA89" s="595" t="n">
        <v>79.67146488000002</v>
      </c>
      <c r="AB89" s="184" t="n"/>
      <c r="AC89" s="587" t="n">
        <v>478.6429351200001</v>
      </c>
      <c r="AD89" s="587" t="n">
        <v>0</v>
      </c>
      <c r="AE89" s="184" t="n"/>
      <c r="AF89" s="184" t="n"/>
      <c r="AG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521.53</v>
      </c>
      <c r="G90" s="571" t="n">
        <v>71.30000000000001</v>
      </c>
      <c r="H90" s="572">
        <f>ROW(C90)</f>
        <v/>
      </c>
      <c r="I90" s="571" t="n">
        <v>450.23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711" t="n">
        <v>674.7950000000001</v>
      </c>
      <c r="Q90" s="587" t="n">
        <v>95.41601300000001</v>
      </c>
      <c r="R90" s="184" t="n"/>
      <c r="S90" s="587" t="n">
        <v>579.3789870000001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552.105</v>
      </c>
      <c r="AA90" s="595" t="n">
        <v>78.06764700000001</v>
      </c>
      <c r="AB90" s="184" t="n"/>
      <c r="AC90" s="587" t="n">
        <v>474.0373530000001</v>
      </c>
      <c r="AD90" s="587" t="n">
        <v>0</v>
      </c>
      <c r="AE90" s="184" t="n"/>
      <c r="AF90" s="184" t="n"/>
      <c r="AG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9050.67</v>
      </c>
      <c r="G91" s="571" t="n">
        <v>1144.47</v>
      </c>
      <c r="H91" s="572">
        <f>ROW(C91)</f>
        <v/>
      </c>
      <c r="I91" s="571" t="n">
        <v>7906.2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711" t="n">
        <v>7188.844799999999</v>
      </c>
      <c r="Q91" s="587" t="n">
        <v>4738.88649216</v>
      </c>
      <c r="R91" s="184" t="n"/>
      <c r="S91" s="587" t="n">
        <v>2449.95830784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5205.7152</v>
      </c>
      <c r="AA91" s="587" t="n">
        <v>3431.60745984</v>
      </c>
      <c r="AB91" s="184" t="n"/>
      <c r="AC91" s="587" t="n">
        <v>1774.10774016</v>
      </c>
      <c r="AD91" s="587" t="n">
        <v>0</v>
      </c>
      <c r="AE91" s="184" t="n"/>
      <c r="AF91" s="184" t="n"/>
      <c r="AG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14" t="n"/>
      <c r="P92" s="711" t="n">
        <v>40.3865</v>
      </c>
      <c r="Q92" s="587" t="n">
        <v>5.9206609</v>
      </c>
      <c r="R92" s="184" t="n"/>
      <c r="S92" s="587" t="n">
        <v>34.4658391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33.04349999999999</v>
      </c>
      <c r="AA92" s="587" t="n">
        <v>4.8441771</v>
      </c>
      <c r="AB92" s="184" t="n"/>
      <c r="AC92" s="587" t="n">
        <v>28.1993229</v>
      </c>
      <c r="AD92" s="587" t="n">
        <v>0</v>
      </c>
      <c r="AE92" s="184" t="n"/>
      <c r="AF92" s="184" t="n"/>
      <c r="AG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14" t="n"/>
      <c r="P93" s="711" t="n">
        <v>123.75</v>
      </c>
      <c r="Q93" s="587" t="n">
        <v>17.325</v>
      </c>
      <c r="R93" s="184" t="n"/>
      <c r="S93" s="587" t="n">
        <v>106.425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101.25</v>
      </c>
      <c r="AA93" s="587" t="n">
        <v>14.175</v>
      </c>
      <c r="AB93" s="184" t="n"/>
      <c r="AC93" s="587" t="n">
        <v>87.075</v>
      </c>
      <c r="AD93" s="587" t="n">
        <v>0</v>
      </c>
      <c r="AE93" s="184" t="n"/>
      <c r="AF93" s="184" t="n"/>
      <c r="AG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135.42</v>
      </c>
      <c r="G94" s="571" t="n">
        <v>17.14</v>
      </c>
      <c r="H94" s="572">
        <f>ROW(C94)</f>
        <v/>
      </c>
      <c r="I94" s="571" t="n">
        <v>118.28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711" t="n">
        <v>845.0705999999999</v>
      </c>
      <c r="Q94" s="587" t="n">
        <v>119.32396872</v>
      </c>
      <c r="R94" s="184" t="n"/>
      <c r="S94" s="587" t="n">
        <v>725.74663128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637.5093999999999</v>
      </c>
      <c r="AA94" s="587" t="n">
        <v>90.01632727999998</v>
      </c>
      <c r="AB94" s="184" t="n"/>
      <c r="AC94" s="587" t="n">
        <v>547.49307272</v>
      </c>
      <c r="AD94" s="587" t="n">
        <v>0</v>
      </c>
      <c r="AE94" s="184" t="n"/>
      <c r="AF94" s="184" t="n"/>
      <c r="AG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711" t="n">
        <v>66</v>
      </c>
      <c r="Q95" s="587" t="n">
        <v>66</v>
      </c>
      <c r="R95" s="184" t="n"/>
      <c r="S95" s="587" t="n">
        <v>0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54</v>
      </c>
      <c r="AA95" s="587" t="n">
        <v>54</v>
      </c>
      <c r="AB95" s="184" t="n"/>
      <c r="AC95" s="587" t="n">
        <v>0</v>
      </c>
      <c r="AD95" s="587" t="n">
        <v>0</v>
      </c>
      <c r="AE95" s="184" t="n"/>
      <c r="AF95" s="184" t="n"/>
      <c r="AG95" s="183" t="n"/>
    </row>
    <row customFormat="1" customHeight="1" ht="15.75" r="96" s="84">
      <c r="A96" s="825" t="inlineStr">
        <is>
          <t>(b)Sub-total Capital Component:</t>
        </is>
      </c>
      <c r="B96" s="771" t="n"/>
      <c r="C96" s="783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7">
        <f>SUM(AC60:AC95)</f>
        <v/>
      </c>
      <c r="AD96" s="587">
        <f>SUM(AD60:AD95)</f>
        <v/>
      </c>
      <c r="AE96" s="232" t="n"/>
      <c r="AF96" s="232" t="n"/>
      <c r="AG96" s="232" t="n"/>
    </row>
    <row customFormat="1" customHeight="1" ht="15.75" r="97" s="235">
      <c r="A97" s="825" t="inlineStr">
        <is>
          <t>Total Cost (a+b) :</t>
        </is>
      </c>
      <c r="B97" s="771" t="n"/>
      <c r="C97" s="783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87">
        <f>+AC56+AC96</f>
        <v/>
      </c>
      <c r="AD97" s="587">
        <f>+AD56+AD96</f>
        <v/>
      </c>
      <c r="AE97" s="234" t="n"/>
      <c r="AF97" s="234" t="n"/>
      <c r="AG97" s="232" t="n"/>
    </row>
    <row customFormat="1" customHeight="1" ht="15" r="98" s="235">
      <c r="B98" s="619" t="n"/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16.1703</v>
      </c>
      <c r="Q98" s="587" t="n">
        <v>16.1703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14.3397</v>
      </c>
      <c r="AA98" s="587" t="n">
        <v>14.3397</v>
      </c>
      <c r="AB98" s="184" t="n"/>
      <c r="AC98" s="587" t="n">
        <v>0</v>
      </c>
      <c r="AD98" s="587" t="n">
        <v>0</v>
      </c>
      <c r="AE98" s="184" t="n"/>
      <c r="AF98" s="184" t="n"/>
      <c r="AG98" s="183" t="n"/>
    </row>
    <row customFormat="1" customHeight="1" ht="18" r="99" s="235">
      <c r="B99" s="619" t="n"/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5.4</v>
      </c>
      <c r="Q99" s="587" t="n">
        <v>5.4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4.600000000000001</v>
      </c>
      <c r="AA99" s="587" t="n">
        <v>4.600000000000001</v>
      </c>
      <c r="AB99" s="184" t="n"/>
      <c r="AC99" s="587" t="n">
        <v>0</v>
      </c>
      <c r="AD99" s="587" t="n">
        <v>0</v>
      </c>
      <c r="AE99" s="184" t="n"/>
      <c r="AF99" s="184" t="n"/>
      <c r="AG99" s="183" t="n"/>
    </row>
    <row customFormat="1" customHeight="1" ht="18" r="100" s="84">
      <c r="A100" s="821" t="inlineStr">
        <is>
          <t>Grand Total (a+b+c+d) :</t>
        </is>
      </c>
      <c r="B100" s="771" t="n"/>
      <c r="C100" s="783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712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</row>
    <row customHeight="1" ht="13.9" r="101" s="451">
      <c r="J101" s="577">
        <f>G100+I100+J100</f>
        <v/>
      </c>
      <c r="U101" s="845" t="n"/>
    </row>
    <row customHeight="1" ht="13.9" r="102" s="451">
      <c r="F102" s="576" t="n">
        <v>59318.897</v>
      </c>
      <c r="P102" s="710">
        <f>'Annex-II'!AA99</f>
        <v/>
      </c>
      <c r="R102" s="760" t="n">
        <v>23.16824068621199</v>
      </c>
      <c r="T102" s="710">
        <f>P100-Q100-S100-T100</f>
        <v/>
      </c>
      <c r="U102" s="845" t="n"/>
      <c r="Z102" s="710">
        <f>'Annex-II'!AD99</f>
        <v/>
      </c>
      <c r="AD102" s="710">
        <f>Z100-AA100-AC100-AD100</f>
        <v/>
      </c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>
        <f>F100-F102</f>
        <v/>
      </c>
      <c r="G103" s="577" t="n"/>
      <c r="M103" s="245" t="n"/>
      <c r="P103" s="710">
        <f>P100-P102</f>
        <v/>
      </c>
      <c r="U103" s="845" t="n"/>
      <c r="Z103" s="710">
        <f>Z100-Z102</f>
        <v/>
      </c>
    </row>
    <row r="104">
      <c r="F104" s="579" t="n">
        <v>59318.897</v>
      </c>
      <c r="U104" s="713" t="n"/>
    </row>
    <row customHeight="1" ht="15.75" r="105" s="451">
      <c r="C105" s="246" t="n"/>
      <c r="D105" s="246" t="n"/>
      <c r="E105" s="246" t="n"/>
      <c r="F105" s="699">
        <f>F104-F100</f>
        <v/>
      </c>
      <c r="G105" s="577" t="n"/>
      <c r="I105" s="577" t="n"/>
      <c r="J105" s="577" t="n"/>
    </row>
    <row customHeight="1" ht="15.75" r="106" s="451">
      <c r="C106" s="246" t="n"/>
      <c r="D106" s="246" t="n"/>
      <c r="E106" s="246" t="n"/>
      <c r="F106" s="578" t="n"/>
    </row>
    <row customHeight="1" ht="15.75" r="107" s="451">
      <c r="C107" s="246" t="n"/>
      <c r="D107" s="246" t="n"/>
      <c r="E107" s="246" t="n"/>
      <c r="F107" s="578" t="n"/>
    </row>
    <row customHeight="1" ht="15.75" r="108" s="451">
      <c r="C108" s="246" t="n"/>
      <c r="D108" s="246" t="n"/>
      <c r="E108" s="246" t="n"/>
      <c r="F108" s="578" t="n"/>
    </row>
    <row customHeight="1" ht="15.75" r="109" s="451">
      <c r="C109" s="246" t="n"/>
      <c r="D109" s="246" t="n"/>
      <c r="E109" s="246" t="n"/>
      <c r="F109" s="578" t="n"/>
    </row>
    <row customHeight="1" ht="15.75" r="110" s="451">
      <c r="C110" s="246" t="n"/>
      <c r="D110" s="246" t="n"/>
      <c r="E110" s="246" t="n"/>
      <c r="F110" s="578" t="n"/>
    </row>
    <row customHeight="1" ht="15" r="111" s="451">
      <c r="C111" s="246" t="n"/>
      <c r="D111" s="246" t="n"/>
      <c r="E111" s="246" t="n"/>
      <c r="F111" s="578" t="n"/>
    </row>
    <row customHeight="1" ht="15.75" r="112" s="451">
      <c r="C112" s="246" t="n"/>
      <c r="D112" s="246" t="n"/>
      <c r="E112" s="246" t="n"/>
      <c r="F112" s="578" t="n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3" workbookViewId="0">
      <selection activeCell="A1" sqref="A1:E33"/>
    </sheetView>
  </sheetViews>
  <sheetFormatPr baseColWidth="8" defaultRowHeight="15"/>
  <sheetData>
    <row r="1">
      <c r="A1" t="n">
        <v>1.51</v>
      </c>
      <c r="B1" t="n">
        <v>1.51</v>
      </c>
      <c r="D1" t="n">
        <v>0</v>
      </c>
      <c r="E1" t="n">
        <v>0</v>
      </c>
    </row>
    <row r="2">
      <c r="A2" t="n">
        <v>0</v>
      </c>
      <c r="B2" t="n">
        <v>0</v>
      </c>
      <c r="D2" t="n">
        <v>0</v>
      </c>
      <c r="E2" t="n">
        <v>0</v>
      </c>
    </row>
    <row r="3">
      <c r="A3" t="n">
        <v>50.61</v>
      </c>
      <c r="B3" t="n">
        <v>50.61</v>
      </c>
      <c r="D3" t="n">
        <v>0</v>
      </c>
      <c r="E3" t="n">
        <v>0</v>
      </c>
    </row>
    <row r="5">
      <c r="A5" t="n">
        <v>73.53</v>
      </c>
      <c r="B5" t="n">
        <v>73.523</v>
      </c>
      <c r="D5" t="n">
        <v>0</v>
      </c>
      <c r="E5" t="n">
        <v>0</v>
      </c>
    </row>
    <row r="6">
      <c r="A6" t="n">
        <v>150.88</v>
      </c>
      <c r="B6" t="n">
        <v>150.88</v>
      </c>
      <c r="D6" t="n">
        <v>0</v>
      </c>
      <c r="E6" t="n">
        <v>0</v>
      </c>
    </row>
    <row r="7">
      <c r="A7" t="n">
        <v>1780.35</v>
      </c>
      <c r="B7" t="n">
        <v>1780.35</v>
      </c>
      <c r="D7" t="n">
        <v>0</v>
      </c>
      <c r="E7" t="n">
        <v>0</v>
      </c>
    </row>
    <row r="8">
      <c r="A8" t="n">
        <v>1.25</v>
      </c>
      <c r="B8" t="n">
        <v>1.25</v>
      </c>
      <c r="D8" t="n">
        <v>0</v>
      </c>
      <c r="E8" t="n">
        <v>0</v>
      </c>
    </row>
    <row r="9">
      <c r="A9" t="n">
        <v>1.04</v>
      </c>
      <c r="B9" t="n">
        <v>1.04</v>
      </c>
      <c r="D9" t="n">
        <v>0</v>
      </c>
      <c r="E9" t="n">
        <v>0</v>
      </c>
    </row>
    <row r="10">
      <c r="A10" t="n">
        <v>0.541</v>
      </c>
      <c r="B10" t="n">
        <v>0.541</v>
      </c>
      <c r="D10" t="n">
        <v>0</v>
      </c>
      <c r="E10" t="n">
        <v>0</v>
      </c>
    </row>
    <row r="11">
      <c r="A11" t="n">
        <v>12.09</v>
      </c>
      <c r="B11" t="n">
        <v>12.09</v>
      </c>
      <c r="D11" t="n">
        <v>0</v>
      </c>
      <c r="E11" t="n">
        <v>0</v>
      </c>
    </row>
    <row r="12">
      <c r="A12" t="n">
        <v>1.67</v>
      </c>
      <c r="B12" t="n">
        <v>1.67</v>
      </c>
      <c r="D12" t="n">
        <v>0</v>
      </c>
      <c r="E12" t="n">
        <v>0</v>
      </c>
    </row>
    <row r="13">
      <c r="A13" t="n">
        <v>11.62</v>
      </c>
      <c r="B13" t="n">
        <v>11.62</v>
      </c>
      <c r="D13" t="n">
        <v>0</v>
      </c>
      <c r="E13" t="n">
        <v>0</v>
      </c>
    </row>
    <row r="14">
      <c r="A14" t="n">
        <v>21.55</v>
      </c>
      <c r="B14" t="n">
        <v>21.55</v>
      </c>
      <c r="D14" t="n">
        <v>0</v>
      </c>
      <c r="E14" t="n">
        <v>0</v>
      </c>
    </row>
    <row r="15">
      <c r="A15" t="n">
        <v>88.76000000000001</v>
      </c>
      <c r="B15" t="n">
        <v>88.76000000000001</v>
      </c>
      <c r="D15" t="n">
        <v>0</v>
      </c>
      <c r="E15" t="n">
        <v>0</v>
      </c>
    </row>
    <row r="16">
      <c r="A16" t="n">
        <v>2.069</v>
      </c>
      <c r="B16" t="n">
        <v>2.07</v>
      </c>
      <c r="D16" t="n">
        <v>0</v>
      </c>
      <c r="E16" t="n">
        <v>0</v>
      </c>
    </row>
    <row r="17">
      <c r="A17" t="n">
        <v>34.664</v>
      </c>
      <c r="B17" t="n">
        <v>34.664</v>
      </c>
      <c r="D17" t="n">
        <v>0</v>
      </c>
      <c r="E17" t="n">
        <v>0</v>
      </c>
    </row>
    <row r="18">
      <c r="A18" t="n">
        <v>69.86199999999999</v>
      </c>
      <c r="B18" t="n">
        <v>69.86199999999999</v>
      </c>
      <c r="D18" t="n">
        <v>0</v>
      </c>
      <c r="E18" t="n">
        <v>0</v>
      </c>
    </row>
    <row r="19">
      <c r="A19" t="n">
        <v>0.48</v>
      </c>
      <c r="B19" t="n">
        <v>0.48</v>
      </c>
      <c r="D19" t="n">
        <v>0</v>
      </c>
      <c r="E19" t="n">
        <v>0</v>
      </c>
    </row>
    <row r="21">
      <c r="A21" t="n">
        <v>0</v>
      </c>
      <c r="B21" t="n">
        <v>0</v>
      </c>
      <c r="D21" t="n">
        <v>0</v>
      </c>
      <c r="E21" t="n">
        <v>0</v>
      </c>
    </row>
    <row r="22">
      <c r="A22" t="n">
        <v>323.71</v>
      </c>
      <c r="B22" t="n">
        <v>25.25</v>
      </c>
      <c r="D22" t="n">
        <v>298.46</v>
      </c>
      <c r="E22" t="n">
        <v>0</v>
      </c>
    </row>
    <row r="23">
      <c r="A23" t="n">
        <v>1684.75</v>
      </c>
      <c r="B23" t="n">
        <v>114.81</v>
      </c>
      <c r="D23" t="n">
        <v>1569.94</v>
      </c>
      <c r="E23" t="n">
        <v>0</v>
      </c>
    </row>
    <row r="24">
      <c r="A24" t="n">
        <v>661.17</v>
      </c>
      <c r="B24" t="n">
        <v>42.58</v>
      </c>
      <c r="D24" t="n">
        <v>618.59</v>
      </c>
      <c r="E24" t="n">
        <v>0</v>
      </c>
    </row>
    <row r="25">
      <c r="A25" t="n">
        <v>14.45</v>
      </c>
      <c r="B25" t="n">
        <v>14.45</v>
      </c>
      <c r="D25" t="n">
        <v>0</v>
      </c>
      <c r="E25" t="n">
        <v>0</v>
      </c>
    </row>
    <row r="26">
      <c r="A26" t="n">
        <v>6.74</v>
      </c>
      <c r="B26" t="n">
        <v>6.74</v>
      </c>
      <c r="D26" t="n">
        <v>0</v>
      </c>
      <c r="E26" t="n">
        <v>0</v>
      </c>
    </row>
    <row r="27">
      <c r="A27" t="n">
        <v>5648.005</v>
      </c>
      <c r="B27" t="n">
        <v>0</v>
      </c>
      <c r="D27" t="n">
        <v>0</v>
      </c>
      <c r="E27" t="n">
        <v>5648.005</v>
      </c>
    </row>
    <row r="28">
      <c r="A28" t="n">
        <v>15.73</v>
      </c>
      <c r="B28" t="n">
        <v>15.73</v>
      </c>
      <c r="D28" t="n">
        <v>0</v>
      </c>
      <c r="E28" t="n">
        <v>0</v>
      </c>
    </row>
    <row r="29">
      <c r="A29" t="n">
        <v>1.7</v>
      </c>
      <c r="B29" t="n">
        <v>1.7</v>
      </c>
      <c r="D29" t="n">
        <v>0</v>
      </c>
      <c r="E29" t="n">
        <v>0</v>
      </c>
    </row>
    <row r="30">
      <c r="A30" t="n">
        <v>1.71</v>
      </c>
      <c r="B30" t="n">
        <v>1.71</v>
      </c>
      <c r="D30" t="n">
        <v>0</v>
      </c>
      <c r="E30" t="n">
        <v>0</v>
      </c>
    </row>
    <row r="31">
      <c r="A31" t="n">
        <v>115.02</v>
      </c>
      <c r="B31" t="n">
        <v>115.02</v>
      </c>
      <c r="D31" t="n">
        <v>0</v>
      </c>
      <c r="E31" t="n">
        <v>0</v>
      </c>
    </row>
    <row r="32">
      <c r="A32" t="n">
        <v>30.469</v>
      </c>
      <c r="B32" t="n">
        <v>30.469</v>
      </c>
      <c r="D32" t="n">
        <v>0</v>
      </c>
      <c r="E32" t="n">
        <v>0</v>
      </c>
    </row>
    <row r="33">
      <c r="A33" t="n">
        <v>1175.41</v>
      </c>
      <c r="B33" t="n">
        <v>1175.41</v>
      </c>
      <c r="D33" t="n">
        <v>0</v>
      </c>
      <c r="E33" t="n">
        <v>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108"/>
  <sheetViews>
    <sheetView topLeftCell="W91" view="pageBreakPreview" workbookViewId="0" zoomScale="130" zoomScaleNormal="100" zoomScaleSheetLayoutView="130">
      <selection activeCell="X99" sqref="X99"/>
    </sheetView>
  </sheetViews>
  <sheetFormatPr baseColWidth="8" defaultColWidth="9.140625" defaultRowHeight="12.75"/>
  <cols>
    <col customWidth="1" max="1" min="1" style="760" width="8"/>
    <col customWidth="1" max="2" min="2" style="760" width="9.7109375"/>
    <col customWidth="1" max="3" min="3" style="309" width="94.85546875"/>
    <col customWidth="1" max="4" min="4" style="761" width="7.42578125"/>
    <col customWidth="1" max="5" min="5" style="760" width="7.5703125"/>
    <col customWidth="1" max="6" min="6" style="760" width="8.42578125"/>
    <col customWidth="1" max="7" min="7" style="763" width="10.5703125"/>
    <col customWidth="1" max="8" min="8" style="828" width="9.85546875"/>
    <col customWidth="1" max="9" min="9" style="685" width="8.140625"/>
    <col customWidth="1" max="10" min="10" style="763" width="6.7109375"/>
    <col customWidth="1" max="11" min="11" style="828" width="6.85546875"/>
    <col customWidth="1" max="12" min="12" style="685" width="8.42578125"/>
    <col customWidth="1" max="13" min="13" style="763" width="6.7109375"/>
    <col customWidth="1" max="14" min="14" style="828" width="6.85546875"/>
    <col customWidth="1" max="15" min="15" style="692" width="8.42578125"/>
    <col customWidth="1" max="16" min="16" style="763" width="6.7109375"/>
    <col customWidth="1" max="17" min="17" style="828" width="7.28515625"/>
    <col customWidth="1" max="18" min="18" style="685" width="8.42578125"/>
    <col customWidth="1" max="19" min="19" style="763" width="6.7109375"/>
    <col customWidth="1" max="20" min="20" style="828" width="7.85546875"/>
    <col customWidth="1" max="21" min="21" style="685" width="8.42578125"/>
    <col customWidth="1" max="22" min="22" style="763" width="6.7109375"/>
    <col customWidth="1" max="23" min="23" style="828" width="8.140625"/>
    <col customWidth="1" max="24" min="24" style="696" width="8.42578125"/>
    <col customWidth="1" max="25" min="25" style="760" width="6.7109375"/>
    <col customWidth="1" max="26" min="26" style="760" width="8.42578125"/>
    <col customWidth="1" max="27" min="27" style="698" width="8.42578125"/>
    <col customWidth="1" max="28" min="28" style="760" width="6.7109375"/>
    <col customWidth="1" max="29" min="29" style="760" width="7.140625"/>
    <col customWidth="1" max="30" min="30" style="698" width="8.42578125"/>
    <col customWidth="1" max="31" min="31" style="760" width="6.7109375"/>
    <col customWidth="1" max="32" min="32" style="760" width="8.28515625"/>
    <col customWidth="1" max="34" min="33" style="760" width="9.140625"/>
    <col customWidth="1" max="35" min="35" style="760" width="8.140625"/>
    <col customWidth="1" max="36" min="36" style="760" width="10.28515625"/>
    <col customWidth="1" max="175" min="37" style="760" width="9.140625"/>
    <col customWidth="1" max="16384" min="176" style="760" width="9.140625"/>
  </cols>
  <sheetData>
    <row customHeight="1" ht="24.75" r="1" s="451">
      <c r="A1" s="248" t="inlineStr">
        <is>
          <t>Year wise Financial and Physical Target Plan</t>
        </is>
      </c>
      <c r="B1" s="248" t="n"/>
      <c r="C1" s="248" t="n"/>
      <c r="D1" s="248" t="n"/>
      <c r="E1" s="248" t="n"/>
      <c r="F1" s="248" t="n"/>
      <c r="G1" s="248" t="n"/>
      <c r="H1" s="248" t="n"/>
      <c r="I1" s="678" t="n"/>
      <c r="J1" s="248" t="n"/>
      <c r="L1" s="678" t="n"/>
      <c r="M1" s="248" t="n"/>
      <c r="O1" s="686" t="n"/>
      <c r="P1" s="248" t="n"/>
      <c r="Q1" s="827" t="n"/>
      <c r="R1" s="827" t="inlineStr">
        <is>
          <t>Annexure-II</t>
        </is>
      </c>
      <c r="Z1" s="827" t="n"/>
      <c r="AD1" s="827" t="inlineStr">
        <is>
          <t>Annexure-II</t>
        </is>
      </c>
    </row>
    <row customFormat="1" customHeight="1" ht="16.5" r="2" s="830">
      <c r="A2" s="829" t="inlineStr">
        <is>
          <t xml:space="preserve">Name of the Project : Haor Flood Management and Livelihood Improvement Project.(BWDB Part) 
</t>
        </is>
      </c>
      <c r="I2" s="679" t="n"/>
      <c r="J2" s="249" t="n"/>
      <c r="K2" s="249" t="n"/>
      <c r="L2" s="679" t="n"/>
      <c r="M2" s="249" t="n"/>
      <c r="N2" s="249" t="n"/>
      <c r="O2" s="687" t="n"/>
      <c r="P2" s="250" t="n"/>
      <c r="Q2" s="250" t="n"/>
      <c r="R2" s="693" t="n"/>
      <c r="S2" s="250" t="n"/>
      <c r="T2" s="250" t="n"/>
      <c r="U2" s="693" t="n"/>
      <c r="V2" s="250" t="n"/>
      <c r="W2" s="250" t="n"/>
      <c r="X2" s="697" t="n"/>
      <c r="AA2" s="447" t="n"/>
      <c r="AD2" s="447" t="n"/>
    </row>
    <row customFormat="1" customHeight="1" ht="14.25" r="3" s="830">
      <c r="A3" s="831" t="inlineStr">
        <is>
          <t>Name of agency/Division/Ministry: Bangladesh Water Development Board / Ministry of Water Resources</t>
        </is>
      </c>
      <c r="B3" s="776" t="n"/>
      <c r="C3" s="776" t="n"/>
      <c r="D3" s="776" t="n"/>
      <c r="E3" s="776" t="n"/>
      <c r="F3" s="776" t="n"/>
      <c r="G3" s="776" t="n"/>
      <c r="H3" s="776" t="n"/>
      <c r="I3" s="448" t="n"/>
      <c r="J3" s="252" t="n"/>
      <c r="K3" s="423" t="n"/>
      <c r="L3" s="448" t="n"/>
      <c r="M3" s="252" t="n"/>
      <c r="N3" s="423" t="n"/>
      <c r="O3" s="688" t="n"/>
      <c r="P3" s="252" t="n"/>
      <c r="Q3" s="253" t="n"/>
      <c r="R3" s="694" t="n"/>
      <c r="S3" s="252" t="n"/>
      <c r="T3" s="253" t="n"/>
      <c r="U3" s="448" t="n"/>
      <c r="V3" s="251" t="n"/>
      <c r="W3" s="423" t="n"/>
      <c r="X3" s="697" t="n"/>
      <c r="Z3" s="253" t="n"/>
      <c r="AA3" s="447" t="n"/>
      <c r="AD3" s="447" t="n"/>
      <c r="AF3" s="253" t="n"/>
    </row>
    <row customFormat="1" customHeight="1" ht="16.5" r="4" s="830">
      <c r="A4" s="826" t="inlineStr">
        <is>
          <t>Economic Code</t>
        </is>
      </c>
      <c r="B4" s="826" t="inlineStr">
        <is>
          <t>Economic 
Sub-Code (In detail)</t>
        </is>
      </c>
      <c r="C4" s="826" t="inlineStr">
        <is>
          <t xml:space="preserve"> Sub Code Description
(In detail)</t>
        </is>
      </c>
      <c r="D4" s="832" t="inlineStr">
        <is>
          <t>Total Physical &amp; Financial Target</t>
        </is>
      </c>
      <c r="E4" s="771" t="n"/>
      <c r="F4" s="771" t="n"/>
      <c r="G4" s="771" t="n"/>
      <c r="H4" s="783" t="n"/>
      <c r="I4" s="826" t="inlineStr">
        <is>
          <t>FY: 2014-15 (Year-1)</t>
        </is>
      </c>
      <c r="J4" s="771" t="n"/>
      <c r="K4" s="783" t="n"/>
      <c r="L4" s="826" t="inlineStr">
        <is>
          <t>FY: 2015-16 (Year-2)</t>
        </is>
      </c>
      <c r="M4" s="771" t="n"/>
      <c r="N4" s="783" t="n"/>
      <c r="O4" s="826" t="inlineStr">
        <is>
          <t>FY: 2016-17 (Year-3)</t>
        </is>
      </c>
      <c r="P4" s="771" t="n"/>
      <c r="Q4" s="783" t="n"/>
      <c r="R4" s="826" t="inlineStr">
        <is>
          <t>FY: 2017-18 (Year-4)</t>
        </is>
      </c>
      <c r="S4" s="771" t="n"/>
      <c r="T4" s="783" t="n"/>
      <c r="U4" s="826" t="inlineStr">
        <is>
          <t>FY: 2018-19 (Year-5)</t>
        </is>
      </c>
      <c r="V4" s="771" t="n"/>
      <c r="W4" s="783" t="n"/>
      <c r="X4" s="826" t="inlineStr">
        <is>
          <t>FY: 2019-20 (Year-6)</t>
        </is>
      </c>
      <c r="Y4" s="771" t="n"/>
      <c r="Z4" s="783" t="n"/>
      <c r="AA4" s="826" t="inlineStr">
        <is>
          <t>FY: 2020-21 (Year-7)</t>
        </is>
      </c>
      <c r="AB4" s="771" t="n"/>
      <c r="AC4" s="783" t="n"/>
      <c r="AD4" s="826" t="inlineStr">
        <is>
          <t>FY: 2021-22 (Year-8)</t>
        </is>
      </c>
      <c r="AE4" s="771" t="n"/>
      <c r="AF4" s="783" t="n"/>
    </row>
    <row customFormat="1" customHeight="1" ht="12.75" r="5" s="830">
      <c r="A5" s="767" t="n"/>
      <c r="B5" s="767" t="n"/>
      <c r="C5" s="767" t="n"/>
      <c r="D5" s="826" t="inlineStr">
        <is>
          <t>Unit</t>
        </is>
      </c>
      <c r="E5" s="826" t="inlineStr">
        <is>
          <t>Unit
Cost</t>
        </is>
      </c>
      <c r="F5" s="826" t="inlineStr">
        <is>
          <t>Quantity</t>
        </is>
      </c>
      <c r="G5" s="834" t="inlineStr">
        <is>
          <t>Total
Cost 
(Taka in Lac)</t>
        </is>
      </c>
      <c r="H5" s="835" t="inlineStr">
        <is>
          <t>Weight</t>
        </is>
      </c>
      <c r="I5" s="833" t="inlineStr">
        <is>
          <t>Financial Amount (Taka in Lac)</t>
        </is>
      </c>
      <c r="J5" s="826" t="inlineStr">
        <is>
          <t>Physical</t>
        </is>
      </c>
      <c r="K5" s="783" t="n"/>
      <c r="L5" s="833" t="inlineStr">
        <is>
          <t>Financial Amount (Taka in Lac)</t>
        </is>
      </c>
      <c r="M5" s="826" t="inlineStr">
        <is>
          <t>Physical</t>
        </is>
      </c>
      <c r="N5" s="783" t="n"/>
      <c r="O5" s="833" t="inlineStr">
        <is>
          <t>Financial Amount (Taka in Lac)</t>
        </is>
      </c>
      <c r="P5" s="826" t="inlineStr">
        <is>
          <t>Physical</t>
        </is>
      </c>
      <c r="Q5" s="783" t="n"/>
      <c r="R5" s="833" t="inlineStr">
        <is>
          <t>Financial Amount (Taka in Lac)</t>
        </is>
      </c>
      <c r="S5" s="826" t="inlineStr">
        <is>
          <t>Physical</t>
        </is>
      </c>
      <c r="T5" s="783" t="n"/>
      <c r="U5" s="833" t="inlineStr">
        <is>
          <t>Financial Amount (Taka in Lac)</t>
        </is>
      </c>
      <c r="V5" s="826" t="inlineStr">
        <is>
          <t>Physical</t>
        </is>
      </c>
      <c r="W5" s="783" t="n"/>
      <c r="X5" s="833" t="inlineStr">
        <is>
          <t>Financial Amount (Taka in Lac)</t>
        </is>
      </c>
      <c r="Y5" s="826" t="inlineStr">
        <is>
          <t>Physical</t>
        </is>
      </c>
      <c r="Z5" s="783" t="n"/>
      <c r="AA5" s="833" t="inlineStr">
        <is>
          <t>Financial Amount (Taka in Lac)</t>
        </is>
      </c>
      <c r="AB5" s="826" t="inlineStr">
        <is>
          <t>Physical</t>
        </is>
      </c>
      <c r="AC5" s="783" t="n"/>
      <c r="AD5" s="833" t="inlineStr">
        <is>
          <t>Financial Amount (Taka in Lac)</t>
        </is>
      </c>
      <c r="AE5" s="826" t="inlineStr">
        <is>
          <t>Physical</t>
        </is>
      </c>
      <c r="AF5" s="783" t="n"/>
    </row>
    <row customFormat="1" customHeight="1" ht="42.75" r="6" s="830">
      <c r="A6" s="768" t="n"/>
      <c r="B6" s="768" t="n"/>
      <c r="C6" s="768" t="n"/>
      <c r="D6" s="768" t="n"/>
      <c r="E6" s="768" t="n"/>
      <c r="F6" s="768" t="n"/>
      <c r="G6" s="768" t="n"/>
      <c r="H6" s="768" t="n"/>
      <c r="I6" s="768" t="n"/>
      <c r="J6" s="254" t="inlineStr">
        <is>
          <t>% of Item</t>
        </is>
      </c>
      <c r="K6" s="424" t="inlineStr">
        <is>
          <t>% of Project</t>
        </is>
      </c>
      <c r="L6" s="768" t="n"/>
      <c r="M6" s="254" t="inlineStr">
        <is>
          <t>% of Item</t>
        </is>
      </c>
      <c r="N6" s="424" t="inlineStr">
        <is>
          <t>% of Project</t>
        </is>
      </c>
      <c r="O6" s="768" t="n"/>
      <c r="P6" s="254" t="inlineStr">
        <is>
          <t>% of Item</t>
        </is>
      </c>
      <c r="Q6" s="424" t="inlineStr">
        <is>
          <t>% of Project</t>
        </is>
      </c>
      <c r="R6" s="768" t="n"/>
      <c r="S6" s="254" t="inlineStr">
        <is>
          <t>% of Item</t>
        </is>
      </c>
      <c r="T6" s="424" t="inlineStr">
        <is>
          <t>% of Project</t>
        </is>
      </c>
      <c r="U6" s="768" t="n"/>
      <c r="V6" s="254" t="inlineStr">
        <is>
          <t>% of Item</t>
        </is>
      </c>
      <c r="W6" s="424" t="inlineStr">
        <is>
          <t>% of Project</t>
        </is>
      </c>
      <c r="X6" s="768" t="n"/>
      <c r="Y6" s="254" t="inlineStr">
        <is>
          <t>% of Item</t>
        </is>
      </c>
      <c r="Z6" s="424" t="inlineStr">
        <is>
          <t>% of Project</t>
        </is>
      </c>
      <c r="AA6" s="768" t="n"/>
      <c r="AB6" s="254" t="inlineStr">
        <is>
          <t>% of Item</t>
        </is>
      </c>
      <c r="AC6" s="424" t="inlineStr">
        <is>
          <t>% of Project</t>
        </is>
      </c>
      <c r="AD6" s="768" t="n"/>
      <c r="AE6" s="254" t="inlineStr">
        <is>
          <t>% of Item</t>
        </is>
      </c>
      <c r="AF6" s="424" t="inlineStr">
        <is>
          <t>% of Project</t>
        </is>
      </c>
    </row>
    <row customFormat="1" customHeight="1" ht="12.75" r="7" s="830">
      <c r="A7" s="255" t="n">
        <v>1</v>
      </c>
      <c r="B7" s="256" t="n">
        <v>2</v>
      </c>
      <c r="C7" s="257" t="n">
        <v>3</v>
      </c>
      <c r="D7" s="826" t="n">
        <v>4</v>
      </c>
      <c r="E7" s="826" t="n">
        <v>5</v>
      </c>
      <c r="F7" s="826" t="n">
        <v>6</v>
      </c>
      <c r="G7" s="258" t="n">
        <v>7</v>
      </c>
      <c r="H7" s="258" t="n">
        <v>8</v>
      </c>
      <c r="I7" s="680" t="n">
        <v>9</v>
      </c>
      <c r="J7" s="259" t="n">
        <v>10</v>
      </c>
      <c r="K7" s="259" t="n">
        <v>11</v>
      </c>
      <c r="L7" s="680" t="n">
        <v>12</v>
      </c>
      <c r="M7" s="259" t="n">
        <v>13</v>
      </c>
      <c r="N7" s="259" t="n">
        <v>14</v>
      </c>
      <c r="O7" s="680" t="n">
        <v>15</v>
      </c>
      <c r="P7" s="259" t="n">
        <v>16</v>
      </c>
      <c r="Q7" s="259" t="n">
        <v>17</v>
      </c>
      <c r="R7" s="680" t="n">
        <v>18</v>
      </c>
      <c r="S7" s="259" t="n">
        <v>19</v>
      </c>
      <c r="T7" s="259" t="n">
        <v>20</v>
      </c>
      <c r="U7" s="680" t="n">
        <v>21</v>
      </c>
      <c r="V7" s="259" t="n">
        <v>22</v>
      </c>
      <c r="W7" s="259" t="n">
        <v>23</v>
      </c>
      <c r="X7" s="680" t="n">
        <v>24</v>
      </c>
      <c r="Y7" s="259" t="n">
        <v>25</v>
      </c>
      <c r="Z7" s="259" t="n">
        <v>26</v>
      </c>
      <c r="AA7" s="680" t="n">
        <v>27</v>
      </c>
      <c r="AB7" s="259" t="n">
        <v>28</v>
      </c>
      <c r="AC7" s="259" t="n">
        <v>29</v>
      </c>
      <c r="AD7" s="680" t="n">
        <v>30</v>
      </c>
      <c r="AE7" s="259" t="n">
        <v>31</v>
      </c>
      <c r="AF7" s="259" t="n">
        <v>32</v>
      </c>
    </row>
    <row customFormat="1" customHeight="1" ht="10.5" r="8" s="830">
      <c r="A8" s="260" t="inlineStr">
        <is>
          <t>(a) Revenue Component:</t>
        </is>
      </c>
      <c r="B8" s="261" t="n"/>
      <c r="C8" s="262" t="n"/>
      <c r="D8" s="98" t="n"/>
      <c r="E8" s="98" t="n"/>
      <c r="F8" s="98" t="n"/>
      <c r="G8" s="98" t="n"/>
      <c r="H8" s="98" t="n"/>
      <c r="I8" s="681" t="n"/>
      <c r="J8" s="98" t="n"/>
      <c r="K8" s="263" t="n"/>
      <c r="L8" s="681" t="n"/>
      <c r="M8" s="98" t="n"/>
      <c r="N8" s="263" t="n"/>
      <c r="O8" s="689" t="n"/>
      <c r="P8" s="98" t="n"/>
      <c r="Q8" s="263" t="n"/>
      <c r="R8" s="695" t="n"/>
      <c r="S8" s="98" t="n"/>
      <c r="T8" s="263" t="n"/>
      <c r="U8" s="695" t="n"/>
      <c r="V8" s="98" t="n"/>
      <c r="W8" s="263" t="n"/>
      <c r="X8" s="689" t="n"/>
      <c r="Y8" s="98" t="n"/>
      <c r="Z8" s="263" t="n"/>
      <c r="AA8" s="695" t="n"/>
      <c r="AB8" s="98" t="n"/>
      <c r="AC8" s="263" t="n"/>
      <c r="AD8" s="695" t="n"/>
      <c r="AE8" s="98" t="n"/>
      <c r="AF8" s="263" t="n"/>
    </row>
    <row customFormat="1" customHeight="1" ht="14.25" r="9" s="830">
      <c r="A9" s="264" t="n"/>
      <c r="B9" s="265" t="n"/>
      <c r="C9" s="266" t="inlineStr">
        <is>
          <t>Allowances</t>
        </is>
      </c>
      <c r="D9" s="267" t="n"/>
      <c r="E9" s="175" t="n"/>
      <c r="F9" s="268" t="n"/>
      <c r="G9" s="233" t="n"/>
      <c r="H9" s="425" t="n"/>
      <c r="I9" s="682" t="n"/>
      <c r="J9" s="233" t="n"/>
      <c r="K9" s="425" t="n"/>
      <c r="L9" s="682" t="n"/>
      <c r="M9" s="233" t="n"/>
      <c r="N9" s="425" t="n"/>
      <c r="O9" s="690" t="n"/>
      <c r="P9" s="269" t="n"/>
      <c r="Q9" s="425" t="n"/>
      <c r="R9" s="682" t="n"/>
      <c r="S9" s="269" t="n"/>
      <c r="T9" s="425" t="n"/>
      <c r="U9" s="682" t="n"/>
      <c r="V9" s="269" t="n"/>
      <c r="W9" s="425" t="n"/>
      <c r="X9" s="690" t="n"/>
      <c r="Y9" s="269" t="n"/>
      <c r="Z9" s="425" t="n"/>
      <c r="AA9" s="682" t="n"/>
      <c r="AB9" s="269" t="n"/>
      <c r="AC9" s="425" t="n"/>
      <c r="AD9" s="682" t="n"/>
      <c r="AE9" s="269" t="n"/>
      <c r="AF9" s="425" t="n"/>
      <c r="AG9" s="251" t="n"/>
    </row>
    <row customFormat="1" customHeight="1" ht="14.25" r="10" s="830">
      <c r="A10" s="264" t="n"/>
      <c r="B10" s="270" t="n">
        <v>3111302</v>
      </c>
      <c r="C10" s="271" t="inlineStr">
        <is>
          <t>Conveyance Allowance</t>
        </is>
      </c>
      <c r="D10" s="169" t="inlineStr">
        <is>
          <t>Item</t>
        </is>
      </c>
      <c r="E10" s="272" t="n">
        <v>5</v>
      </c>
      <c r="F10" s="273" t="inlineStr">
        <is>
          <t>1 Item</t>
        </is>
      </c>
      <c r="G10" s="626" t="n">
        <v>5</v>
      </c>
      <c r="H10" s="425" t="n">
        <v>5e-05</v>
      </c>
      <c r="I10" s="682" t="n">
        <v>0</v>
      </c>
      <c r="J10" s="233">
        <f>I10/G10*100</f>
        <v/>
      </c>
      <c r="K10" s="425">
        <f>J10*$H10</f>
        <v/>
      </c>
      <c r="L10" s="682" t="n">
        <v>0.3</v>
      </c>
      <c r="M10" s="233">
        <f>L10/G10*100</f>
        <v/>
      </c>
      <c r="N10" s="425">
        <f>M10*$H10</f>
        <v/>
      </c>
      <c r="O10" s="690" t="n">
        <v>0.13</v>
      </c>
      <c r="P10" s="269">
        <f>O10/G10*100</f>
        <v/>
      </c>
      <c r="Q10" s="425">
        <f>P10*$H10</f>
        <v/>
      </c>
      <c r="R10" s="682" t="n">
        <v>0.28</v>
      </c>
      <c r="S10" s="269">
        <f>R10/G10*100</f>
        <v/>
      </c>
      <c r="T10" s="425">
        <f>S10*$H10</f>
        <v/>
      </c>
      <c r="U10" s="682" t="n">
        <v>0.3</v>
      </c>
      <c r="V10" s="269">
        <f>U10/G10*100</f>
        <v/>
      </c>
      <c r="W10" s="425">
        <f>V10*$H10</f>
        <v/>
      </c>
      <c r="X10" s="690" t="n">
        <v>0.5</v>
      </c>
      <c r="Y10" s="269">
        <f>X10/G10*100</f>
        <v/>
      </c>
      <c r="Z10" s="425">
        <f>Y10*$H10</f>
        <v/>
      </c>
      <c r="AA10" s="682" t="n">
        <v>2.0242</v>
      </c>
      <c r="AB10" s="269">
        <f>AA10/G10*100</f>
        <v/>
      </c>
      <c r="AC10" s="425">
        <f>AB10*$H10</f>
        <v/>
      </c>
      <c r="AD10" s="682" t="n">
        <v>1.4658</v>
      </c>
      <c r="AE10" s="269">
        <f>AD10/G10*100</f>
        <v/>
      </c>
      <c r="AF10" s="425">
        <f>AE10*$H10</f>
        <v/>
      </c>
      <c r="AG10" s="251">
        <f>SUM(AE10+AB10+Y10+V10+S10+P10+M10+J10)</f>
        <v/>
      </c>
      <c r="AH10" s="423">
        <f>N10+Q10+T10+W10+Z10+AC10+AF10</f>
        <v/>
      </c>
      <c r="AI10" s="830">
        <f>ROW(AH10)</f>
        <v/>
      </c>
      <c r="AM10" s="251">
        <f>SUM(I10,L10,O10,R10,U10,X10,AA10,AD10)</f>
        <v/>
      </c>
      <c r="AN10" s="251">
        <f>AM10-G10</f>
        <v/>
      </c>
    </row>
    <row customFormat="1" customHeight="1" ht="14.25" r="11" s="830">
      <c r="A11" s="264" t="n"/>
      <c r="B11" s="270" t="n">
        <v>3111327</v>
      </c>
      <c r="C11" s="271" t="inlineStr">
        <is>
          <t>Overtime Allowance</t>
        </is>
      </c>
      <c r="D11" s="169" t="inlineStr">
        <is>
          <t>Item</t>
        </is>
      </c>
      <c r="E11" s="272" t="n">
        <v>10</v>
      </c>
      <c r="F11" s="273" t="inlineStr">
        <is>
          <t>1 Item</t>
        </is>
      </c>
      <c r="G11" s="626" t="n">
        <v>10</v>
      </c>
      <c r="H11" s="425" t="n">
        <v>0.0001</v>
      </c>
      <c r="I11" s="682" t="n">
        <v>0</v>
      </c>
      <c r="J11" s="233">
        <f>I11/E11</f>
        <v/>
      </c>
      <c r="K11" s="425">
        <f>J11*$H11</f>
        <v/>
      </c>
      <c r="L11" s="682" t="n">
        <v>0</v>
      </c>
      <c r="M11" s="233">
        <f>L11/G11*100</f>
        <v/>
      </c>
      <c r="N11" s="425">
        <f>M11*$H11</f>
        <v/>
      </c>
      <c r="O11" s="690" t="n">
        <v>0</v>
      </c>
      <c r="P11" s="269">
        <f>O11/G11*100</f>
        <v/>
      </c>
      <c r="Q11" s="425">
        <f>P11*$H11</f>
        <v/>
      </c>
      <c r="R11" s="682" t="n">
        <v>0</v>
      </c>
      <c r="S11" s="269">
        <f>R11/G11*100</f>
        <v/>
      </c>
      <c r="T11" s="425">
        <f>S11*$H11</f>
        <v/>
      </c>
      <c r="U11" s="682" t="n">
        <v>0</v>
      </c>
      <c r="V11" s="269">
        <f>U11/G11*100</f>
        <v/>
      </c>
      <c r="W11" s="425">
        <f>V11*$H11</f>
        <v/>
      </c>
      <c r="X11" s="690" t="n">
        <v>0</v>
      </c>
      <c r="Y11" s="269">
        <f>X11/G11*100</f>
        <v/>
      </c>
      <c r="Z11" s="425">
        <f>Y11*$H11</f>
        <v/>
      </c>
      <c r="AA11" s="682" t="n">
        <v>6.3</v>
      </c>
      <c r="AB11" s="269">
        <f>AA11/G11*100</f>
        <v/>
      </c>
      <c r="AC11" s="425">
        <f>AB11*$H11</f>
        <v/>
      </c>
      <c r="AD11" s="682" t="n">
        <v>3.7</v>
      </c>
      <c r="AE11" s="269">
        <f>AD11/G11*100</f>
        <v/>
      </c>
      <c r="AF11" s="425">
        <f>AE11*$H11</f>
        <v/>
      </c>
      <c r="AG11" s="251">
        <f>SUM(AE11+AB11+Y11+V11+S11+P11+M11+J11)</f>
        <v/>
      </c>
      <c r="AH11" s="423">
        <f>N11+Q11+T11+W11+Z11+AC11+AF11</f>
        <v/>
      </c>
      <c r="AI11" s="830">
        <f>ROW(AH11)</f>
        <v/>
      </c>
      <c r="AM11" s="251">
        <f>SUM(I11,L11,O11,R11,U11,X11,AA11,AD11)</f>
        <v/>
      </c>
      <c r="AN11" s="251">
        <f>AM11-G11</f>
        <v/>
      </c>
    </row>
    <row customFormat="1" customHeight="1" ht="14.25" r="12" s="830">
      <c r="A12" s="264" t="n"/>
      <c r="B12" s="270" t="n">
        <v>3111338</v>
      </c>
      <c r="C12" s="271" t="inlineStr">
        <is>
          <t>Other Allowance</t>
        </is>
      </c>
      <c r="D12" s="169" t="inlineStr">
        <is>
          <t>Item</t>
        </is>
      </c>
      <c r="E12" s="272" t="n">
        <v>140</v>
      </c>
      <c r="F12" s="273" t="inlineStr">
        <is>
          <t>1 Item</t>
        </is>
      </c>
      <c r="G12" s="626" t="n">
        <v>140</v>
      </c>
      <c r="H12" s="425" t="n">
        <v>0.00139</v>
      </c>
      <c r="I12" s="682" t="n">
        <v>0</v>
      </c>
      <c r="J12" s="233">
        <f>I12/G12*100</f>
        <v/>
      </c>
      <c r="K12" s="425">
        <f>J12*$H12</f>
        <v/>
      </c>
      <c r="L12" s="682" t="n">
        <v>0</v>
      </c>
      <c r="M12" s="233">
        <f>L12/G12*100</f>
        <v/>
      </c>
      <c r="N12" s="425">
        <f>M12*$H12</f>
        <v/>
      </c>
      <c r="O12" s="690" t="n">
        <v>0</v>
      </c>
      <c r="P12" s="269">
        <f>O12/G12*100</f>
        <v/>
      </c>
      <c r="Q12" s="425">
        <f>P12*$H12</f>
        <v/>
      </c>
      <c r="R12" s="682" t="n">
        <v>25</v>
      </c>
      <c r="S12" s="269">
        <f>R12/G12*100</f>
        <v/>
      </c>
      <c r="T12" s="425">
        <f>S12*$H12</f>
        <v/>
      </c>
      <c r="U12" s="682" t="n">
        <v>11.61</v>
      </c>
      <c r="V12" s="269">
        <f>U12/G12*100</f>
        <v/>
      </c>
      <c r="W12" s="425">
        <f>V12*$H12</f>
        <v/>
      </c>
      <c r="X12" s="690" t="n">
        <v>14</v>
      </c>
      <c r="Y12" s="269">
        <f>X12/G12*100</f>
        <v/>
      </c>
      <c r="Z12" s="425">
        <f>Y12*$H12</f>
        <v/>
      </c>
      <c r="AA12" s="682" t="n">
        <v>53.634</v>
      </c>
      <c r="AB12" s="269">
        <f>AA12/G12*100</f>
        <v/>
      </c>
      <c r="AC12" s="425">
        <f>AB12*$H12</f>
        <v/>
      </c>
      <c r="AD12" s="682" t="n">
        <v>35.756</v>
      </c>
      <c r="AE12" s="269">
        <f>AD12/G12*100</f>
        <v/>
      </c>
      <c r="AF12" s="425">
        <f>AE12*$H12</f>
        <v/>
      </c>
      <c r="AG12" s="251">
        <f>SUM(AE12+AB12+Y12+V12+S12+P12+M12+J12)</f>
        <v/>
      </c>
      <c r="AH12" s="423">
        <f>N12+Q12+T12+W12+Z12+AC12+AF12</f>
        <v/>
      </c>
      <c r="AI12" s="830">
        <f>ROW(AH12)</f>
        <v/>
      </c>
      <c r="AM12" s="251">
        <f>SUM(I12,L12,O12,R12,U12,X12,AA12,AD12)</f>
        <v/>
      </c>
      <c r="AN12" s="251">
        <f>AM12-G12</f>
        <v/>
      </c>
    </row>
    <row customFormat="1" customHeight="1" ht="14.25" r="13" s="830">
      <c r="A13" s="264" t="n"/>
      <c r="B13" s="265" t="n"/>
      <c r="C13" s="266" t="inlineStr">
        <is>
          <t xml:space="preserve">Supplies and services: </t>
        </is>
      </c>
      <c r="D13" s="169" t="n"/>
      <c r="E13" s="272" t="n"/>
      <c r="F13" s="273" t="n"/>
      <c r="G13" s="626" t="n"/>
      <c r="H13" s="425" t="n"/>
      <c r="I13" s="682" t="n"/>
      <c r="J13" s="233" t="n"/>
      <c r="K13" s="425" t="n"/>
      <c r="L13" s="682" t="n"/>
      <c r="M13" s="233" t="n"/>
      <c r="N13" s="425" t="n"/>
      <c r="O13" s="690" t="n"/>
      <c r="P13" s="269" t="n"/>
      <c r="Q13" s="425" t="n"/>
      <c r="R13" s="682" t="n"/>
      <c r="S13" s="269" t="n"/>
      <c r="T13" s="425" t="n"/>
      <c r="U13" s="682" t="n"/>
      <c r="V13" s="269" t="n"/>
      <c r="W13" s="425" t="n"/>
      <c r="X13" s="690" t="n"/>
      <c r="Y13" s="269" t="n"/>
      <c r="Z13" s="425" t="n"/>
      <c r="AA13" s="682" t="n"/>
      <c r="AB13" s="269" t="n"/>
      <c r="AC13" s="425" t="n"/>
      <c r="AD13" s="682" t="n"/>
      <c r="AE13" s="269" t="n"/>
      <c r="AF13" s="425" t="n"/>
      <c r="AG13" s="251" t="n"/>
      <c r="AM13" s="251">
        <f>SUM(I13,L13,O13,R13,U13,X13,AA13,AD13)</f>
        <v/>
      </c>
      <c r="AN13" s="251">
        <f>AM13-G13</f>
        <v/>
      </c>
    </row>
    <row customFormat="1" customHeight="1" ht="17.25" r="14" s="830">
      <c r="A14" s="264" t="n"/>
      <c r="B14" s="270" t="n">
        <v>3241101</v>
      </c>
      <c r="C14" s="271" t="inlineStr">
        <is>
          <t>Travel Expenses (TA &amp; DA for PMO &amp; PIU)</t>
        </is>
      </c>
      <c r="D14" s="169" t="inlineStr">
        <is>
          <t>Item</t>
        </is>
      </c>
      <c r="E14" s="272" t="n">
        <v>120</v>
      </c>
      <c r="F14" s="273" t="inlineStr">
        <is>
          <t>1 Item</t>
        </is>
      </c>
      <c r="G14" s="626" t="n">
        <v>120</v>
      </c>
      <c r="H14" s="425" t="n">
        <v>0.00119</v>
      </c>
      <c r="I14" s="682" t="n">
        <v>0.99</v>
      </c>
      <c r="J14" s="233">
        <f>I14/G14*100</f>
        <v/>
      </c>
      <c r="K14" s="425">
        <f>J14*$H14</f>
        <v/>
      </c>
      <c r="L14" s="682" t="n">
        <v>11.92</v>
      </c>
      <c r="M14" s="233">
        <f>L14/G14*100</f>
        <v/>
      </c>
      <c r="N14" s="425">
        <f>M14*$H14</f>
        <v/>
      </c>
      <c r="O14" s="690" t="n">
        <v>14.98</v>
      </c>
      <c r="P14" s="269">
        <f>O14/G14*100</f>
        <v/>
      </c>
      <c r="Q14" s="425">
        <f>P14*$H14</f>
        <v/>
      </c>
      <c r="R14" s="682" t="n">
        <v>17.96</v>
      </c>
      <c r="S14" s="269">
        <f>R14/G14*100</f>
        <v/>
      </c>
      <c r="T14" s="425">
        <f>S14*$H14</f>
        <v/>
      </c>
      <c r="U14" s="682" t="n">
        <v>12.7</v>
      </c>
      <c r="V14" s="269">
        <f>U14/G14*100</f>
        <v/>
      </c>
      <c r="W14" s="425">
        <f>V14*$H14</f>
        <v/>
      </c>
      <c r="X14" s="690" t="n">
        <v>14.97</v>
      </c>
      <c r="Y14" s="269">
        <f>X14/G14*100</f>
        <v/>
      </c>
      <c r="Z14" s="425">
        <f>Y14*$H14</f>
        <v/>
      </c>
      <c r="AA14" s="682" t="n">
        <v>28.8176</v>
      </c>
      <c r="AB14" s="269">
        <f>AA14/G14*100</f>
        <v/>
      </c>
      <c r="AC14" s="425">
        <f>AB14*$H14</f>
        <v/>
      </c>
      <c r="AD14" s="682" t="n">
        <v>17.6624</v>
      </c>
      <c r="AE14" s="269">
        <f>AD14/G14*100</f>
        <v/>
      </c>
      <c r="AF14" s="425">
        <f>AE14*$H14</f>
        <v/>
      </c>
      <c r="AG14" s="251">
        <f>SUM(AE14+AB14+Y14+V14+S14+P14+M14+J14)</f>
        <v/>
      </c>
      <c r="AH14" s="423">
        <f>N14+Q14+T14+W14+Z14+AC14+AF14</f>
        <v/>
      </c>
      <c r="AI14" s="830">
        <f>ROW(AH14)</f>
        <v/>
      </c>
      <c r="AM14" s="251">
        <f>SUM(I14,L14,O14,R14,U14,X14,AA14,AD14)</f>
        <v/>
      </c>
      <c r="AN14" s="251">
        <f>AM14-G14</f>
        <v/>
      </c>
    </row>
    <row customFormat="1" customHeight="1" ht="15.75" r="15" s="830">
      <c r="A15" s="264" t="n"/>
      <c r="B15" s="270" t="n">
        <v>3211129</v>
      </c>
      <c r="C15" s="271" t="inlineStr">
        <is>
          <t>Rent-Office : Office Accomodation for PMO (3,500sft) for 8 years</t>
        </is>
      </c>
      <c r="D15" s="169" t="inlineStr">
        <is>
          <t>Months</t>
        </is>
      </c>
      <c r="E15" s="272" t="n">
        <v>245</v>
      </c>
      <c r="F15" s="273" t="inlineStr">
        <is>
          <t>1 Item</t>
        </is>
      </c>
      <c r="G15" s="626" t="n">
        <v>245</v>
      </c>
      <c r="H15" s="425" t="n">
        <v>0.00243</v>
      </c>
      <c r="I15" s="682" t="n">
        <v>0</v>
      </c>
      <c r="J15" s="233">
        <f>I15/G15*100</f>
        <v/>
      </c>
      <c r="K15" s="425">
        <f>J15*$H15</f>
        <v/>
      </c>
      <c r="L15" s="682" t="n">
        <v>16.25</v>
      </c>
      <c r="M15" s="233">
        <f>L15/G15*100</f>
        <v/>
      </c>
      <c r="N15" s="425">
        <f>M15*$H15</f>
        <v/>
      </c>
      <c r="O15" s="690" t="n">
        <v>31.35</v>
      </c>
      <c r="P15" s="269">
        <f>O15/G15*100</f>
        <v/>
      </c>
      <c r="Q15" s="425">
        <f>P15*$H15</f>
        <v/>
      </c>
      <c r="R15" s="682" t="n">
        <v>34.86</v>
      </c>
      <c r="S15" s="269">
        <f>R15/G15*100</f>
        <v/>
      </c>
      <c r="T15" s="425">
        <f>S15*$H15</f>
        <v/>
      </c>
      <c r="U15" s="682" t="n">
        <v>34.21</v>
      </c>
      <c r="V15" s="269">
        <f>U15/G15*100</f>
        <v/>
      </c>
      <c r="W15" s="425">
        <f>V15*$H15</f>
        <v/>
      </c>
      <c r="X15" s="690" t="n">
        <v>34.21</v>
      </c>
      <c r="Y15" s="269">
        <f>X15/G15*100</f>
        <v/>
      </c>
      <c r="Z15" s="425">
        <f>Y15*$H15</f>
        <v/>
      </c>
      <c r="AA15" s="682" t="n">
        <v>58.35439999999998</v>
      </c>
      <c r="AB15" s="269">
        <f>AA15/G15*100</f>
        <v/>
      </c>
      <c r="AC15" s="425">
        <f>AB15*$H15</f>
        <v/>
      </c>
      <c r="AD15" s="682" t="n">
        <v>35.76559999999999</v>
      </c>
      <c r="AE15" s="269">
        <f>AD15/G15*100</f>
        <v/>
      </c>
      <c r="AF15" s="425">
        <f>AE15*$H15</f>
        <v/>
      </c>
      <c r="AG15" s="251">
        <f>SUM(AE15+AB15+Y15+V15+S15+P15+M15+J15)</f>
        <v/>
      </c>
      <c r="AH15" s="423">
        <f>N15+Q15+T15+W15+Z15+AC15+AF15</f>
        <v/>
      </c>
      <c r="AI15" s="830">
        <f>ROW(AH15)</f>
        <v/>
      </c>
      <c r="AJ15" s="251">
        <f>I15+L15+O15+R15+U15+X15+AA15+AD15</f>
        <v/>
      </c>
      <c r="AK15" s="251">
        <f>J15+M15+P15+S15+V15+Y15+AB15+AE15</f>
        <v/>
      </c>
      <c r="AM15" s="251">
        <f>SUM(I15,L15,O15,R15,U15,X15,AA15,AD15)</f>
        <v/>
      </c>
      <c r="AN15" s="251">
        <f>AM15-G15</f>
        <v/>
      </c>
    </row>
    <row customFormat="1" customHeight="1" ht="16.5" r="16" s="830">
      <c r="A16" s="264" t="n"/>
      <c r="B16" s="270" t="n">
        <v>3821103</v>
      </c>
      <c r="C16" s="271" t="inlineStr">
        <is>
          <t>Misc. Taxes (Income Tax of Consultants, Outsourcing Staff Salary,House rent, Fees for Environmental clearance  etc.)</t>
        </is>
      </c>
      <c r="D16" s="169" t="inlineStr">
        <is>
          <t>Item</t>
        </is>
      </c>
      <c r="E16" s="272" t="n">
        <v>2874.35</v>
      </c>
      <c r="F16" s="273" t="inlineStr">
        <is>
          <t>1 Item</t>
        </is>
      </c>
      <c r="G16" s="626" t="n">
        <v>2874.35</v>
      </c>
      <c r="H16" s="425" t="n">
        <v>0.02852</v>
      </c>
      <c r="I16" s="682" t="n">
        <v>223.75</v>
      </c>
      <c r="J16" s="233">
        <f>I16/G16*100</f>
        <v/>
      </c>
      <c r="K16" s="425">
        <f>J16*$H16</f>
        <v/>
      </c>
      <c r="L16" s="682" t="n">
        <v>464.64</v>
      </c>
      <c r="M16" s="233">
        <f>L16/G16*100</f>
        <v/>
      </c>
      <c r="N16" s="425">
        <f>M16*$H16</f>
        <v/>
      </c>
      <c r="O16" s="690" t="n">
        <v>327.7</v>
      </c>
      <c r="P16" s="269">
        <f>O16/G16*100</f>
        <v/>
      </c>
      <c r="Q16" s="425">
        <f>P16*$H16</f>
        <v/>
      </c>
      <c r="R16" s="682" t="n">
        <v>337.33</v>
      </c>
      <c r="S16" s="269">
        <f>R16/G16*100</f>
        <v/>
      </c>
      <c r="T16" s="425">
        <f>S16*$H16</f>
        <v/>
      </c>
      <c r="U16" s="682" t="n">
        <v>249.75</v>
      </c>
      <c r="V16" s="269">
        <f>U16/G16*100</f>
        <v/>
      </c>
      <c r="W16" s="425">
        <f>V16*$H16</f>
        <v/>
      </c>
      <c r="X16" s="690" t="n">
        <v>177.18</v>
      </c>
      <c r="Y16" s="269">
        <f>X16/G16*100</f>
        <v/>
      </c>
      <c r="Z16" s="425">
        <f>Y16*$H16</f>
        <v/>
      </c>
      <c r="AA16" s="682" t="n">
        <v>634.52</v>
      </c>
      <c r="AB16" s="269">
        <f>AA16/G16*100</f>
        <v/>
      </c>
      <c r="AC16" s="425">
        <f>AB16*$H16</f>
        <v/>
      </c>
      <c r="AD16" s="682" t="n">
        <v>459.48</v>
      </c>
      <c r="AE16" s="269">
        <f>AD16/G16*100</f>
        <v/>
      </c>
      <c r="AF16" s="425">
        <f>AE16*$H16</f>
        <v/>
      </c>
      <c r="AG16" s="251">
        <f>SUM(AE16+AB16+Y16+V16+S16+P16+M16+J16)</f>
        <v/>
      </c>
      <c r="AH16" s="423">
        <f>N16+Q16+T16+W16+Z16+AC16+AF16</f>
        <v/>
      </c>
      <c r="AI16" s="830">
        <f>ROW(AH16)</f>
        <v/>
      </c>
      <c r="AM16" s="251">
        <f>SUM(I16,L16,O16,R16,U16,X16,AA16,AD16)</f>
        <v/>
      </c>
      <c r="AN16" s="251">
        <f>AM16-G16</f>
        <v/>
      </c>
    </row>
    <row customFormat="1" customHeight="1" ht="15.75" r="17" s="830">
      <c r="A17" s="264" t="n"/>
      <c r="B17" s="270" t="n">
        <v>3211119</v>
      </c>
      <c r="C17" s="271" t="inlineStr">
        <is>
          <t>Postage</t>
        </is>
      </c>
      <c r="D17" s="169" t="inlineStr">
        <is>
          <t>Item</t>
        </is>
      </c>
      <c r="E17" s="272" t="n">
        <v>5</v>
      </c>
      <c r="F17" s="273" t="inlineStr">
        <is>
          <t>1 Item</t>
        </is>
      </c>
      <c r="G17" s="233" t="n">
        <v>5</v>
      </c>
      <c r="H17" s="425" t="n">
        <v>5e-05</v>
      </c>
      <c r="I17" s="682" t="n">
        <v>0</v>
      </c>
      <c r="J17" s="233">
        <f>I17/G17*100</f>
        <v/>
      </c>
      <c r="K17" s="425">
        <f>J17*$H17</f>
        <v/>
      </c>
      <c r="L17" s="682" t="n">
        <v>0.05</v>
      </c>
      <c r="M17" s="233">
        <f>L17/G17*100</f>
        <v/>
      </c>
      <c r="N17" s="425">
        <f>M17*$H17</f>
        <v/>
      </c>
      <c r="O17" s="690" t="n">
        <v>0.13</v>
      </c>
      <c r="P17" s="269">
        <f>O17/G17*100</f>
        <v/>
      </c>
      <c r="Q17" s="425">
        <f>P17*$H17</f>
        <v/>
      </c>
      <c r="R17" s="682" t="n">
        <v>0.22</v>
      </c>
      <c r="S17" s="269">
        <f>R17/G17*100</f>
        <v/>
      </c>
      <c r="T17" s="425">
        <f>S17*$H17</f>
        <v/>
      </c>
      <c r="U17" s="682" t="n">
        <v>0.37</v>
      </c>
      <c r="V17" s="269">
        <f>U17/G17*100</f>
        <v/>
      </c>
      <c r="W17" s="425">
        <f>V17*$H17</f>
        <v/>
      </c>
      <c r="X17" s="690" t="n">
        <v>0.48</v>
      </c>
      <c r="Y17" s="269">
        <f>X17/G17*100</f>
        <v/>
      </c>
      <c r="Z17" s="425">
        <f>Y17*$H17</f>
        <v/>
      </c>
      <c r="AA17" s="682" t="n">
        <v>2.175</v>
      </c>
      <c r="AB17" s="269">
        <f>AA17/G17*100</f>
        <v/>
      </c>
      <c r="AC17" s="425">
        <f>AB17*$H17</f>
        <v/>
      </c>
      <c r="AD17" s="682" t="n">
        <v>1.575</v>
      </c>
      <c r="AE17" s="269">
        <f>AD17/G17*100</f>
        <v/>
      </c>
      <c r="AF17" s="425">
        <f>AE17*$H17</f>
        <v/>
      </c>
      <c r="AG17" s="251">
        <f>SUM(AE17+AB17+Y17+V17+S17+P17+M17+J17)</f>
        <v/>
      </c>
      <c r="AH17" s="423">
        <f>N17+Q17+T17+W17+Z17+AC17+AF17</f>
        <v/>
      </c>
      <c r="AI17" s="830">
        <f>ROW(AH17)</f>
        <v/>
      </c>
      <c r="AM17" s="251">
        <f>SUM(I17,L17,O17,R17,U17,X17,AA17,AD17)</f>
        <v/>
      </c>
      <c r="AN17" s="251">
        <f>AM17-G17</f>
        <v/>
      </c>
    </row>
    <row customFormat="1" customHeight="1" ht="15.75" r="18" s="830">
      <c r="A18" s="264" t="n"/>
      <c r="B18" s="270" t="n">
        <v>3211120</v>
      </c>
      <c r="C18" s="271" t="inlineStr">
        <is>
          <t>Telephones/Telegram/Teleprinter</t>
        </is>
      </c>
      <c r="D18" s="169" t="inlineStr">
        <is>
          <t>Item</t>
        </is>
      </c>
      <c r="E18" s="272" t="n">
        <v>5</v>
      </c>
      <c r="F18" s="273" t="inlineStr">
        <is>
          <t>1 Item</t>
        </is>
      </c>
      <c r="G18" s="233" t="n">
        <v>5</v>
      </c>
      <c r="H18" s="425" t="n">
        <v>5e-05</v>
      </c>
      <c r="I18" s="682" t="n">
        <v>0.21</v>
      </c>
      <c r="J18" s="233">
        <f>I18/G18*100</f>
        <v/>
      </c>
      <c r="K18" s="425">
        <f>J18*$H18</f>
        <v/>
      </c>
      <c r="L18" s="682" t="n">
        <v>0.24</v>
      </c>
      <c r="M18" s="233">
        <f>L18/G18*100</f>
        <v/>
      </c>
      <c r="N18" s="425">
        <f>M18*$H18</f>
        <v/>
      </c>
      <c r="O18" s="690" t="n">
        <v>0.29</v>
      </c>
      <c r="P18" s="269">
        <f>O18/G18*100</f>
        <v/>
      </c>
      <c r="Q18" s="425">
        <f>P18*$H18</f>
        <v/>
      </c>
      <c r="R18" s="682" t="n">
        <v>0.15</v>
      </c>
      <c r="S18" s="269">
        <f>R18/G18*100</f>
        <v/>
      </c>
      <c r="T18" s="425">
        <f>S18*$H18</f>
        <v/>
      </c>
      <c r="U18" s="682" t="n">
        <v>0.08</v>
      </c>
      <c r="V18" s="269">
        <f>U18/G18*100</f>
        <v/>
      </c>
      <c r="W18" s="425">
        <f>V18*$H18</f>
        <v/>
      </c>
      <c r="X18" s="690" t="n">
        <v>0.07000000000000001</v>
      </c>
      <c r="Y18" s="269">
        <f>X18/G18*100</f>
        <v/>
      </c>
      <c r="Z18" s="425">
        <f>Y18*$H18</f>
        <v/>
      </c>
      <c r="AA18" s="682" t="n">
        <v>2.4156</v>
      </c>
      <c r="AB18" s="269">
        <f>AA18/G18*100</f>
        <v/>
      </c>
      <c r="AC18" s="425">
        <f>AB18*$H18</f>
        <v/>
      </c>
      <c r="AD18" s="682" t="n">
        <v>1.5444</v>
      </c>
      <c r="AE18" s="269">
        <f>AD18/G18*100</f>
        <v/>
      </c>
      <c r="AF18" s="425">
        <f>AE18*$H18</f>
        <v/>
      </c>
      <c r="AG18" s="251">
        <f>SUM(AE18+AB18+Y18+V18+S18+P18+M18+J18)</f>
        <v/>
      </c>
      <c r="AH18" s="423">
        <f>N18+Q18+T18+W18+Z18+AC18+AF18</f>
        <v/>
      </c>
      <c r="AI18" s="830">
        <f>ROW(AH18)</f>
        <v/>
      </c>
      <c r="AM18" s="251">
        <f>SUM(I18,L18,O18,R18,U18,X18,AA18,AD18)</f>
        <v/>
      </c>
      <c r="AN18" s="251">
        <f>AM18-G18</f>
        <v/>
      </c>
    </row>
    <row customFormat="1" customHeight="1" ht="15.75" r="19" s="830">
      <c r="A19" s="264" t="n"/>
      <c r="B19" s="270" t="n">
        <v>3211117</v>
      </c>
      <c r="C19" s="271" t="inlineStr">
        <is>
          <t>Telex/Fax/Internet</t>
        </is>
      </c>
      <c r="D19" s="169" t="inlineStr">
        <is>
          <t>Item</t>
        </is>
      </c>
      <c r="E19" s="272" t="n">
        <v>5</v>
      </c>
      <c r="F19" s="273" t="inlineStr">
        <is>
          <t>1 Item</t>
        </is>
      </c>
      <c r="G19" s="233" t="n">
        <v>5</v>
      </c>
      <c r="H19" s="425" t="n">
        <v>5e-05</v>
      </c>
      <c r="I19" s="682" t="n">
        <v>0.25</v>
      </c>
      <c r="J19" s="233">
        <f>I19/G19*100</f>
        <v/>
      </c>
      <c r="K19" s="425">
        <f>J19*$H19</f>
        <v/>
      </c>
      <c r="L19" s="682" t="n">
        <v>0.001000000000000001</v>
      </c>
      <c r="M19" s="233">
        <f>L19/G19*100</f>
        <v/>
      </c>
      <c r="N19" s="425">
        <f>M19*$H19</f>
        <v/>
      </c>
      <c r="O19" s="690" t="n">
        <v>0.09</v>
      </c>
      <c r="P19" s="269">
        <f>O19/G19*100</f>
        <v/>
      </c>
      <c r="Q19" s="425">
        <f>P19*$H19</f>
        <v/>
      </c>
      <c r="R19" s="682" t="n">
        <v>0.05</v>
      </c>
      <c r="S19" s="269">
        <f>R19/G19*100</f>
        <v/>
      </c>
      <c r="T19" s="425">
        <f>S19*$H19</f>
        <v/>
      </c>
      <c r="U19" s="682" t="n">
        <v>0.05</v>
      </c>
      <c r="V19" s="269">
        <f>U19/G19*100</f>
        <v/>
      </c>
      <c r="W19" s="425">
        <f>V19*$H19</f>
        <v/>
      </c>
      <c r="X19" s="690" t="n">
        <v>0.1</v>
      </c>
      <c r="Y19" s="269">
        <f>X19/G19*100</f>
        <v/>
      </c>
      <c r="Z19" s="425">
        <f>Y19*$H19</f>
        <v/>
      </c>
      <c r="AA19" s="682" t="n">
        <v>2.49704</v>
      </c>
      <c r="AB19" s="269">
        <f>AA19/G19*100</f>
        <v/>
      </c>
      <c r="AC19" s="425">
        <f>AB19*$H19</f>
        <v/>
      </c>
      <c r="AD19" s="682" t="n">
        <v>1.96196</v>
      </c>
      <c r="AE19" s="269">
        <f>AD19/G19*100</f>
        <v/>
      </c>
      <c r="AF19" s="425">
        <f>AE19*$H19</f>
        <v/>
      </c>
      <c r="AG19" s="251">
        <f>SUM(AE19+AB19+Y19+V19+S19+P19+M19+J19)</f>
        <v/>
      </c>
      <c r="AH19" s="423">
        <f>N19+Q19+T19+W19+Z19+AC19+AF19</f>
        <v/>
      </c>
      <c r="AI19" s="830">
        <f>ROW(AH19)</f>
        <v/>
      </c>
      <c r="AM19" s="251">
        <f>SUM(I19,L19,O19,R19,U19,X19,AA19,AD19)</f>
        <v/>
      </c>
      <c r="AN19" s="251">
        <f>AM19-G19</f>
        <v/>
      </c>
    </row>
    <row customFormat="1" customHeight="1" ht="15.75" r="20" s="830">
      <c r="A20" s="264" t="n"/>
      <c r="B20" s="270" t="n">
        <v>3221104</v>
      </c>
      <c r="C20" s="271" t="inlineStr">
        <is>
          <t>Registration Fee (Vehicles)</t>
        </is>
      </c>
      <c r="D20" s="169" t="inlineStr">
        <is>
          <t>Item</t>
        </is>
      </c>
      <c r="E20" s="272" t="n">
        <v>20</v>
      </c>
      <c r="F20" s="273" t="inlineStr">
        <is>
          <t>1 Item</t>
        </is>
      </c>
      <c r="G20" s="233" t="n">
        <v>20</v>
      </c>
      <c r="H20" s="425" t="n">
        <v>0.0002</v>
      </c>
      <c r="I20" s="682" t="n">
        <v>1.1</v>
      </c>
      <c r="J20" s="233">
        <f>I20/G20*100</f>
        <v/>
      </c>
      <c r="K20" s="425">
        <f>J20*$H20</f>
        <v/>
      </c>
      <c r="L20" s="682" t="n">
        <v>8.370000000000001</v>
      </c>
      <c r="M20" s="233">
        <f>L20/G20*100</f>
        <v/>
      </c>
      <c r="N20" s="425">
        <f>M20*$H20</f>
        <v/>
      </c>
      <c r="O20" s="690" t="n">
        <v>0.08</v>
      </c>
      <c r="P20" s="269">
        <f>O20/G20*100</f>
        <v/>
      </c>
      <c r="Q20" s="425">
        <f>P20*$H20</f>
        <v/>
      </c>
      <c r="R20" s="682" t="n">
        <v>0</v>
      </c>
      <c r="S20" s="269">
        <f>R20/G20*100</f>
        <v/>
      </c>
      <c r="T20" s="425">
        <f>S20*$H20</f>
        <v/>
      </c>
      <c r="U20" s="682" t="n">
        <v>2.37</v>
      </c>
      <c r="V20" s="269">
        <f>U20/G20*100</f>
        <v/>
      </c>
      <c r="W20" s="425">
        <f>V20*$H20</f>
        <v/>
      </c>
      <c r="X20" s="690" t="n">
        <v>0.17</v>
      </c>
      <c r="Y20" s="269">
        <f>X20/G20*100</f>
        <v/>
      </c>
      <c r="Z20" s="425">
        <f>Y20*$H20</f>
        <v/>
      </c>
      <c r="AA20" s="682" t="n">
        <v>4.983299999999999</v>
      </c>
      <c r="AB20" s="269">
        <f>AA20/G20*100</f>
        <v/>
      </c>
      <c r="AC20" s="425">
        <f>AB20*$H20</f>
        <v/>
      </c>
      <c r="AD20" s="682" t="n">
        <v>2.926699999999999</v>
      </c>
      <c r="AE20" s="269">
        <f>AD20/G20*100</f>
        <v/>
      </c>
      <c r="AF20" s="425">
        <f>AE20*$H20</f>
        <v/>
      </c>
      <c r="AG20" s="251">
        <f>SUM(AE20+AB20+Y20+V20+S20+P20+M20+J20)</f>
        <v/>
      </c>
      <c r="AH20" s="423">
        <f>N20+Q20+T20+W20+Z20+AC20+AF20</f>
        <v/>
      </c>
      <c r="AI20" s="830">
        <f>ROW(AH20)</f>
        <v/>
      </c>
      <c r="AM20" s="251">
        <f>SUM(I20,L20,O20,R20,U20,X20,AA20,AD20)</f>
        <v/>
      </c>
      <c r="AN20" s="251">
        <f>AM20-G20</f>
        <v/>
      </c>
    </row>
    <row customFormat="1" customHeight="1" ht="15.75" r="21" s="830">
      <c r="A21" s="264" t="n"/>
      <c r="B21" s="270" t="n">
        <v>3211115</v>
      </c>
      <c r="C21" s="271" t="inlineStr">
        <is>
          <t>Water</t>
        </is>
      </c>
      <c r="D21" s="169" t="inlineStr">
        <is>
          <t>Item</t>
        </is>
      </c>
      <c r="E21" s="272" t="n">
        <v>5</v>
      </c>
      <c r="F21" s="273" t="inlineStr">
        <is>
          <t>1 Item</t>
        </is>
      </c>
      <c r="G21" s="233" t="n">
        <v>5</v>
      </c>
      <c r="H21" s="425" t="n">
        <v>5e-05</v>
      </c>
      <c r="I21" s="682" t="n">
        <v>0</v>
      </c>
      <c r="J21" s="233">
        <f>I21/G21*100</f>
        <v/>
      </c>
      <c r="K21" s="425">
        <f>J21*$H21</f>
        <v/>
      </c>
      <c r="L21" s="682" t="n">
        <v>0.12</v>
      </c>
      <c r="M21" s="233">
        <f>L21/G21*100</f>
        <v/>
      </c>
      <c r="N21" s="425">
        <f>M21*$H21</f>
        <v/>
      </c>
      <c r="O21" s="690" t="n">
        <v>0.23</v>
      </c>
      <c r="P21" s="269">
        <f>O21/G21*100</f>
        <v/>
      </c>
      <c r="Q21" s="425">
        <f>P21*$H21</f>
        <v/>
      </c>
      <c r="R21" s="682" t="n">
        <v>0.37</v>
      </c>
      <c r="S21" s="269">
        <f>R21/G21*100</f>
        <v/>
      </c>
      <c r="T21" s="425">
        <f>S21*$H21</f>
        <v/>
      </c>
      <c r="U21" s="682" t="n">
        <v>0.4</v>
      </c>
      <c r="V21" s="269">
        <f>U21/G21*100</f>
        <v/>
      </c>
      <c r="W21" s="425">
        <f>V21*$H21</f>
        <v/>
      </c>
      <c r="X21" s="690" t="n">
        <v>0.55</v>
      </c>
      <c r="Y21" s="269">
        <f>X21/G21*100</f>
        <v/>
      </c>
      <c r="Z21" s="425">
        <f>Y21*$H21</f>
        <v/>
      </c>
      <c r="AA21" s="682" t="n">
        <v>2.0313</v>
      </c>
      <c r="AB21" s="269">
        <f>AA21/G21*100</f>
        <v/>
      </c>
      <c r="AC21" s="425">
        <f>AB21*$H21</f>
        <v/>
      </c>
      <c r="AD21" s="682" t="n">
        <v>1.2987</v>
      </c>
      <c r="AE21" s="269">
        <f>AD21/G21*100</f>
        <v/>
      </c>
      <c r="AF21" s="425">
        <f>AE21*$H21</f>
        <v/>
      </c>
      <c r="AG21" s="251">
        <f>SUM(AE21+AB21+Y21+V21+S21+P21+M21+J21)</f>
        <v/>
      </c>
      <c r="AH21" s="423">
        <f>N21+Q21+T21+W21+Z21+AC21+AF21</f>
        <v/>
      </c>
      <c r="AI21" s="830">
        <f>ROW(AH21)</f>
        <v/>
      </c>
      <c r="AM21" s="251">
        <f>SUM(I21,L21,O21,R21,U21,X21,AA21,AD21)</f>
        <v/>
      </c>
      <c r="AN21" s="251">
        <f>AM21-G21</f>
        <v/>
      </c>
    </row>
    <row customFormat="1" customHeight="1" ht="15.75" r="22" s="830">
      <c r="A22" s="264" t="n"/>
      <c r="B22" s="270" t="n">
        <v>3211113</v>
      </c>
      <c r="C22" s="271" t="inlineStr">
        <is>
          <t>Electricity</t>
        </is>
      </c>
      <c r="D22" s="169" t="inlineStr">
        <is>
          <t>Item</t>
        </is>
      </c>
      <c r="E22" s="272" t="n">
        <v>20</v>
      </c>
      <c r="F22" s="273" t="inlineStr">
        <is>
          <t>1 Item</t>
        </is>
      </c>
      <c r="G22" s="233" t="n">
        <v>20</v>
      </c>
      <c r="H22" s="425" t="n">
        <v>0.0002</v>
      </c>
      <c r="I22" s="682" t="n">
        <v>0.19</v>
      </c>
      <c r="J22" s="233">
        <f>I22/G22*100</f>
        <v/>
      </c>
      <c r="K22" s="425">
        <f>J22*$H22</f>
        <v/>
      </c>
      <c r="L22" s="682" t="n">
        <v>1.67</v>
      </c>
      <c r="M22" s="233">
        <f>L22/G22*100</f>
        <v/>
      </c>
      <c r="N22" s="425">
        <f>M22*$H22</f>
        <v/>
      </c>
      <c r="O22" s="690" t="n">
        <v>1.78</v>
      </c>
      <c r="P22" s="269">
        <f>O22/G22*100</f>
        <v/>
      </c>
      <c r="Q22" s="425">
        <f>P22*$H22</f>
        <v/>
      </c>
      <c r="R22" s="682" t="n">
        <v>2.31</v>
      </c>
      <c r="S22" s="269">
        <f>R22/G22*100</f>
        <v/>
      </c>
      <c r="T22" s="425">
        <f>S22*$H22</f>
        <v/>
      </c>
      <c r="U22" s="682" t="n">
        <v>2.78</v>
      </c>
      <c r="V22" s="269">
        <f>U22/G22*100</f>
        <v/>
      </c>
      <c r="W22" s="425">
        <f>V22*$H22</f>
        <v/>
      </c>
      <c r="X22" s="690" t="n">
        <v>2.89</v>
      </c>
      <c r="Y22" s="269">
        <f>X22/G22*100</f>
        <v/>
      </c>
      <c r="Z22" s="425">
        <f>Y22*$H22</f>
        <v/>
      </c>
      <c r="AA22" s="682" t="n">
        <v>4.609000000000001</v>
      </c>
      <c r="AB22" s="269">
        <f>AA22/G22*100</f>
        <v/>
      </c>
      <c r="AC22" s="425">
        <f>AB22*$H22</f>
        <v/>
      </c>
      <c r="AD22" s="682" t="n">
        <v>3.771</v>
      </c>
      <c r="AE22" s="269">
        <f>AD22/G22*100</f>
        <v/>
      </c>
      <c r="AF22" s="425">
        <f>AE22*$H22</f>
        <v/>
      </c>
      <c r="AG22" s="251">
        <f>SUM(AE22+AB22+Y22+V22+S22+P22+M22+J22)</f>
        <v/>
      </c>
      <c r="AH22" s="423">
        <f>N22+Q22+T22+W22+Z22+AC22+AF22</f>
        <v/>
      </c>
      <c r="AI22" s="830">
        <f>ROW(AH22)</f>
        <v/>
      </c>
      <c r="AM22" s="251">
        <f>SUM(I22,L22,O22,R22,U22,X22,AA22,AD22)</f>
        <v/>
      </c>
      <c r="AN22" s="251">
        <f>AM22-G22</f>
        <v/>
      </c>
    </row>
    <row customFormat="1" customHeight="1" ht="15.75" r="23" s="830">
      <c r="A23" s="264" t="n"/>
      <c r="B23" s="270" t="n">
        <v>3243102</v>
      </c>
      <c r="C23" s="271" t="inlineStr">
        <is>
          <t>Gas &amp; Fuel</t>
        </is>
      </c>
      <c r="D23" s="169" t="inlineStr">
        <is>
          <t>Item</t>
        </is>
      </c>
      <c r="E23" s="272" t="n">
        <v>40</v>
      </c>
      <c r="F23" s="273" t="inlineStr">
        <is>
          <t>1 Item</t>
        </is>
      </c>
      <c r="G23" s="233" t="n">
        <v>40</v>
      </c>
      <c r="H23" s="425" t="n">
        <v>0.0004</v>
      </c>
      <c r="I23" s="682" t="n">
        <v>0.9399999999999999</v>
      </c>
      <c r="J23" s="233">
        <f>I23/G23*100</f>
        <v/>
      </c>
      <c r="K23" s="425">
        <f>J23*$H23</f>
        <v/>
      </c>
      <c r="L23" s="682" t="n">
        <v>3.7</v>
      </c>
      <c r="M23" s="233">
        <f>L23/G23*100</f>
        <v/>
      </c>
      <c r="N23" s="425">
        <f>M23*$H23</f>
        <v/>
      </c>
      <c r="O23" s="690" t="n">
        <v>3</v>
      </c>
      <c r="P23" s="269">
        <f>O23/G23*100</f>
        <v/>
      </c>
      <c r="Q23" s="425">
        <f>P23*$H23</f>
        <v/>
      </c>
      <c r="R23" s="682" t="n">
        <v>4</v>
      </c>
      <c r="S23" s="269">
        <f>R23/G23*100</f>
        <v/>
      </c>
      <c r="T23" s="425">
        <f>S23*$H23</f>
        <v/>
      </c>
      <c r="U23" s="682" t="n">
        <v>5.89</v>
      </c>
      <c r="V23" s="269">
        <f>U23/G23*100</f>
        <v/>
      </c>
      <c r="W23" s="425">
        <f>V23*$H23</f>
        <v/>
      </c>
      <c r="X23" s="690" t="n">
        <v>4.02</v>
      </c>
      <c r="Y23" s="269">
        <f>X23/G23*100</f>
        <v/>
      </c>
      <c r="Z23" s="425">
        <f>Y23*$H23</f>
        <v/>
      </c>
      <c r="AA23" s="682" t="n">
        <v>11.2545</v>
      </c>
      <c r="AB23" s="269">
        <f>AA23/G23*100</f>
        <v/>
      </c>
      <c r="AC23" s="425">
        <f>AB23*$H23</f>
        <v/>
      </c>
      <c r="AD23" s="682" t="n">
        <v>7.1955</v>
      </c>
      <c r="AE23" s="269">
        <f>AD23/G23*100</f>
        <v/>
      </c>
      <c r="AF23" s="425">
        <f>AE23*$H23</f>
        <v/>
      </c>
      <c r="AG23" s="251">
        <f>SUM(AE23+AB23+Y23+V23+S23+P23+M23+J23)</f>
        <v/>
      </c>
      <c r="AH23" s="423">
        <f>N23+Q23+T23+W23+Z23+AC23+AF23</f>
        <v/>
      </c>
      <c r="AI23" s="830">
        <f>ROW(AH23)</f>
        <v/>
      </c>
      <c r="AM23" s="251">
        <f>SUM(I23,L23,O23,R23,U23,X23,AA23,AD23)</f>
        <v/>
      </c>
      <c r="AN23" s="251">
        <f>AM23-G23</f>
        <v/>
      </c>
    </row>
    <row customFormat="1" customHeight="1" ht="17.25" r="24" s="830">
      <c r="A24" s="264" t="n"/>
      <c r="B24" s="270" t="n">
        <v>3243101</v>
      </c>
      <c r="C24" s="271" t="inlineStr">
        <is>
          <t>Petrol and Lubricant</t>
        </is>
      </c>
      <c r="D24" s="169" t="inlineStr">
        <is>
          <t>Item</t>
        </is>
      </c>
      <c r="E24" s="272" t="n">
        <v>170</v>
      </c>
      <c r="F24" s="273" t="inlineStr">
        <is>
          <t>1 Item</t>
        </is>
      </c>
      <c r="G24" s="233" t="n">
        <v>170</v>
      </c>
      <c r="H24" s="425" t="n">
        <v>0.00169</v>
      </c>
      <c r="I24" s="682" t="n">
        <v>0.62</v>
      </c>
      <c r="J24" s="233">
        <f>I24/G24*100</f>
        <v/>
      </c>
      <c r="K24" s="425">
        <f>J24*$H24</f>
        <v/>
      </c>
      <c r="L24" s="682" t="n">
        <v>6.99</v>
      </c>
      <c r="M24" s="233">
        <f>L24/G24*100</f>
        <v/>
      </c>
      <c r="N24" s="425">
        <f>M24*$H24</f>
        <v/>
      </c>
      <c r="O24" s="690" t="n">
        <v>18.97</v>
      </c>
      <c r="P24" s="269">
        <f>O24/G24*100</f>
        <v/>
      </c>
      <c r="Q24" s="425">
        <f>P24*$H24</f>
        <v/>
      </c>
      <c r="R24" s="682" t="n">
        <v>18</v>
      </c>
      <c r="S24" s="269">
        <f>R24/G24*100</f>
        <v/>
      </c>
      <c r="T24" s="425">
        <f>S24*$H24</f>
        <v/>
      </c>
      <c r="U24" s="682" t="n">
        <v>20</v>
      </c>
      <c r="V24" s="269">
        <f>U24/G24*100</f>
        <v/>
      </c>
      <c r="W24" s="425">
        <f>V24*$H24</f>
        <v/>
      </c>
      <c r="X24" s="690" t="n">
        <v>24.18</v>
      </c>
      <c r="Y24" s="269">
        <f>X24/G24*100</f>
        <v/>
      </c>
      <c r="Z24" s="425">
        <f>Y24*$H24</f>
        <v/>
      </c>
      <c r="AA24" s="682" t="n">
        <v>46.3068</v>
      </c>
      <c r="AB24" s="269">
        <f>AA24/G24*100</f>
        <v/>
      </c>
      <c r="AC24" s="425">
        <f>AB24*$H24</f>
        <v/>
      </c>
      <c r="AD24" s="682" t="n">
        <v>34.93320000000001</v>
      </c>
      <c r="AE24" s="269">
        <f>AD24/G24*100</f>
        <v/>
      </c>
      <c r="AF24" s="425">
        <f>AE24*$H24</f>
        <v/>
      </c>
      <c r="AG24" s="251">
        <f>SUM(AE24+AB24+Y24+V24+S24+P24+M24+J24)</f>
        <v/>
      </c>
      <c r="AH24" s="423">
        <f>N24+Q24+T24+W24+Z24+AC24+AF24</f>
        <v/>
      </c>
      <c r="AI24" s="830">
        <f>ROW(AH24)</f>
        <v/>
      </c>
      <c r="AM24" s="251">
        <f>SUM(I24,L24,O24,R24,U24,X24,AA24,AD24)</f>
        <v/>
      </c>
      <c r="AN24" s="251">
        <f>AM24-G24</f>
        <v/>
      </c>
    </row>
    <row customFormat="1" customHeight="1" ht="18.75" r="25" s="830">
      <c r="A25" s="264" t="n"/>
      <c r="B25" s="270" t="n">
        <v>3221108</v>
      </c>
      <c r="C25" s="271" t="inlineStr">
        <is>
          <t>Insurance/Bank Charges (including Vehicles)</t>
        </is>
      </c>
      <c r="D25" s="169" t="inlineStr">
        <is>
          <t>Item</t>
        </is>
      </c>
      <c r="E25" s="272" t="n">
        <v>3</v>
      </c>
      <c r="F25" s="273" t="inlineStr">
        <is>
          <t>1 Item</t>
        </is>
      </c>
      <c r="G25" s="233" t="n">
        <v>3</v>
      </c>
      <c r="H25" s="425" t="n">
        <v>3e-05</v>
      </c>
      <c r="I25" s="682" t="n">
        <v>0.08</v>
      </c>
      <c r="J25" s="233">
        <f>I25/G25*100</f>
        <v/>
      </c>
      <c r="K25" s="425">
        <f>J25*$H25</f>
        <v/>
      </c>
      <c r="L25" s="682" t="n">
        <v>0.749</v>
      </c>
      <c r="M25" s="233">
        <f>L25/G25*100</f>
        <v/>
      </c>
      <c r="N25" s="425">
        <f>M25*$H25</f>
        <v/>
      </c>
      <c r="O25" s="690" t="n">
        <v>0.01</v>
      </c>
      <c r="P25" s="269">
        <f>O25/G25*100</f>
        <v/>
      </c>
      <c r="Q25" s="425">
        <f>P25*$H25</f>
        <v/>
      </c>
      <c r="R25" s="682" t="n">
        <v>0.22</v>
      </c>
      <c r="S25" s="269">
        <f>R25/G25*100</f>
        <v/>
      </c>
      <c r="T25" s="425">
        <f>S25*$H25</f>
        <v/>
      </c>
      <c r="U25" s="682" t="n">
        <v>0.1</v>
      </c>
      <c r="V25" s="269">
        <f>U25/G25*100</f>
        <v/>
      </c>
      <c r="W25" s="425">
        <f>V25*$H25</f>
        <v/>
      </c>
      <c r="X25" s="690" t="n">
        <v>0.91</v>
      </c>
      <c r="Y25" s="269">
        <f>X25/G25*100</f>
        <v/>
      </c>
      <c r="Z25" s="425">
        <f>Y25*$H25</f>
        <v/>
      </c>
      <c r="AA25" s="682" t="n">
        <v>0.5120500000000001</v>
      </c>
      <c r="AB25" s="269">
        <f>AA25/G25*100</f>
        <v/>
      </c>
      <c r="AC25" s="425">
        <f>AB25*$H25</f>
        <v/>
      </c>
      <c r="AD25" s="682" t="n">
        <v>0.41895</v>
      </c>
      <c r="AE25" s="269">
        <f>AD25/G25*100</f>
        <v/>
      </c>
      <c r="AF25" s="425">
        <f>AE25*$H25</f>
        <v/>
      </c>
      <c r="AG25" s="251">
        <f>SUM(AE25+AB25+Y25+V25+S25+P25+M25+J25)</f>
        <v/>
      </c>
      <c r="AH25" s="423">
        <f>N25+Q25+T25+W25+Z25+AC25+AF25</f>
        <v/>
      </c>
      <c r="AI25" s="830">
        <f>ROW(AH25)</f>
        <v/>
      </c>
      <c r="AM25" s="251">
        <f>SUM(I25,L25,O25,R25,U25,X25,AA25,AD25)</f>
        <v/>
      </c>
      <c r="AN25" s="251">
        <f>AM25-G25</f>
        <v/>
      </c>
    </row>
    <row customFormat="1" customHeight="1" ht="17.25" r="26" s="830">
      <c r="A26" s="264" t="n"/>
      <c r="B26" s="270" t="n">
        <v>3255102</v>
      </c>
      <c r="C26" s="271" t="inlineStr">
        <is>
          <t>Printing &amp; Binding</t>
        </is>
      </c>
      <c r="D26" s="169" t="inlineStr">
        <is>
          <t>Item</t>
        </is>
      </c>
      <c r="E26" s="272" t="n">
        <v>50</v>
      </c>
      <c r="F26" s="273" t="inlineStr">
        <is>
          <t>1 Item</t>
        </is>
      </c>
      <c r="G26" s="233" t="n">
        <v>50</v>
      </c>
      <c r="H26" s="425" t="n">
        <v>0.0005</v>
      </c>
      <c r="I26" s="682" t="n">
        <v>0.2</v>
      </c>
      <c r="J26" s="233">
        <f>I26/G26*100</f>
        <v/>
      </c>
      <c r="K26" s="425">
        <f>J26*$H26</f>
        <v/>
      </c>
      <c r="L26" s="682" t="n">
        <v>6.994000000000001</v>
      </c>
      <c r="M26" s="233">
        <f>L26/G26*100</f>
        <v/>
      </c>
      <c r="N26" s="425">
        <f>M26*$H26</f>
        <v/>
      </c>
      <c r="O26" s="690" t="n">
        <v>16.99</v>
      </c>
      <c r="P26" s="269">
        <f>O26/G26*100</f>
        <v/>
      </c>
      <c r="Q26" s="425">
        <f>P26*$H26</f>
        <v/>
      </c>
      <c r="R26" s="682" t="n">
        <v>6</v>
      </c>
      <c r="S26" s="269">
        <f>R26/G26*100</f>
        <v/>
      </c>
      <c r="T26" s="425">
        <f>S26*$H26</f>
        <v/>
      </c>
      <c r="U26" s="682" t="n">
        <v>3.98</v>
      </c>
      <c r="V26" s="269">
        <f>U26/G26*100</f>
        <v/>
      </c>
      <c r="W26" s="425">
        <f>V26*$H26</f>
        <v/>
      </c>
      <c r="X26" s="690" t="n">
        <v>0.5</v>
      </c>
      <c r="Y26" s="269">
        <f>X26/G26*100</f>
        <v/>
      </c>
      <c r="Z26" s="425">
        <f>Y26*$H26</f>
        <v/>
      </c>
      <c r="AA26" s="682" t="n">
        <v>9.354960000000004</v>
      </c>
      <c r="AB26" s="269">
        <f>AA26/G26*100</f>
        <v/>
      </c>
      <c r="AC26" s="425">
        <f>AB26*$H26</f>
        <v/>
      </c>
      <c r="AD26" s="682" t="n">
        <v>5.981040000000003</v>
      </c>
      <c r="AE26" s="269">
        <f>AD26/G26*100</f>
        <v/>
      </c>
      <c r="AF26" s="425">
        <f>AE26*$H26</f>
        <v/>
      </c>
      <c r="AG26" s="251">
        <f>SUM(AE26+AB26+Y26+V26+S26+P26+M26+J26)</f>
        <v/>
      </c>
      <c r="AH26" s="423">
        <f>N26+Q26+T26+W26+Z26+AC26+AF26</f>
        <v/>
      </c>
      <c r="AI26" s="830">
        <f>ROW(AH26)</f>
        <v/>
      </c>
      <c r="AM26" s="251">
        <f>SUM(I26,L26,O26,R26,U26,X26,AA26,AD26)</f>
        <v/>
      </c>
      <c r="AN26" s="251">
        <f>AM26-G26</f>
        <v/>
      </c>
    </row>
    <row customFormat="1" customHeight="1" ht="18" r="27" s="830">
      <c r="A27" s="264" t="n"/>
      <c r="B27" s="270" t="n">
        <v>3255104</v>
      </c>
      <c r="C27" s="271" t="inlineStr">
        <is>
          <t>Stationery, Seals &amp; Stamps</t>
        </is>
      </c>
      <c r="D27" s="169" t="inlineStr">
        <is>
          <t>Item</t>
        </is>
      </c>
      <c r="E27" s="272" t="n">
        <v>120</v>
      </c>
      <c r="F27" s="273" t="inlineStr">
        <is>
          <t>1 Item</t>
        </is>
      </c>
      <c r="G27" s="233" t="n">
        <v>120</v>
      </c>
      <c r="H27" s="425" t="n">
        <v>0.00119</v>
      </c>
      <c r="I27" s="682" t="n">
        <v>0.97</v>
      </c>
      <c r="J27" s="233">
        <f>I27/G27*100</f>
        <v/>
      </c>
      <c r="K27" s="425">
        <f>J27*$H27</f>
        <v/>
      </c>
      <c r="L27" s="682" t="n">
        <v>6.972</v>
      </c>
      <c r="M27" s="233">
        <f>L27/G27*100</f>
        <v/>
      </c>
      <c r="N27" s="425">
        <f>M27*$H27</f>
        <v/>
      </c>
      <c r="O27" s="690" t="n">
        <v>11.2</v>
      </c>
      <c r="P27" s="269">
        <f>O27/G27*100</f>
        <v/>
      </c>
      <c r="Q27" s="425">
        <f>P27*$H27</f>
        <v/>
      </c>
      <c r="R27" s="682" t="n">
        <v>12.79</v>
      </c>
      <c r="S27" s="269">
        <f>R27/G27*100</f>
        <v/>
      </c>
      <c r="T27" s="425">
        <f>S27*$H27</f>
        <v/>
      </c>
      <c r="U27" s="682" t="n">
        <v>17.98</v>
      </c>
      <c r="V27" s="269">
        <f>U27/G27*100</f>
        <v/>
      </c>
      <c r="W27" s="425">
        <f>V27*$H27</f>
        <v/>
      </c>
      <c r="X27" s="690" t="n">
        <v>19.95</v>
      </c>
      <c r="Y27" s="269">
        <f>X27/G27*100</f>
        <v/>
      </c>
      <c r="Z27" s="425">
        <f>Y27*$H27</f>
        <v/>
      </c>
      <c r="AA27" s="682" t="n">
        <v>31.58694</v>
      </c>
      <c r="AB27" s="269">
        <f>AA27/G27*100</f>
        <v/>
      </c>
      <c r="AC27" s="425">
        <f>AB27*$H27</f>
        <v/>
      </c>
      <c r="AD27" s="682" t="n">
        <v>18.55106</v>
      </c>
      <c r="AE27" s="269">
        <f>AD27/G27*100</f>
        <v/>
      </c>
      <c r="AF27" s="425">
        <f>AE27*$H27</f>
        <v/>
      </c>
      <c r="AG27" s="251">
        <f>SUM(AE27+AB27+Y27+V27+S27+P27+M27+J27)</f>
        <v/>
      </c>
      <c r="AH27" s="423">
        <f>N27+Q27+T27+W27+Z27+AC27+AF27</f>
        <v/>
      </c>
      <c r="AI27" s="830">
        <f>ROW(AH27)</f>
        <v/>
      </c>
      <c r="AM27" s="251">
        <f>SUM(I27,L27,O27,R27,U27,X27,AA27,AD27)</f>
        <v/>
      </c>
      <c r="AN27" s="251">
        <f>AM27-G27</f>
        <v/>
      </c>
    </row>
    <row customFormat="1" customHeight="1" ht="18" r="28" s="830">
      <c r="A28" s="264" t="n"/>
      <c r="B28" s="270" t="n">
        <v>3211127</v>
      </c>
      <c r="C28" s="271" t="inlineStr">
        <is>
          <t>Books &amp; Periodicals</t>
        </is>
      </c>
      <c r="D28" s="169" t="inlineStr">
        <is>
          <t>Item</t>
        </is>
      </c>
      <c r="E28" s="272" t="n">
        <v>2</v>
      </c>
      <c r="F28" s="273" t="inlineStr">
        <is>
          <t>1 Item</t>
        </is>
      </c>
      <c r="G28" s="233" t="n">
        <v>2</v>
      </c>
      <c r="H28" s="425" t="n">
        <v>2e-05</v>
      </c>
      <c r="I28" s="682" t="n">
        <v>0</v>
      </c>
      <c r="J28" s="233">
        <f>I28/G28*100</f>
        <v/>
      </c>
      <c r="K28" s="425">
        <f>J28*$H28</f>
        <v/>
      </c>
      <c r="L28" s="682" t="n">
        <v>0.1</v>
      </c>
      <c r="M28" s="233">
        <f>L28/G28*100</f>
        <v/>
      </c>
      <c r="N28" s="425">
        <f>M28*$H28</f>
        <v/>
      </c>
      <c r="O28" s="690" t="n">
        <v>0.03</v>
      </c>
      <c r="P28" s="269">
        <f>O28/G28*100</f>
        <v/>
      </c>
      <c r="Q28" s="425">
        <f>P28*$H28</f>
        <v/>
      </c>
      <c r="R28" s="682" t="n">
        <v>0.05</v>
      </c>
      <c r="S28" s="269">
        <f>R28/G28*100</f>
        <v/>
      </c>
      <c r="T28" s="425">
        <f>S28*$H28</f>
        <v/>
      </c>
      <c r="U28" s="682" t="n">
        <v>0.1</v>
      </c>
      <c r="V28" s="269">
        <f>U28/G28*100</f>
        <v/>
      </c>
      <c r="W28" s="425">
        <f>V28*$H28</f>
        <v/>
      </c>
      <c r="X28" s="690" t="n">
        <v>0.2</v>
      </c>
      <c r="Y28" s="269">
        <f>X28/G28*100</f>
        <v/>
      </c>
      <c r="Z28" s="425">
        <f>Y28*$H28</f>
        <v/>
      </c>
      <c r="AA28" s="682" t="n">
        <v>0.8815999999999999</v>
      </c>
      <c r="AB28" s="269">
        <f>AA28/G28*100</f>
        <v/>
      </c>
      <c r="AC28" s="425">
        <f>AB28*$H28</f>
        <v/>
      </c>
      <c r="AD28" s="682" t="n">
        <v>0.6384</v>
      </c>
      <c r="AE28" s="269">
        <f>AD28/G28*100</f>
        <v/>
      </c>
      <c r="AF28" s="425">
        <f>AE28*$H28</f>
        <v/>
      </c>
      <c r="AG28" s="251">
        <f>SUM(AE28+AB28+Y28+V28+S28+P28+M28+J28)</f>
        <v/>
      </c>
      <c r="AH28" s="423">
        <f>N28+Q28+T28+W28+Z28+AC28+AF28</f>
        <v/>
      </c>
      <c r="AI28" s="830">
        <f>ROW(AH28)</f>
        <v/>
      </c>
      <c r="AM28" s="251">
        <f>SUM(I28,L28,O28,R28,U28,X28,AA28,AD28)</f>
        <v/>
      </c>
      <c r="AN28" s="251">
        <f>AM28-G28</f>
        <v/>
      </c>
    </row>
    <row customFormat="1" customHeight="1" ht="15" r="29" s="830">
      <c r="A29" s="264" t="n"/>
      <c r="B29" s="274" t="n"/>
      <c r="C29" s="275" t="inlineStr">
        <is>
          <t>Training Expenditure</t>
        </is>
      </c>
      <c r="D29" s="169" t="n"/>
      <c r="E29" s="272" t="n"/>
      <c r="F29" s="276" t="n"/>
      <c r="G29" s="233" t="n"/>
      <c r="H29" s="425" t="n"/>
      <c r="I29" s="682" t="n"/>
      <c r="J29" s="233" t="n"/>
      <c r="K29" s="425" t="n"/>
      <c r="L29" s="682" t="n"/>
      <c r="M29" s="233" t="n"/>
      <c r="N29" s="425" t="n"/>
      <c r="O29" s="690" t="n"/>
      <c r="P29" s="269" t="n"/>
      <c r="Q29" s="425" t="n"/>
      <c r="R29" s="682" t="n"/>
      <c r="S29" s="269" t="n"/>
      <c r="T29" s="425" t="n"/>
      <c r="U29" s="682" t="n"/>
      <c r="V29" s="269" t="n"/>
      <c r="W29" s="425" t="n"/>
      <c r="X29" s="690" t="n"/>
      <c r="Y29" s="269" t="n"/>
      <c r="Z29" s="425" t="n"/>
      <c r="AA29" s="682" t="n"/>
      <c r="AB29" s="269" t="n"/>
      <c r="AC29" s="425" t="n"/>
      <c r="AD29" s="682" t="n"/>
      <c r="AE29" s="269" t="n"/>
      <c r="AF29" s="425" t="n"/>
      <c r="AG29" s="251" t="n"/>
      <c r="AM29" s="251">
        <f>SUM(I29,L29,O29,R29,U29,X29,AA29,AD29)</f>
        <v/>
      </c>
      <c r="AN29" s="251">
        <f>AM29-G29</f>
        <v/>
      </c>
    </row>
    <row customFormat="1" customHeight="1" ht="14.25" r="30" s="830">
      <c r="A30" s="264" t="n"/>
      <c r="B30" s="293" t="n">
        <v>3231201</v>
      </c>
      <c r="C30" s="126" t="inlineStr">
        <is>
          <t>Overseas Training Course(08 Trainees) &amp; Overseas Study Tour (12 Participants)</t>
        </is>
      </c>
      <c r="D30" s="169" t="inlineStr">
        <is>
          <t>Item</t>
        </is>
      </c>
      <c r="E30" s="272" t="n">
        <v>119</v>
      </c>
      <c r="F30" s="273" t="inlineStr">
        <is>
          <t>1 Item</t>
        </is>
      </c>
      <c r="G30" s="233" t="n">
        <v>119</v>
      </c>
      <c r="H30" s="425" t="n">
        <v>0.00118</v>
      </c>
      <c r="I30" s="682" t="n">
        <v>0</v>
      </c>
      <c r="J30" s="233">
        <f>I30/G30*100</f>
        <v/>
      </c>
      <c r="K30" s="425">
        <f>J30*$H30</f>
        <v/>
      </c>
      <c r="L30" s="682" t="n">
        <v>0</v>
      </c>
      <c r="M30" s="233">
        <f>L30/G30*100</f>
        <v/>
      </c>
      <c r="N30" s="425">
        <f>M30*$H30</f>
        <v/>
      </c>
      <c r="O30" s="690" t="n">
        <v>0</v>
      </c>
      <c r="P30" s="269">
        <f>O30/G30*100</f>
        <v/>
      </c>
      <c r="Q30" s="425">
        <f>P30*$H30</f>
        <v/>
      </c>
      <c r="R30" s="682" t="n">
        <v>0</v>
      </c>
      <c r="S30" s="269">
        <f>R30/G30*100</f>
        <v/>
      </c>
      <c r="T30" s="425">
        <f>S30*$H30</f>
        <v/>
      </c>
      <c r="U30" s="682" t="n">
        <v>0</v>
      </c>
      <c r="V30" s="269">
        <f>U30/G30*100</f>
        <v/>
      </c>
      <c r="W30" s="425">
        <f>V30*$H30</f>
        <v/>
      </c>
      <c r="X30" s="690" t="n">
        <v>0</v>
      </c>
      <c r="Y30" s="269">
        <f>X30/G30*100</f>
        <v/>
      </c>
      <c r="Z30" s="425">
        <f>Y30*$H30</f>
        <v/>
      </c>
      <c r="AA30" s="682" t="n">
        <v>119</v>
      </c>
      <c r="AB30" s="269">
        <f>AA30/G30*100</f>
        <v/>
      </c>
      <c r="AC30" s="425">
        <f>AB30*$H30</f>
        <v/>
      </c>
      <c r="AD30" s="682" t="n">
        <v>0</v>
      </c>
      <c r="AE30" s="269">
        <f>AD30/G30*100</f>
        <v/>
      </c>
      <c r="AF30" s="425">
        <f>AE30*$H30</f>
        <v/>
      </c>
      <c r="AG30" s="251">
        <f>SUM(AE30+AB30+Y30+V30+S30+P30+M30+J30)</f>
        <v/>
      </c>
      <c r="AH30" s="423">
        <f>N30+Q30+T30+W30+Z30+AC30+AF30</f>
        <v/>
      </c>
      <c r="AI30" s="830">
        <f>ROW(AH30)</f>
        <v/>
      </c>
      <c r="AM30" s="251">
        <f>SUM(I30,L30,O30,R30,U30,X30,AA30,AD30)</f>
        <v/>
      </c>
      <c r="AN30" s="251">
        <f>AM30-G30</f>
        <v/>
      </c>
    </row>
    <row customFormat="1" customHeight="1" ht="16.5" r="31" s="830">
      <c r="A31" s="264" t="n"/>
      <c r="B31" s="293" t="n">
        <v>3231201</v>
      </c>
      <c r="C31" s="271" t="inlineStr">
        <is>
          <t>Local Training for (a) O&amp;M manual (For BWDB Officials) and (b) Water Management Organization (WMO)</t>
        </is>
      </c>
      <c r="D31" s="175" t="n"/>
      <c r="E31" s="272" t="n">
        <v>536.7</v>
      </c>
      <c r="F31" s="273" t="inlineStr">
        <is>
          <t>1 Item</t>
        </is>
      </c>
      <c r="G31" s="233" t="n">
        <v>536.7</v>
      </c>
      <c r="H31" s="425" t="n">
        <v>0.00533</v>
      </c>
      <c r="I31" s="682" t="n">
        <v>0</v>
      </c>
      <c r="J31" s="233">
        <f>I31/G31*100</f>
        <v/>
      </c>
      <c r="K31" s="425">
        <f>J31*$H31</f>
        <v/>
      </c>
      <c r="L31" s="682" t="n">
        <v>9.220000000000001</v>
      </c>
      <c r="M31" s="233">
        <f>L31/G31*100</f>
        <v/>
      </c>
      <c r="N31" s="425">
        <f>M31*$H31</f>
        <v/>
      </c>
      <c r="O31" s="690" t="n">
        <v>29.86</v>
      </c>
      <c r="P31" s="269">
        <f>O31/G31*100</f>
        <v/>
      </c>
      <c r="Q31" s="425">
        <f>P31*$H31</f>
        <v/>
      </c>
      <c r="R31" s="682" t="n">
        <v>86.55</v>
      </c>
      <c r="S31" s="269">
        <f>R31/G31*100</f>
        <v/>
      </c>
      <c r="T31" s="425">
        <f>S31*$H31</f>
        <v/>
      </c>
      <c r="U31" s="682" t="n">
        <v>175.87</v>
      </c>
      <c r="V31" s="269">
        <f>U31/G31*100</f>
        <v/>
      </c>
      <c r="W31" s="425">
        <f>V31*$H31</f>
        <v/>
      </c>
      <c r="X31" s="690" t="n">
        <v>22.21</v>
      </c>
      <c r="Y31" s="269">
        <f>X31/G31*100</f>
        <v/>
      </c>
      <c r="Z31" s="425">
        <f>Y31*$H31</f>
        <v/>
      </c>
      <c r="AA31" s="682" t="n">
        <v>127.794</v>
      </c>
      <c r="AB31" s="269">
        <f>AA31/G31*100</f>
        <v/>
      </c>
      <c r="AC31" s="425">
        <f>AB31*$H31</f>
        <v/>
      </c>
      <c r="AD31" s="682" t="n">
        <v>85.19600000000003</v>
      </c>
      <c r="AE31" s="269">
        <f>AD31/G31*100</f>
        <v/>
      </c>
      <c r="AF31" s="425">
        <f>AE31*$H31</f>
        <v/>
      </c>
      <c r="AG31" s="251">
        <f>SUM(AE31+AB31+Y31+V31+S31+P31+M31+J31)</f>
        <v/>
      </c>
      <c r="AH31" s="423">
        <f>N31+Q31+T31+W31+Z31+AC31+AF31</f>
        <v/>
      </c>
      <c r="AI31" s="830">
        <f>ROW(AH31)</f>
        <v/>
      </c>
      <c r="AM31" s="251">
        <f>SUM(I31,L31,O31,R31,U31,X31,AA31,AD31)</f>
        <v/>
      </c>
      <c r="AN31" s="251">
        <f>AM31-G31</f>
        <v/>
      </c>
    </row>
    <row customFormat="1" customHeight="1" ht="24" r="32" s="830">
      <c r="A32" s="264" t="n"/>
      <c r="B32" s="293" t="n">
        <v>3231201</v>
      </c>
      <c r="C32" s="27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2" s="175" t="n"/>
      <c r="E32" s="272" t="n">
        <v>3130.1</v>
      </c>
      <c r="F32" s="273" t="inlineStr">
        <is>
          <t>1 Item</t>
        </is>
      </c>
      <c r="G32" s="233" t="n">
        <v>3130.1</v>
      </c>
      <c r="H32" s="425" t="n">
        <v>0.03106</v>
      </c>
      <c r="I32" s="682" t="n">
        <v>0</v>
      </c>
      <c r="J32" s="233">
        <f>I32/G32*100</f>
        <v/>
      </c>
      <c r="K32" s="425">
        <f>J32*$H32</f>
        <v/>
      </c>
      <c r="L32" s="682" t="n">
        <v>0</v>
      </c>
      <c r="M32" s="233">
        <f>L32/G32*100</f>
        <v/>
      </c>
      <c r="N32" s="425">
        <f>M32*$H32</f>
        <v/>
      </c>
      <c r="O32" s="690" t="n">
        <v>199.49</v>
      </c>
      <c r="P32" s="269">
        <f>O32/G32*100</f>
        <v/>
      </c>
      <c r="Q32" s="425">
        <f>P32*$H32</f>
        <v/>
      </c>
      <c r="R32" s="682" t="n">
        <v>524.89</v>
      </c>
      <c r="S32" s="269">
        <f>R32/G32*100</f>
        <v/>
      </c>
      <c r="T32" s="425">
        <f>S32*$H32</f>
        <v/>
      </c>
      <c r="U32" s="682" t="n">
        <v>622.25</v>
      </c>
      <c r="V32" s="269">
        <f>U32/G32*100</f>
        <v/>
      </c>
      <c r="W32" s="425">
        <f>V32*$H32</f>
        <v/>
      </c>
      <c r="X32" s="690" t="n">
        <v>338.12</v>
      </c>
      <c r="Y32" s="269">
        <f>X32/G32*100</f>
        <v/>
      </c>
      <c r="Z32" s="425">
        <f>Y32*$H32</f>
        <v/>
      </c>
      <c r="AA32" s="682" t="n">
        <v>910.5704999999999</v>
      </c>
      <c r="AB32" s="269">
        <f>AA32/G32*100</f>
        <v/>
      </c>
      <c r="AC32" s="425">
        <f>AB32*$H32</f>
        <v/>
      </c>
      <c r="AD32" s="682" t="n">
        <v>534.7795</v>
      </c>
      <c r="AE32" s="269">
        <f>AD32/G32*100</f>
        <v/>
      </c>
      <c r="AF32" s="425">
        <f>AE32*$H32</f>
        <v/>
      </c>
      <c r="AG32" s="251">
        <f>SUM(AE32+AB32+Y32+V32+S32+P32+M32+J32)</f>
        <v/>
      </c>
      <c r="AH32" s="423">
        <f>N32+Q32+T32+W32+Z32+AC32+AF32</f>
        <v/>
      </c>
      <c r="AI32" s="830">
        <f>ROW(AH32)</f>
        <v/>
      </c>
      <c r="AM32" s="251">
        <f>SUM(I32,L32,O32,R32,U32,X32,AA32,AD32)</f>
        <v/>
      </c>
      <c r="AN32" s="251">
        <f>AM32-G32</f>
        <v/>
      </c>
    </row>
    <row customFormat="1" customHeight="1" ht="27" r="33" s="830">
      <c r="A33" s="264" t="n"/>
      <c r="B33" s="293" t="n">
        <v>3231201</v>
      </c>
      <c r="C33" s="27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3" s="175" t="n"/>
      <c r="E33" s="272" t="n">
        <v>1331.2</v>
      </c>
      <c r="F33" s="273" t="inlineStr">
        <is>
          <t>1 Item</t>
        </is>
      </c>
      <c r="G33" s="233" t="n">
        <v>1331.2</v>
      </c>
      <c r="H33" s="425" t="n">
        <v>0.01321</v>
      </c>
      <c r="I33" s="682" t="n">
        <v>0</v>
      </c>
      <c r="J33" s="233">
        <f>I33/G33*100</f>
        <v/>
      </c>
      <c r="K33" s="425">
        <f>J33*$H33</f>
        <v/>
      </c>
      <c r="L33" s="682" t="n">
        <v>0</v>
      </c>
      <c r="M33" s="233">
        <f>L33/G33*100</f>
        <v/>
      </c>
      <c r="N33" s="425">
        <f>M33*$H33</f>
        <v/>
      </c>
      <c r="O33" s="690" t="n">
        <v>119.7</v>
      </c>
      <c r="P33" s="269">
        <f>O33/G33*100</f>
        <v/>
      </c>
      <c r="Q33" s="425">
        <f>P33*$H33</f>
        <v/>
      </c>
      <c r="R33" s="682" t="n">
        <v>224.29</v>
      </c>
      <c r="S33" s="269">
        <f>R33/G33*100</f>
        <v/>
      </c>
      <c r="T33" s="425">
        <f>S33*$H33</f>
        <v/>
      </c>
      <c r="U33" s="682" t="n">
        <v>234.21</v>
      </c>
      <c r="V33" s="269">
        <f>U33/G33*100</f>
        <v/>
      </c>
      <c r="W33" s="425">
        <f>V33*$H33</f>
        <v/>
      </c>
      <c r="X33" s="690" t="n">
        <v>82.97</v>
      </c>
      <c r="Y33" s="269">
        <f>X33/G33*100</f>
        <v/>
      </c>
      <c r="Z33" s="425">
        <f>Y33*$H33</f>
        <v/>
      </c>
      <c r="AA33" s="682" t="n">
        <v>368.5165</v>
      </c>
      <c r="AB33" s="269">
        <f>AA33/G33*100</f>
        <v/>
      </c>
      <c r="AC33" s="425">
        <f>AB33*$H33</f>
        <v/>
      </c>
      <c r="AD33" s="682" t="n">
        <v>301.5135</v>
      </c>
      <c r="AE33" s="269">
        <f>AD33/G33*100</f>
        <v/>
      </c>
      <c r="AF33" s="425">
        <f>AE33*$H33</f>
        <v/>
      </c>
      <c r="AG33" s="251">
        <f>SUM(AE33+AB33+Y33+V33+S33+P33+M33+J33)</f>
        <v/>
      </c>
      <c r="AH33" s="423">
        <f>N33+Q33+T33+W33+Z33+AC33+AF33</f>
        <v/>
      </c>
      <c r="AI33" s="830">
        <f>ROW(AH33)</f>
        <v/>
      </c>
      <c r="AM33" s="251">
        <f>SUM(I33,L33,O33,R33,U33,X33,AA33,AD33)</f>
        <v/>
      </c>
      <c r="AN33" s="251">
        <f>AM33-G33</f>
        <v/>
      </c>
    </row>
    <row customFormat="1" customHeight="1" ht="18" r="34" s="830">
      <c r="A34" s="264" t="n"/>
      <c r="B34" s="270" t="n">
        <v>3211109</v>
      </c>
      <c r="C34" s="271" t="inlineStr">
        <is>
          <t>Casual labour/Job worker</t>
        </is>
      </c>
      <c r="D34" s="169" t="inlineStr">
        <is>
          <t>MM</t>
        </is>
      </c>
      <c r="E34" s="272" t="n">
        <v>22</v>
      </c>
      <c r="F34" s="273" t="inlineStr">
        <is>
          <t>1 Item</t>
        </is>
      </c>
      <c r="G34" s="233" t="n">
        <v>22</v>
      </c>
      <c r="H34" s="425" t="n">
        <v>0.00022</v>
      </c>
      <c r="I34" s="682" t="n">
        <v>0.25</v>
      </c>
      <c r="J34" s="233">
        <f>I34/G34*100</f>
        <v/>
      </c>
      <c r="K34" s="425">
        <f>J34*$H34</f>
        <v/>
      </c>
      <c r="L34" s="682" t="n">
        <v>2.11</v>
      </c>
      <c r="M34" s="233">
        <f>L34/G34*100</f>
        <v/>
      </c>
      <c r="N34" s="425">
        <f>M34*$H34</f>
        <v/>
      </c>
      <c r="O34" s="690" t="n">
        <v>2.35</v>
      </c>
      <c r="P34" s="269">
        <f>O34/G34*100</f>
        <v/>
      </c>
      <c r="Q34" s="425">
        <f>P34*$H34</f>
        <v/>
      </c>
      <c r="R34" s="682" t="n">
        <v>2</v>
      </c>
      <c r="S34" s="269">
        <f>R34/G34*100</f>
        <v/>
      </c>
      <c r="T34" s="425">
        <f>S34*$H34</f>
        <v/>
      </c>
      <c r="U34" s="682" t="n">
        <v>4.25</v>
      </c>
      <c r="V34" s="269">
        <f>U34/G34*100</f>
        <v/>
      </c>
      <c r="W34" s="425">
        <f>V34*$H34</f>
        <v/>
      </c>
      <c r="X34" s="690" t="n">
        <v>3.49</v>
      </c>
      <c r="Y34" s="269">
        <f>X34/G34*100</f>
        <v/>
      </c>
      <c r="Z34" s="425">
        <f>Y34*$H34</f>
        <v/>
      </c>
      <c r="AA34" s="682" t="n">
        <v>4.680999999999999</v>
      </c>
      <c r="AB34" s="269">
        <f>AA34/G34*100</f>
        <v/>
      </c>
      <c r="AC34" s="425">
        <f>AB34*$H34</f>
        <v/>
      </c>
      <c r="AD34" s="682" t="n">
        <v>2.869</v>
      </c>
      <c r="AE34" s="269">
        <f>AD34/G34*100</f>
        <v/>
      </c>
      <c r="AF34" s="425">
        <f>AE34*$H34</f>
        <v/>
      </c>
      <c r="AG34" s="251">
        <f>SUM(AE34+AB34+Y34+V34+S34+P34+M34+J34)</f>
        <v/>
      </c>
      <c r="AH34" s="423">
        <f>N34+Q34+T34+W34+Z34+AC34+AF34</f>
        <v/>
      </c>
      <c r="AI34" s="830">
        <f>ROW(AH34)</f>
        <v/>
      </c>
      <c r="AM34" s="251">
        <f>SUM(I34,L34,O34,R34,U34,X34,AA34,AD34)</f>
        <v/>
      </c>
      <c r="AN34" s="251">
        <f>AM34-G34</f>
        <v/>
      </c>
    </row>
    <row customFormat="1" customHeight="1" ht="18.75" r="35" s="830">
      <c r="A35" s="264" t="n"/>
      <c r="B35" s="270" t="n">
        <v>3256103</v>
      </c>
      <c r="C35" s="271" t="inlineStr">
        <is>
          <t>Consumable Stores</t>
        </is>
      </c>
      <c r="D35" s="169" t="n"/>
      <c r="E35" s="272" t="n">
        <v>15</v>
      </c>
      <c r="F35" s="273" t="inlineStr">
        <is>
          <t>1 Item</t>
        </is>
      </c>
      <c r="G35" s="233" t="n">
        <v>15</v>
      </c>
      <c r="H35" s="425" t="n">
        <v>0.00015</v>
      </c>
      <c r="I35" s="682" t="n">
        <v>0</v>
      </c>
      <c r="J35" s="233">
        <f>I35/G35*100</f>
        <v/>
      </c>
      <c r="K35" s="425">
        <f>J35*$H35</f>
        <v/>
      </c>
      <c r="L35" s="682" t="n">
        <v>0.99</v>
      </c>
      <c r="M35" s="233">
        <f>L35/G35*100</f>
        <v/>
      </c>
      <c r="N35" s="425">
        <f>M35*$H35</f>
        <v/>
      </c>
      <c r="O35" s="690" t="n">
        <v>0.75</v>
      </c>
      <c r="P35" s="269">
        <f>O35/G35*100</f>
        <v/>
      </c>
      <c r="Q35" s="425">
        <f>P35*$H35</f>
        <v/>
      </c>
      <c r="R35" s="682" t="n">
        <v>1</v>
      </c>
      <c r="S35" s="269">
        <f>R35/G35*100</f>
        <v/>
      </c>
      <c r="T35" s="425">
        <f>S35*$H35</f>
        <v/>
      </c>
      <c r="U35" s="682" t="n">
        <v>1</v>
      </c>
      <c r="V35" s="269">
        <f>U35/G35*100</f>
        <v/>
      </c>
      <c r="W35" s="425">
        <f>V35*$H35</f>
        <v/>
      </c>
      <c r="X35" s="690" t="n">
        <v>3</v>
      </c>
      <c r="Y35" s="269">
        <f>X35/G35*100</f>
        <v/>
      </c>
      <c r="Z35" s="425">
        <f>Y35*$H35</f>
        <v/>
      </c>
      <c r="AA35" s="682" t="n">
        <v>4.7908</v>
      </c>
      <c r="AB35" s="269">
        <f>AA35/G35*100</f>
        <v/>
      </c>
      <c r="AC35" s="425">
        <f>AB35*$H35</f>
        <v/>
      </c>
      <c r="AD35" s="682" t="n">
        <v>3.4692</v>
      </c>
      <c r="AE35" s="269">
        <f>AD35/G35*100</f>
        <v/>
      </c>
      <c r="AF35" s="425">
        <f>AE35*$H35</f>
        <v/>
      </c>
      <c r="AG35" s="251">
        <f>SUM(AE35+AB35+Y35+V35+S35+P35+M35+J35)</f>
        <v/>
      </c>
      <c r="AH35" s="423">
        <f>N35+Q35+T35+W35+Z35+AC35+AF35</f>
        <v/>
      </c>
      <c r="AI35" s="830">
        <f>ROW(AH35)</f>
        <v/>
      </c>
      <c r="AM35" s="251">
        <f>SUM(I35,L35,O35,R35,U35,X35,AA35,AD35)</f>
        <v/>
      </c>
      <c r="AN35" s="251">
        <f>AM35-G35</f>
        <v/>
      </c>
    </row>
    <row customFormat="1" customHeight="1" ht="26.25" r="36" s="830">
      <c r="A36" s="264" t="n"/>
      <c r="B36" s="613" t="n">
        <v>3257101</v>
      </c>
      <c r="C36" s="612" t="inlineStr">
        <is>
          <t>Consultancy  : International - 56 M/M(Detail in Appendix-E of original approved DPP) National - 532 M/M (Detail in Appendix-E of original approved DPP)</t>
        </is>
      </c>
      <c r="D36" s="278" t="inlineStr">
        <is>
          <t>MM</t>
        </is>
      </c>
      <c r="E36" s="272" t="n">
        <v>0</v>
      </c>
      <c r="F36" s="279" t="inlineStr">
        <is>
          <t>56+532</t>
        </is>
      </c>
      <c r="G36" s="233" t="n">
        <v>7901.4</v>
      </c>
      <c r="H36" s="425" t="n">
        <v>0.0784</v>
      </c>
      <c r="I36" s="682" t="n">
        <v>849.67</v>
      </c>
      <c r="J36" s="233">
        <f>I36/G36*100</f>
        <v/>
      </c>
      <c r="K36" s="425">
        <f>J36*$H36</f>
        <v/>
      </c>
      <c r="L36" s="682" t="n">
        <v>1849.425</v>
      </c>
      <c r="M36" s="233">
        <f>L36/G36*100</f>
        <v/>
      </c>
      <c r="N36" s="425">
        <f>M36*$H36</f>
        <v/>
      </c>
      <c r="O36" s="690" t="n">
        <v>1123.15</v>
      </c>
      <c r="P36" s="269">
        <f>O36/G36*100</f>
        <v/>
      </c>
      <c r="Q36" s="425">
        <f>P36*$H36</f>
        <v/>
      </c>
      <c r="R36" s="682" t="n">
        <v>689.33</v>
      </c>
      <c r="S36" s="269">
        <f>R36/G36*100</f>
        <v/>
      </c>
      <c r="T36" s="425">
        <f>S36*$H36</f>
        <v/>
      </c>
      <c r="U36" s="682" t="n">
        <v>686.4299999999999</v>
      </c>
      <c r="V36" s="269">
        <f>U36/G36*100</f>
        <v/>
      </c>
      <c r="W36" s="425">
        <f>V36*$H36</f>
        <v/>
      </c>
      <c r="X36" s="690" t="n">
        <v>450</v>
      </c>
      <c r="Y36" s="269">
        <f>X36/G36*100</f>
        <v/>
      </c>
      <c r="Z36" s="425">
        <f>Y36*$H36</f>
        <v/>
      </c>
      <c r="AA36" s="682" t="n">
        <v>1374.57095</v>
      </c>
      <c r="AB36" s="269">
        <f>AA36/G36*100</f>
        <v/>
      </c>
      <c r="AC36" s="425">
        <f>AB36*$H36</f>
        <v/>
      </c>
      <c r="AD36" s="682" t="n">
        <v>878.8240499999998</v>
      </c>
      <c r="AE36" s="269">
        <f>AD36/G36*100</f>
        <v/>
      </c>
      <c r="AF36" s="425">
        <f>AE36*$H36</f>
        <v/>
      </c>
      <c r="AG36" s="251">
        <f>SUM(AE36+AB36+Y36+V36+S36+P36+M36+J36)</f>
        <v/>
      </c>
      <c r="AH36" s="423">
        <f>N36+Q36+T36+W36+Z36+AC36+AF36</f>
        <v/>
      </c>
      <c r="AI36" s="830">
        <f>ROW(AH36)</f>
        <v/>
      </c>
      <c r="AM36" s="251">
        <f>SUM(I36,L36,O36,R36,U36,X36,AA36,AD36)</f>
        <v/>
      </c>
      <c r="AN36" s="251">
        <f>AM36-G36</f>
        <v/>
      </c>
    </row>
    <row customFormat="1" customHeight="1" ht="17.25" r="37" s="830">
      <c r="A37" s="264" t="n"/>
      <c r="B37" s="614" t="n">
        <v>3111332</v>
      </c>
      <c r="C37" s="271" t="inlineStr">
        <is>
          <t>a) Honorarium/Fees/Remuneration (for different Committee)</t>
        </is>
      </c>
      <c r="D37" s="169" t="inlineStr">
        <is>
          <t>item</t>
        </is>
      </c>
      <c r="E37" s="272" t="n">
        <v>30</v>
      </c>
      <c r="F37" s="273" t="inlineStr">
        <is>
          <t>1 Item</t>
        </is>
      </c>
      <c r="G37" s="233" t="n">
        <v>30</v>
      </c>
      <c r="H37" s="425" t="n">
        <v>0.0003</v>
      </c>
      <c r="I37" s="682" t="n">
        <v>0.4</v>
      </c>
      <c r="J37" s="233">
        <f>I37/G37*100</f>
        <v/>
      </c>
      <c r="K37" s="425">
        <f>J37*$H37</f>
        <v/>
      </c>
      <c r="L37" s="682" t="n">
        <v>1.33</v>
      </c>
      <c r="M37" s="233">
        <f>L37/G37*100</f>
        <v/>
      </c>
      <c r="N37" s="425">
        <f>M37*$H37</f>
        <v/>
      </c>
      <c r="O37" s="690" t="n">
        <v>1.5</v>
      </c>
      <c r="P37" s="269">
        <f>O37/G37*100</f>
        <v/>
      </c>
      <c r="Q37" s="425">
        <f>P37*$H37</f>
        <v/>
      </c>
      <c r="R37" s="682" t="n">
        <v>4.5</v>
      </c>
      <c r="S37" s="269">
        <f>R37/G37*100</f>
        <v/>
      </c>
      <c r="T37" s="425">
        <f>S37*$H37</f>
        <v/>
      </c>
      <c r="U37" s="682" t="n">
        <v>5</v>
      </c>
      <c r="V37" s="269">
        <f>U37/G37*100</f>
        <v/>
      </c>
      <c r="W37" s="425">
        <f>V37*$H37</f>
        <v/>
      </c>
      <c r="X37" s="690" t="n">
        <v>3</v>
      </c>
      <c r="Y37" s="269">
        <f>X37/G37*100</f>
        <v/>
      </c>
      <c r="Z37" s="425">
        <f>Y37*$H37</f>
        <v/>
      </c>
      <c r="AA37" s="682" t="n">
        <v>8.276599999999998</v>
      </c>
      <c r="AB37" s="269">
        <f>AA37/G37*100</f>
        <v/>
      </c>
      <c r="AC37" s="425">
        <f>AB37*$H37</f>
        <v/>
      </c>
      <c r="AD37" s="682" t="n">
        <v>5.993399999999999</v>
      </c>
      <c r="AE37" s="269">
        <f>AD37/G37*100</f>
        <v/>
      </c>
      <c r="AF37" s="425">
        <f>AE37*$H37</f>
        <v/>
      </c>
      <c r="AG37" s="251">
        <f>SUM(AE37+AB37+Y37+V37+S37+P37+M37+J37)</f>
        <v/>
      </c>
      <c r="AH37" s="423">
        <f>N37+Q37+T37+W37+Z37+AC37+AF37</f>
        <v/>
      </c>
      <c r="AI37" s="830">
        <f>ROW(AH37)</f>
        <v/>
      </c>
      <c r="AM37" s="251">
        <f>SUM(I37,L37,O37,R37,U37,X37,AA37,AD37)</f>
        <v/>
      </c>
      <c r="AN37" s="251">
        <f>AM37-G37</f>
        <v/>
      </c>
    </row>
    <row customFormat="1" customHeight="1" ht="15.75" r="38" s="830">
      <c r="A38" s="264" t="n"/>
      <c r="B38" s="613" t="n">
        <v>3111332</v>
      </c>
      <c r="C38" s="271" t="inlineStr">
        <is>
          <t>b) Interim Evaluation</t>
        </is>
      </c>
      <c r="D38" s="169" t="inlineStr">
        <is>
          <t>item</t>
        </is>
      </c>
      <c r="E38" s="272" t="n">
        <v>10</v>
      </c>
      <c r="F38" s="273" t="inlineStr">
        <is>
          <t>1 Item</t>
        </is>
      </c>
      <c r="G38" s="233" t="n">
        <v>10</v>
      </c>
      <c r="H38" s="425" t="n">
        <v>0.0001</v>
      </c>
      <c r="I38" s="682" t="n">
        <v>0</v>
      </c>
      <c r="J38" s="233">
        <f>I38/G38*100</f>
        <v/>
      </c>
      <c r="K38" s="425">
        <f>J38*$H38</f>
        <v/>
      </c>
      <c r="L38" s="682" t="n">
        <v>0</v>
      </c>
      <c r="M38" s="233">
        <f>L38/G38*100</f>
        <v/>
      </c>
      <c r="N38" s="425">
        <f>M38*$H38</f>
        <v/>
      </c>
      <c r="O38" s="690" t="n">
        <v>0.27</v>
      </c>
      <c r="P38" s="269">
        <f>O38/G38*100</f>
        <v/>
      </c>
      <c r="Q38" s="425">
        <f>P38*$H38</f>
        <v/>
      </c>
      <c r="R38" s="682" t="n">
        <v>0.25</v>
      </c>
      <c r="S38" s="269">
        <f>R38/G38*100</f>
        <v/>
      </c>
      <c r="T38" s="425">
        <f>S38*$H38</f>
        <v/>
      </c>
      <c r="U38" s="682" t="n">
        <v>0.77</v>
      </c>
      <c r="V38" s="269">
        <f>U38/G38*100</f>
        <v/>
      </c>
      <c r="W38" s="425">
        <f>V38*$H38</f>
        <v/>
      </c>
      <c r="X38" s="690" t="n">
        <v>0.41</v>
      </c>
      <c r="Y38" s="269">
        <f>X38/G38*100</f>
        <v/>
      </c>
      <c r="Z38" s="425">
        <f>Y38*$H38</f>
        <v/>
      </c>
      <c r="AA38" s="682" t="n">
        <v>8.300000000000001</v>
      </c>
      <c r="AB38" s="269">
        <f>AA38/G38*100</f>
        <v/>
      </c>
      <c r="AC38" s="425">
        <f>AB38*$H38</f>
        <v/>
      </c>
      <c r="AD38" s="682" t="n">
        <v>0</v>
      </c>
      <c r="AE38" s="269">
        <f>AD38/G38*100</f>
        <v/>
      </c>
      <c r="AF38" s="425">
        <f>AE38*$H38</f>
        <v/>
      </c>
      <c r="AG38" s="251">
        <f>SUM(AE38+AB38+Y38+V38+S38+P38+M38+J38)</f>
        <v/>
      </c>
      <c r="AH38" s="423">
        <f>N38+Q38+T38+W38+Z38+AC38+AF38</f>
        <v/>
      </c>
      <c r="AI38" s="830">
        <f>ROW(AH38)</f>
        <v/>
      </c>
      <c r="AM38" s="251">
        <f>SUM(I38,L38,O38,R38,U38,X38,AA38,AD38)</f>
        <v/>
      </c>
      <c r="AN38" s="251">
        <f>AM38-G38</f>
        <v/>
      </c>
    </row>
    <row customFormat="1" customHeight="1" ht="13.5" r="39" s="830">
      <c r="A39" s="264" t="n"/>
      <c r="B39" s="613" t="n">
        <v>3111332</v>
      </c>
      <c r="C39" s="271" t="inlineStr">
        <is>
          <t>c) Progress Monitoring</t>
        </is>
      </c>
      <c r="D39" s="169" t="inlineStr">
        <is>
          <t>item</t>
        </is>
      </c>
      <c r="E39" s="272" t="n">
        <v>10</v>
      </c>
      <c r="F39" s="273" t="inlineStr">
        <is>
          <t>1 Item</t>
        </is>
      </c>
      <c r="G39" s="233" t="n">
        <v>10</v>
      </c>
      <c r="H39" s="425" t="n">
        <v>0.0001</v>
      </c>
      <c r="I39" s="682" t="n">
        <v>0</v>
      </c>
      <c r="J39" s="233">
        <f>I39/G39*100</f>
        <v/>
      </c>
      <c r="K39" s="425">
        <f>J39*$H39</f>
        <v/>
      </c>
      <c r="L39" s="682" t="n">
        <v>0</v>
      </c>
      <c r="M39" s="233">
        <f>L39/G39*100</f>
        <v/>
      </c>
      <c r="N39" s="425">
        <f>M39*$H39</f>
        <v/>
      </c>
      <c r="O39" s="690" t="n">
        <v>0.3</v>
      </c>
      <c r="P39" s="269">
        <f>O39/G39*100</f>
        <v/>
      </c>
      <c r="Q39" s="425">
        <f>P39*$H39</f>
        <v/>
      </c>
      <c r="R39" s="682" t="n">
        <v>0.25</v>
      </c>
      <c r="S39" s="269">
        <f>R39/G39*100</f>
        <v/>
      </c>
      <c r="T39" s="425">
        <f>S39*$H39</f>
        <v/>
      </c>
      <c r="U39" s="682" t="n">
        <v>0.75</v>
      </c>
      <c r="V39" s="269">
        <f>U39/G39*100</f>
        <v/>
      </c>
      <c r="W39" s="425">
        <f>V39*$H39</f>
        <v/>
      </c>
      <c r="X39" s="690" t="n">
        <v>0.41</v>
      </c>
      <c r="Y39" s="269">
        <f>X39/G39*100</f>
        <v/>
      </c>
      <c r="Z39" s="425">
        <f>Y39*$H39</f>
        <v/>
      </c>
      <c r="AA39" s="682" t="n">
        <v>4.145</v>
      </c>
      <c r="AB39" s="269">
        <f>AA39/G39*100</f>
        <v/>
      </c>
      <c r="AC39" s="425">
        <f>AB39*$H39</f>
        <v/>
      </c>
      <c r="AD39" s="682" t="n">
        <v>4.145</v>
      </c>
      <c r="AE39" s="269">
        <f>AD39/G39*100</f>
        <v/>
      </c>
      <c r="AF39" s="425">
        <f>AE39*$H39</f>
        <v/>
      </c>
      <c r="AG39" s="251">
        <f>SUM(AE39+AB39+Y39+V39+S39+P39+M39+J39)</f>
        <v/>
      </c>
      <c r="AH39" s="423">
        <f>N39+Q39+T39+W39+Z39+AC39+AF39</f>
        <v/>
      </c>
      <c r="AI39" s="830">
        <f>ROW(AH39)</f>
        <v/>
      </c>
      <c r="AM39" s="251">
        <f>SUM(I39,L39,O39,R39,U39,X39,AA39,AD39)</f>
        <v/>
      </c>
      <c r="AN39" s="251">
        <f>AM39-G39</f>
        <v/>
      </c>
    </row>
    <row customFormat="1" customHeight="1" ht="18" r="40" s="830">
      <c r="A40" s="264" t="n"/>
      <c r="B40" s="613" t="n">
        <v>3257104</v>
      </c>
      <c r="C40" s="271" t="inlineStr">
        <is>
          <t>Survey</t>
        </is>
      </c>
      <c r="D40" s="169" t="inlineStr">
        <is>
          <t>item</t>
        </is>
      </c>
      <c r="E40" s="272" t="n">
        <v>162</v>
      </c>
      <c r="F40" s="273" t="inlineStr">
        <is>
          <t>1 Item</t>
        </is>
      </c>
      <c r="G40" s="233" t="n">
        <v>162</v>
      </c>
      <c r="H40" s="425" t="n">
        <v>0.00161</v>
      </c>
      <c r="I40" s="682" t="n">
        <v>0</v>
      </c>
      <c r="J40" s="233">
        <f>I40/G40*100</f>
        <v/>
      </c>
      <c r="K40" s="425">
        <f>J40*$H40</f>
        <v/>
      </c>
      <c r="L40" s="682" t="n">
        <v>7.62</v>
      </c>
      <c r="M40" s="233">
        <f>L40/G40*100</f>
        <v/>
      </c>
      <c r="N40" s="425">
        <f>M40*$H40</f>
        <v/>
      </c>
      <c r="O40" s="690" t="n">
        <v>17.47</v>
      </c>
      <c r="P40" s="269">
        <f>O40/G40*100</f>
        <v/>
      </c>
      <c r="Q40" s="425">
        <f>P40*$H40</f>
        <v/>
      </c>
      <c r="R40" s="682" t="n">
        <v>30</v>
      </c>
      <c r="S40" s="269">
        <f>R40/G40*100</f>
        <v/>
      </c>
      <c r="T40" s="425">
        <f>S40*$H40</f>
        <v/>
      </c>
      <c r="U40" s="682" t="n">
        <v>29.93</v>
      </c>
      <c r="V40" s="269">
        <f>U40/G40*100</f>
        <v/>
      </c>
      <c r="W40" s="425">
        <f>V40*$H40</f>
        <v/>
      </c>
      <c r="X40" s="690" t="n">
        <v>30</v>
      </c>
      <c r="Y40" s="269">
        <f>X40/G40*100</f>
        <v/>
      </c>
      <c r="Z40" s="425">
        <f>Y40*$H40</f>
        <v/>
      </c>
      <c r="AA40" s="682" t="n">
        <v>26.77859999999999</v>
      </c>
      <c r="AB40" s="269">
        <f>AA40/G40*100</f>
        <v/>
      </c>
      <c r="AC40" s="425">
        <f>AB40*$H40</f>
        <v/>
      </c>
      <c r="AD40" s="682" t="n">
        <v>20.2014</v>
      </c>
      <c r="AE40" s="269">
        <f>AD40/G40*100</f>
        <v/>
      </c>
      <c r="AF40" s="425">
        <f>AE40*$H40</f>
        <v/>
      </c>
      <c r="AG40" s="251">
        <f>SUM(AE40+AB40+Y40+V40+S40+P40+M40+J40)</f>
        <v/>
      </c>
      <c r="AH40" s="423">
        <f>N40+Q40+T40+W40+Z40+AC40+AF40</f>
        <v/>
      </c>
      <c r="AI40" s="830">
        <f>ROW(AH40)</f>
        <v/>
      </c>
      <c r="AM40" s="251">
        <f>SUM(I40,L40,O40,R40,U40,X40,AA40,AD40)</f>
        <v/>
      </c>
      <c r="AN40" s="251">
        <f>AM40-G40</f>
        <v/>
      </c>
    </row>
    <row customFormat="1" customHeight="1" ht="20.25" r="41" s="830">
      <c r="A41" s="264" t="n"/>
      <c r="B41" s="613" t="n">
        <v>3255101</v>
      </c>
      <c r="C41" s="271" t="inlineStr">
        <is>
          <t>Computer Consumables</t>
        </is>
      </c>
      <c r="D41" s="169" t="inlineStr">
        <is>
          <t>item</t>
        </is>
      </c>
      <c r="E41" s="272" t="n">
        <v>60</v>
      </c>
      <c r="F41" s="273" t="inlineStr">
        <is>
          <t>1 Item</t>
        </is>
      </c>
      <c r="G41" s="233" t="n">
        <v>60</v>
      </c>
      <c r="H41" s="425" t="n">
        <v>0.0005999999999999999</v>
      </c>
      <c r="I41" s="682" t="n">
        <v>0.49</v>
      </c>
      <c r="J41" s="233">
        <f>I41/G41*100</f>
        <v/>
      </c>
      <c r="K41" s="425">
        <f>J41*$H41</f>
        <v/>
      </c>
      <c r="L41" s="682" t="n">
        <v>1.499</v>
      </c>
      <c r="M41" s="233">
        <f>L41/G41*100</f>
        <v/>
      </c>
      <c r="N41" s="425">
        <f>M41*$H41</f>
        <v/>
      </c>
      <c r="O41" s="690" t="n">
        <v>4.5</v>
      </c>
      <c r="P41" s="269">
        <f>O41/G41*100</f>
        <v/>
      </c>
      <c r="Q41" s="425">
        <f>P41*$H41</f>
        <v/>
      </c>
      <c r="R41" s="682" t="n">
        <v>6.48</v>
      </c>
      <c r="S41" s="269">
        <f>R41/G41*100</f>
        <v/>
      </c>
      <c r="T41" s="425">
        <f>S41*$H41</f>
        <v/>
      </c>
      <c r="U41" s="682" t="n">
        <v>7.5</v>
      </c>
      <c r="V41" s="269">
        <f>U41/G41*100</f>
        <v/>
      </c>
      <c r="W41" s="425">
        <f>V41*$H41</f>
        <v/>
      </c>
      <c r="X41" s="690" t="n">
        <v>10</v>
      </c>
      <c r="Y41" s="269">
        <f>X41/G41*100</f>
        <v/>
      </c>
      <c r="Z41" s="425">
        <f>Y41*$H41</f>
        <v/>
      </c>
      <c r="AA41" s="682" t="n">
        <v>16.24205</v>
      </c>
      <c r="AB41" s="269">
        <f>AA41/G41*100</f>
        <v/>
      </c>
      <c r="AC41" s="425">
        <f>AB41*$H41</f>
        <v/>
      </c>
      <c r="AD41" s="682" t="n">
        <v>13.28895</v>
      </c>
      <c r="AE41" s="269">
        <f>AD41/G41*100</f>
        <v/>
      </c>
      <c r="AF41" s="425">
        <f>AE41*$H41</f>
        <v/>
      </c>
      <c r="AG41" s="251">
        <f>SUM(AE41+AB41+Y41+V41+S41+P41+M41+J41)</f>
        <v/>
      </c>
      <c r="AH41" s="423">
        <f>N41+Q41+T41+W41+Z41+AC41+AF41</f>
        <v/>
      </c>
      <c r="AI41" s="830">
        <f>ROW(AH41)</f>
        <v/>
      </c>
      <c r="AM41" s="251">
        <f>SUM(I41,L41,O41,R41,U41,X41,AA41,AD41)</f>
        <v/>
      </c>
      <c r="AN41" s="251">
        <f>AM41-G41</f>
        <v/>
      </c>
    </row>
    <row customFormat="1" customHeight="1" ht="17.25" r="42" s="830">
      <c r="A42" s="264" t="n"/>
      <c r="B42" s="613" t="n">
        <v>3256101</v>
      </c>
      <c r="C42" s="271" t="inlineStr">
        <is>
          <t>Other Expenses: Salary of Manpower through Outsourcing</t>
        </is>
      </c>
      <c r="D42" s="169" t="inlineStr">
        <is>
          <t>item</t>
        </is>
      </c>
      <c r="E42" s="272" t="n">
        <v>1700</v>
      </c>
      <c r="F42" s="273" t="inlineStr">
        <is>
          <t>1 Item</t>
        </is>
      </c>
      <c r="G42" s="233" t="n">
        <v>1700</v>
      </c>
      <c r="H42" s="425" t="n">
        <v>0.01687</v>
      </c>
      <c r="I42" s="682" t="n">
        <v>0</v>
      </c>
      <c r="J42" s="233">
        <f>I42/G42*100</f>
        <v/>
      </c>
      <c r="K42" s="425">
        <f>J42*$H42</f>
        <v/>
      </c>
      <c r="L42" s="682" t="n">
        <v>84.31</v>
      </c>
      <c r="M42" s="233">
        <f>L42/G42*100</f>
        <v/>
      </c>
      <c r="N42" s="425">
        <f>M42*$H42</f>
        <v/>
      </c>
      <c r="O42" s="690" t="n">
        <v>227.97</v>
      </c>
      <c r="P42" s="269">
        <f>O42/G42*100</f>
        <v/>
      </c>
      <c r="Q42" s="425">
        <f>P42*$H42</f>
        <v/>
      </c>
      <c r="R42" s="682" t="n">
        <v>263.24</v>
      </c>
      <c r="S42" s="269">
        <f>R42/G42*100</f>
        <v/>
      </c>
      <c r="T42" s="425">
        <f>S42*$H42</f>
        <v/>
      </c>
      <c r="U42" s="682" t="n">
        <v>299.93</v>
      </c>
      <c r="V42" s="269">
        <f>U42/G42*100</f>
        <v/>
      </c>
      <c r="W42" s="425">
        <f>V42*$H42</f>
        <v/>
      </c>
      <c r="X42" s="690" t="n">
        <v>299.96</v>
      </c>
      <c r="Y42" s="269">
        <f>X42/G42*100</f>
        <v/>
      </c>
      <c r="Z42" s="425">
        <f>Y42*$H42</f>
        <v/>
      </c>
      <c r="AA42" s="682" t="n">
        <v>299.0162999999999</v>
      </c>
      <c r="AB42" s="269">
        <f>AA42/G42*100</f>
        <v/>
      </c>
      <c r="AC42" s="425">
        <f>AB42*$H42</f>
        <v/>
      </c>
      <c r="AD42" s="682" t="n">
        <v>225.5737</v>
      </c>
      <c r="AE42" s="269">
        <f>AD42/G42*100</f>
        <v/>
      </c>
      <c r="AF42" s="425">
        <f>AE42*$H42</f>
        <v/>
      </c>
      <c r="AG42" s="251">
        <f>SUM(AE42+AB42+Y42+V42+S42+P42+M42+J42)</f>
        <v/>
      </c>
      <c r="AH42" s="423">
        <f>N42+Q42+T42+W42+Z42+AC42+AF42</f>
        <v/>
      </c>
      <c r="AI42" s="830">
        <f>ROW(AH42)</f>
        <v/>
      </c>
      <c r="AM42" s="251">
        <f>SUM(I42,L42,O42,R42,U42,X42,AA42,AD42)</f>
        <v/>
      </c>
      <c r="AN42" s="251">
        <f>AM42-G42</f>
        <v/>
      </c>
    </row>
    <row customFormat="1" customHeight="1" ht="15.75" r="43" s="830">
      <c r="A43" s="264" t="n"/>
      <c r="B43" s="265" t="n"/>
      <c r="C43" s="266" t="inlineStr">
        <is>
          <t xml:space="preserve">Repair, Maintenance &amp; Rehabilitation: </t>
        </is>
      </c>
      <c r="D43" s="175" t="n"/>
      <c r="E43" s="280" t="n"/>
      <c r="F43" s="268" t="n"/>
      <c r="G43" s="233" t="n"/>
      <c r="H43" s="425" t="n"/>
      <c r="I43" s="682" t="n"/>
      <c r="J43" s="233" t="n"/>
      <c r="K43" s="425" t="n"/>
      <c r="L43" s="682" t="n"/>
      <c r="M43" s="233" t="n"/>
      <c r="N43" s="425" t="n"/>
      <c r="O43" s="690" t="n"/>
      <c r="P43" s="269" t="n"/>
      <c r="Q43" s="425" t="n"/>
      <c r="R43" s="682" t="n"/>
      <c r="S43" s="269" t="n"/>
      <c r="T43" s="425" t="n"/>
      <c r="U43" s="682" t="n"/>
      <c r="V43" s="269" t="n"/>
      <c r="W43" s="425" t="n"/>
      <c r="X43" s="690" t="n"/>
      <c r="Y43" s="269" t="n"/>
      <c r="Z43" s="425" t="n"/>
      <c r="AA43" s="682" t="n"/>
      <c r="AB43" s="269" t="n"/>
      <c r="AC43" s="425" t="n"/>
      <c r="AD43" s="682" t="n"/>
      <c r="AE43" s="269" t="n"/>
      <c r="AF43" s="425" t="n"/>
      <c r="AG43" s="251" t="n"/>
      <c r="AM43" s="251">
        <f>SUM(I43,L43,O43,R43,U43,X43,AA43,AD43)</f>
        <v/>
      </c>
      <c r="AN43" s="251">
        <f>AM43-G43</f>
        <v/>
      </c>
    </row>
    <row customFormat="1" customHeight="1" ht="15.75" r="44" s="830">
      <c r="A44" s="264" t="n"/>
      <c r="B44" s="270" t="n">
        <v>3258101</v>
      </c>
      <c r="C44" s="271" t="inlineStr">
        <is>
          <t xml:space="preserve"> Motor Vehicles</t>
        </is>
      </c>
      <c r="D44" s="175" t="n"/>
      <c r="E44" s="272" t="n">
        <v>125</v>
      </c>
      <c r="F44" s="281" t="inlineStr">
        <is>
          <t>L.S.</t>
        </is>
      </c>
      <c r="G44" s="233" t="n">
        <v>125</v>
      </c>
      <c r="H44" s="425" t="n">
        <v>0.00124</v>
      </c>
      <c r="I44" s="682" t="n">
        <v>0.98</v>
      </c>
      <c r="J44" s="233">
        <f>I44/G44*100</f>
        <v/>
      </c>
      <c r="K44" s="425">
        <f>J44*$H44</f>
        <v/>
      </c>
      <c r="L44" s="682" t="n">
        <v>5.967000000000001</v>
      </c>
      <c r="M44" s="233">
        <f>L44/G44*100</f>
        <v/>
      </c>
      <c r="N44" s="425">
        <f>M44*$H44</f>
        <v/>
      </c>
      <c r="O44" s="690" t="n">
        <v>12</v>
      </c>
      <c r="P44" s="269">
        <f>O44/G44*100</f>
        <v/>
      </c>
      <c r="Q44" s="425">
        <f>P44*$H44</f>
        <v/>
      </c>
      <c r="R44" s="682" t="n">
        <v>21.99</v>
      </c>
      <c r="S44" s="269">
        <f>R44/G44*100</f>
        <v/>
      </c>
      <c r="T44" s="425">
        <f>S44*$H44</f>
        <v/>
      </c>
      <c r="U44" s="682" t="n">
        <v>20.46</v>
      </c>
      <c r="V44" s="269">
        <f>U44/G44*100</f>
        <v/>
      </c>
      <c r="W44" s="425">
        <f>V44*$H44</f>
        <v/>
      </c>
      <c r="X44" s="690" t="n">
        <v>14.97</v>
      </c>
      <c r="Y44" s="269">
        <f>X44/G44*100</f>
        <v/>
      </c>
      <c r="Z44" s="425">
        <f>Y44*$H44</f>
        <v/>
      </c>
      <c r="AA44" s="682" t="n">
        <v>26.74815</v>
      </c>
      <c r="AB44" s="269">
        <f>AA44/G44*100</f>
        <v/>
      </c>
      <c r="AC44" s="425">
        <f>AB44*$H44</f>
        <v/>
      </c>
      <c r="AD44" s="682" t="n">
        <v>21.88485</v>
      </c>
      <c r="AE44" s="269">
        <f>AD44/G44*100</f>
        <v/>
      </c>
      <c r="AF44" s="425">
        <f>AE44*$H44</f>
        <v/>
      </c>
      <c r="AG44" s="251">
        <f>SUM(AE44+AB44+Y44+V44+S44+P44+M44+J44)</f>
        <v/>
      </c>
      <c r="AH44" s="423">
        <f>N44+Q44+T44+W44+Z44+AC44+AF44</f>
        <v/>
      </c>
      <c r="AI44" s="830">
        <f>ROW(AH44)</f>
        <v/>
      </c>
      <c r="AM44" s="251">
        <f>SUM(I44,L44,O44,R44,U44,X44,AA44,AD44)</f>
        <v/>
      </c>
      <c r="AN44" s="251">
        <f>AM44-G44</f>
        <v/>
      </c>
    </row>
    <row customFormat="1" customHeight="1" ht="15.75" r="45" s="830">
      <c r="A45" s="264" t="n"/>
      <c r="B45" s="270" t="n">
        <v>3258102</v>
      </c>
      <c r="C45" s="271" t="inlineStr">
        <is>
          <t>Furnitures &amp; Fixtures</t>
        </is>
      </c>
      <c r="D45" s="175" t="n"/>
      <c r="E45" s="272" t="n">
        <v>10</v>
      </c>
      <c r="F45" s="281" t="inlineStr">
        <is>
          <t>L.S.</t>
        </is>
      </c>
      <c r="G45" s="233" t="n">
        <v>10</v>
      </c>
      <c r="H45" s="425" t="n">
        <v>0.0001</v>
      </c>
      <c r="I45" s="682" t="n">
        <v>0</v>
      </c>
      <c r="J45" s="233">
        <f>I45/G45*100</f>
        <v/>
      </c>
      <c r="K45" s="425">
        <f>J45*$H45</f>
        <v/>
      </c>
      <c r="L45" s="682" t="n">
        <v>0.49</v>
      </c>
      <c r="M45" s="233">
        <f>L45/G45*100</f>
        <v/>
      </c>
      <c r="N45" s="425">
        <f>M45*$H45</f>
        <v/>
      </c>
      <c r="O45" s="690" t="n">
        <v>0.74</v>
      </c>
      <c r="P45" s="269">
        <f>O45/G45*100</f>
        <v/>
      </c>
      <c r="Q45" s="425">
        <f>P45*$H45</f>
        <v/>
      </c>
      <c r="R45" s="682" t="n">
        <v>0.98</v>
      </c>
      <c r="S45" s="269">
        <f>R45/G45*100</f>
        <v/>
      </c>
      <c r="T45" s="425">
        <f>S45*$H45</f>
        <v/>
      </c>
      <c r="U45" s="682" t="n">
        <v>0.99</v>
      </c>
      <c r="V45" s="269">
        <f>U45/G45*100</f>
        <v/>
      </c>
      <c r="W45" s="425">
        <f>V45*$H45</f>
        <v/>
      </c>
      <c r="X45" s="690" t="n">
        <v>1.11</v>
      </c>
      <c r="Y45" s="269">
        <f>X45/G45*100</f>
        <v/>
      </c>
      <c r="Z45" s="425">
        <f>Y45*$H45</f>
        <v/>
      </c>
      <c r="AA45" s="682" t="n">
        <v>3.414</v>
      </c>
      <c r="AB45" s="269">
        <f>AA45/G45*100</f>
        <v/>
      </c>
      <c r="AC45" s="425">
        <f>AB45*$H45</f>
        <v/>
      </c>
      <c r="AD45" s="682" t="n">
        <v>2.276</v>
      </c>
      <c r="AE45" s="269">
        <f>AD45/G45*100</f>
        <v/>
      </c>
      <c r="AF45" s="425">
        <f>AE45*$H45</f>
        <v/>
      </c>
      <c r="AG45" s="251">
        <f>SUM(AE45+AB45+Y45+V45+S45+P45+M45+J45)</f>
        <v/>
      </c>
      <c r="AH45" s="423">
        <f>N45+Q45+T45+W45+Z45+AC45+AF45</f>
        <v/>
      </c>
      <c r="AI45" s="830">
        <f>ROW(AH45)</f>
        <v/>
      </c>
      <c r="AM45" s="251">
        <f>SUM(I45,L45,O45,R45,U45,X45,AA45,AD45)</f>
        <v/>
      </c>
      <c r="AN45" s="251">
        <f>AM45-G45</f>
        <v/>
      </c>
    </row>
    <row customFormat="1" customHeight="1" ht="15.75" r="46" s="830">
      <c r="A46" s="264" t="n"/>
      <c r="B46" s="270" t="n">
        <v>3258103</v>
      </c>
      <c r="C46" s="271" t="inlineStr">
        <is>
          <t>Computers &amp; office equipments</t>
        </is>
      </c>
      <c r="D46" s="175" t="n"/>
      <c r="E46" s="272" t="n">
        <v>15</v>
      </c>
      <c r="F46" s="281" t="inlineStr">
        <is>
          <t>L.S.</t>
        </is>
      </c>
      <c r="G46" s="233" t="n">
        <v>15</v>
      </c>
      <c r="H46" s="425" t="n">
        <v>0.00015</v>
      </c>
      <c r="I46" s="682" t="n">
        <v>0</v>
      </c>
      <c r="J46" s="233">
        <f>I46/G46*100</f>
        <v/>
      </c>
      <c r="K46" s="425">
        <f>J46*$H46</f>
        <v/>
      </c>
      <c r="L46" s="682" t="n">
        <v>0.5</v>
      </c>
      <c r="M46" s="233">
        <f>L46/G46*100</f>
        <v/>
      </c>
      <c r="N46" s="425">
        <f>M46*$H46</f>
        <v/>
      </c>
      <c r="O46" s="690" t="n">
        <v>0.85</v>
      </c>
      <c r="P46" s="269">
        <f>O46/G46*100</f>
        <v/>
      </c>
      <c r="Q46" s="425">
        <f>P46*$H46</f>
        <v/>
      </c>
      <c r="R46" s="682" t="n">
        <v>2</v>
      </c>
      <c r="S46" s="269">
        <f>R46/G46*100</f>
        <v/>
      </c>
      <c r="T46" s="425">
        <f>S46*$H46</f>
        <v/>
      </c>
      <c r="U46" s="682" t="n">
        <v>1.99</v>
      </c>
      <c r="V46" s="269">
        <f>U46/G46*100</f>
        <v/>
      </c>
      <c r="W46" s="425">
        <f>V46*$H46</f>
        <v/>
      </c>
      <c r="X46" s="690" t="n">
        <v>3</v>
      </c>
      <c r="Y46" s="269">
        <f>X46/G46*100</f>
        <v/>
      </c>
      <c r="Z46" s="425">
        <f>Y46*$H46</f>
        <v/>
      </c>
      <c r="AA46" s="682" t="n">
        <v>3.9294</v>
      </c>
      <c r="AB46" s="269">
        <f>AA46/G46*100</f>
        <v/>
      </c>
      <c r="AC46" s="425">
        <f>AB46*$H46</f>
        <v/>
      </c>
      <c r="AD46" s="682" t="n">
        <v>2.7306</v>
      </c>
      <c r="AE46" s="269">
        <f>AD46/G46*100</f>
        <v/>
      </c>
      <c r="AF46" s="425">
        <f>AE46*$H46</f>
        <v/>
      </c>
      <c r="AG46" s="251">
        <f>SUM(AE46+AB46+Y46+V46+S46+P46+M46+J46)</f>
        <v/>
      </c>
      <c r="AH46" s="423">
        <f>N46+Q46+T46+W46+Z46+AC46+AF46</f>
        <v/>
      </c>
      <c r="AI46" s="830">
        <f>ROW(AH46)</f>
        <v/>
      </c>
      <c r="AM46" s="251">
        <f>SUM(I46,L46,O46,R46,U46,X46,AA46,AD46)</f>
        <v/>
      </c>
      <c r="AN46" s="251">
        <f>AM46-G46</f>
        <v/>
      </c>
    </row>
    <row customFormat="1" customHeight="1" ht="15.75" r="47" s="830">
      <c r="A47" s="264" t="n"/>
      <c r="B47" s="270" t="n">
        <v>3258105</v>
      </c>
      <c r="C47" s="271" t="inlineStr">
        <is>
          <t>Machineries &amp; Equipments</t>
        </is>
      </c>
      <c r="D47" s="175" t="n"/>
      <c r="E47" s="272" t="n">
        <v>10</v>
      </c>
      <c r="F47" s="281" t="inlineStr">
        <is>
          <t>L.S.</t>
        </is>
      </c>
      <c r="G47" s="233" t="n">
        <v>10</v>
      </c>
      <c r="H47" s="425" t="n">
        <v>0.0001</v>
      </c>
      <c r="I47" s="682" t="n">
        <v>0</v>
      </c>
      <c r="J47" s="233">
        <f>I47/G47*100</f>
        <v/>
      </c>
      <c r="K47" s="425">
        <f>J47*$H47</f>
        <v/>
      </c>
      <c r="L47" s="682" t="n">
        <v>0.22</v>
      </c>
      <c r="M47" s="233">
        <f>L47/G47*100</f>
        <v/>
      </c>
      <c r="N47" s="425">
        <f>M47*$H47</f>
        <v/>
      </c>
      <c r="O47" s="690" t="n">
        <v>0.01</v>
      </c>
      <c r="P47" s="269">
        <f>O47/G47*100</f>
        <v/>
      </c>
      <c r="Q47" s="425">
        <f>P47*$H47</f>
        <v/>
      </c>
      <c r="R47" s="682" t="n">
        <v>0.5</v>
      </c>
      <c r="S47" s="269">
        <f>R47/G47*100</f>
        <v/>
      </c>
      <c r="T47" s="425">
        <f>S47*$H47</f>
        <v/>
      </c>
      <c r="U47" s="682" t="n">
        <v>0.5</v>
      </c>
      <c r="V47" s="269">
        <f>U47/G47*100</f>
        <v/>
      </c>
      <c r="W47" s="425">
        <f>V47*$H47</f>
        <v/>
      </c>
      <c r="X47" s="690" t="n">
        <v>1.99</v>
      </c>
      <c r="Y47" s="269">
        <f>X47/G47*100</f>
        <v/>
      </c>
      <c r="Z47" s="425">
        <f>Y47*$H47</f>
        <v/>
      </c>
      <c r="AA47" s="682" t="n">
        <v>4.1358</v>
      </c>
      <c r="AB47" s="269">
        <f>AA47/G47*100</f>
        <v/>
      </c>
      <c r="AC47" s="425">
        <f>AB47*$H47</f>
        <v/>
      </c>
      <c r="AD47" s="682" t="n">
        <v>2.6442</v>
      </c>
      <c r="AE47" s="269">
        <f>AD47/G47*100</f>
        <v/>
      </c>
      <c r="AF47" s="425">
        <f>AE47*$H47</f>
        <v/>
      </c>
      <c r="AG47" s="251">
        <f>SUM(AE47+AB47+Y47+V47+S47+P47+M47+J47)</f>
        <v/>
      </c>
      <c r="AH47" s="423">
        <f>N47+Q47+T47+W47+Z47+AC47+AF47</f>
        <v/>
      </c>
      <c r="AI47" s="830">
        <f>ROW(AH47)</f>
        <v/>
      </c>
      <c r="AM47" s="251">
        <f>SUM(I47,L47,O47,R47,U47,X47,AA47,AD47)</f>
        <v/>
      </c>
      <c r="AN47" s="251">
        <f>AM47-G47</f>
        <v/>
      </c>
    </row>
    <row customFormat="1" customHeight="1" ht="15.75" r="48" s="830">
      <c r="A48" s="264" t="n"/>
      <c r="B48" s="282" t="n">
        <v>3258107</v>
      </c>
      <c r="C48" s="283" t="inlineStr">
        <is>
          <t>Office Building : Repair &amp; Maintenance</t>
        </is>
      </c>
      <c r="D48" s="175" t="n"/>
      <c r="E48" s="272" t="n">
        <v>25</v>
      </c>
      <c r="F48" s="281" t="inlineStr">
        <is>
          <t>L.S.</t>
        </is>
      </c>
      <c r="G48" s="233" t="n">
        <v>25</v>
      </c>
      <c r="H48" s="425" t="n">
        <v>0.00025</v>
      </c>
      <c r="I48" s="682" t="n">
        <v>0</v>
      </c>
      <c r="J48" s="233">
        <f>I48/G48*100</f>
        <v/>
      </c>
      <c r="K48" s="425">
        <f>J48*$H48</f>
        <v/>
      </c>
      <c r="L48" s="682" t="n">
        <v>0</v>
      </c>
      <c r="M48" s="233">
        <f>L48/G48*100</f>
        <v/>
      </c>
      <c r="N48" s="425">
        <f>M48*$H48</f>
        <v/>
      </c>
      <c r="O48" s="690" t="n">
        <v>0</v>
      </c>
      <c r="P48" s="269">
        <f>O48/G48*100</f>
        <v/>
      </c>
      <c r="Q48" s="425">
        <f>P48*$H48</f>
        <v/>
      </c>
      <c r="R48" s="682" t="n">
        <v>9.98</v>
      </c>
      <c r="S48" s="269">
        <f>R48/G48*100</f>
        <v/>
      </c>
      <c r="T48" s="425">
        <f>S48*$H48</f>
        <v/>
      </c>
      <c r="U48" s="682" t="n">
        <v>10</v>
      </c>
      <c r="V48" s="269">
        <f>U48/G48*100</f>
        <v/>
      </c>
      <c r="W48" s="425">
        <f>V48*$H48</f>
        <v/>
      </c>
      <c r="X48" s="690" t="n">
        <v>0</v>
      </c>
      <c r="Y48" s="269">
        <f>X48/G48*100</f>
        <v/>
      </c>
      <c r="Z48" s="425">
        <f>Y48*$H48</f>
        <v/>
      </c>
      <c r="AA48" s="682" t="n">
        <v>2.9618</v>
      </c>
      <c r="AB48" s="269">
        <f>AA48/G48*100</f>
        <v/>
      </c>
      <c r="AC48" s="425">
        <f>AB48*$H48</f>
        <v/>
      </c>
      <c r="AD48" s="682" t="n">
        <v>2.0582</v>
      </c>
      <c r="AE48" s="269">
        <f>AD48/G48*100</f>
        <v/>
      </c>
      <c r="AF48" s="425">
        <f>AE48*$H48</f>
        <v/>
      </c>
      <c r="AG48" s="251">
        <f>SUM(AE48+AB48+Y48+V48+S48+P48+M48+J48)</f>
        <v/>
      </c>
      <c r="AH48" s="423">
        <f>N48+Q48+T48+W48+Z48+AC48+AF48</f>
        <v/>
      </c>
      <c r="AI48" s="830">
        <f>ROW(AH48)</f>
        <v/>
      </c>
      <c r="AM48" s="251">
        <f>SUM(I48,L48,O48,R48,U48,X48,AA48,AD48)</f>
        <v/>
      </c>
      <c r="AN48" s="251">
        <f>AM48-G48</f>
        <v/>
      </c>
    </row>
    <row customFormat="1" customHeight="1" ht="15.75" r="49" s="830">
      <c r="A49" s="264" t="n"/>
      <c r="B49" s="282" t="n">
        <v>3258106</v>
      </c>
      <c r="C49" s="283" t="inlineStr">
        <is>
          <t>Residential Building : Repair &amp; Maintenance</t>
        </is>
      </c>
      <c r="D49" s="175" t="n"/>
      <c r="E49" s="272" t="n">
        <v>40</v>
      </c>
      <c r="F49" s="281" t="inlineStr">
        <is>
          <t>L.S.</t>
        </is>
      </c>
      <c r="G49" s="233" t="n">
        <v>40</v>
      </c>
      <c r="H49" s="425" t="n">
        <v>0.0004</v>
      </c>
      <c r="I49" s="682" t="n">
        <v>0</v>
      </c>
      <c r="J49" s="233">
        <f>I49/G49*100</f>
        <v/>
      </c>
      <c r="K49" s="425">
        <f>J49*$H49</f>
        <v/>
      </c>
      <c r="L49" s="682" t="n">
        <v>0</v>
      </c>
      <c r="M49" s="233">
        <f>L49/G49*100</f>
        <v/>
      </c>
      <c r="N49" s="425">
        <f>M49*$H49</f>
        <v/>
      </c>
      <c r="O49" s="690" t="n">
        <v>0</v>
      </c>
      <c r="P49" s="269">
        <f>O49/G49*100</f>
        <v/>
      </c>
      <c r="Q49" s="425">
        <f>P49*$H49</f>
        <v/>
      </c>
      <c r="R49" s="682" t="n">
        <v>8.949999999999999</v>
      </c>
      <c r="S49" s="269">
        <f>R49/G49*100</f>
        <v/>
      </c>
      <c r="T49" s="425">
        <f>S49*$H49</f>
        <v/>
      </c>
      <c r="U49" s="682" t="n">
        <v>5.58</v>
      </c>
      <c r="V49" s="269">
        <f>U49/G49*100</f>
        <v/>
      </c>
      <c r="W49" s="425">
        <f>V49*$H49</f>
        <v/>
      </c>
      <c r="X49" s="690" t="n">
        <v>4.95</v>
      </c>
      <c r="Y49" s="269">
        <f>X49/G49*100</f>
        <v/>
      </c>
      <c r="Z49" s="425">
        <f>Y49*$H49</f>
        <v/>
      </c>
      <c r="AA49" s="682" t="n">
        <v>11.9016</v>
      </c>
      <c r="AB49" s="269">
        <f>AA49/G49*100</f>
        <v/>
      </c>
      <c r="AC49" s="425">
        <f>AB49*$H49</f>
        <v/>
      </c>
      <c r="AD49" s="682" t="n">
        <v>8.618399999999999</v>
      </c>
      <c r="AE49" s="269">
        <f>AD49/G49*100</f>
        <v/>
      </c>
      <c r="AF49" s="425">
        <f>AE49*$H49</f>
        <v/>
      </c>
      <c r="AG49" s="251">
        <f>SUM(AE49+AB49+Y49+V49+S49+P49+M49+J49)</f>
        <v/>
      </c>
      <c r="AH49" s="423">
        <f>N49+Q49+T49+W49+Z49+AC49+AF49</f>
        <v/>
      </c>
      <c r="AI49" s="830">
        <f>ROW(AH49)</f>
        <v/>
      </c>
      <c r="AM49" s="251">
        <f>SUM(I49,L49,O49,R49,U49,X49,AA49,AD49)</f>
        <v/>
      </c>
      <c r="AN49" s="251">
        <f>AM49-G49</f>
        <v/>
      </c>
    </row>
    <row customFormat="1" customHeight="1" ht="15.75" r="50" s="830">
      <c r="A50" s="264" t="n"/>
      <c r="B50" s="270" t="n">
        <v>3258105</v>
      </c>
      <c r="C50" s="271" t="inlineStr">
        <is>
          <t>Engineering Equipments</t>
        </is>
      </c>
      <c r="D50" s="175" t="n"/>
      <c r="E50" s="272" t="n">
        <v>20</v>
      </c>
      <c r="F50" s="281" t="inlineStr">
        <is>
          <t>L.S.</t>
        </is>
      </c>
      <c r="G50" s="233" t="n">
        <v>20</v>
      </c>
      <c r="H50" s="425" t="n">
        <v>0.0002</v>
      </c>
      <c r="I50" s="682" t="n">
        <v>0</v>
      </c>
      <c r="J50" s="233">
        <f>I50/G50*100</f>
        <v/>
      </c>
      <c r="K50" s="425">
        <f>J50*$H50</f>
        <v/>
      </c>
      <c r="L50" s="682" t="n">
        <v>0.09</v>
      </c>
      <c r="M50" s="233">
        <f>L50/G50*100</f>
        <v/>
      </c>
      <c r="N50" s="425">
        <f>M50*$H50</f>
        <v/>
      </c>
      <c r="O50" s="690" t="n">
        <v>0.3</v>
      </c>
      <c r="P50" s="269">
        <f>O50/G50*100</f>
        <v/>
      </c>
      <c r="Q50" s="425">
        <f>P50*$H50</f>
        <v/>
      </c>
      <c r="R50" s="682" t="n">
        <v>0.5</v>
      </c>
      <c r="S50" s="269">
        <f>R50/G50*100</f>
        <v/>
      </c>
      <c r="T50" s="425">
        <f>S50*$H50</f>
        <v/>
      </c>
      <c r="U50" s="682" t="n">
        <v>0.5</v>
      </c>
      <c r="V50" s="269">
        <f>U50/G50*100</f>
        <v/>
      </c>
      <c r="W50" s="425">
        <f>V50*$H50</f>
        <v/>
      </c>
      <c r="X50" s="690" t="n">
        <v>2</v>
      </c>
      <c r="Y50" s="269">
        <f>X50/G50*100</f>
        <v/>
      </c>
      <c r="Z50" s="425">
        <f>Y50*$H50</f>
        <v/>
      </c>
      <c r="AA50" s="682" t="n">
        <v>9.1355</v>
      </c>
      <c r="AB50" s="269">
        <f>AA50/G50*100</f>
        <v/>
      </c>
      <c r="AC50" s="425">
        <f>AB50*$H50</f>
        <v/>
      </c>
      <c r="AD50" s="682" t="n">
        <v>7.4745</v>
      </c>
      <c r="AE50" s="269">
        <f>AD50/G50*100</f>
        <v/>
      </c>
      <c r="AF50" s="425">
        <f>AE50*$H50</f>
        <v/>
      </c>
      <c r="AG50" s="251">
        <f>SUM(AE50+AB50+Y50+V50+S50+P50+M50+J50)</f>
        <v/>
      </c>
      <c r="AH50" s="423">
        <f>N50+Q50+T50+W50+Z50+AC50+AF50</f>
        <v/>
      </c>
      <c r="AI50" s="830">
        <f>ROW(AH50)</f>
        <v/>
      </c>
      <c r="AM50" s="251">
        <f>SUM(I50,L50,O50,R50,U50,X50,AA50,AD50)</f>
        <v/>
      </c>
      <c r="AN50" s="251">
        <f>AM50-G50</f>
        <v/>
      </c>
    </row>
    <row customFormat="1" customHeight="1" ht="15.75" r="51" s="830">
      <c r="A51" s="264" t="n"/>
      <c r="B51" s="284" t="n"/>
      <c r="C51" s="131" t="inlineStr">
        <is>
          <t>Drainage Structures :</t>
        </is>
      </c>
      <c r="D51" s="175" t="n"/>
      <c r="E51" s="272" t="n"/>
      <c r="F51" s="281" t="n"/>
      <c r="G51" s="233" t="n"/>
      <c r="H51" s="425" t="n"/>
      <c r="I51" s="682" t="n"/>
      <c r="J51" s="233" t="n"/>
      <c r="K51" s="425" t="n"/>
      <c r="L51" s="682" t="n"/>
      <c r="M51" s="233" t="n"/>
      <c r="N51" s="425" t="n"/>
      <c r="O51" s="690" t="n"/>
      <c r="P51" s="269" t="n"/>
      <c r="Q51" s="425" t="n"/>
      <c r="R51" s="682" t="n"/>
      <c r="S51" s="269" t="n"/>
      <c r="T51" s="425" t="n"/>
      <c r="U51" s="682" t="n"/>
      <c r="V51" s="269" t="n"/>
      <c r="W51" s="425" t="n"/>
      <c r="X51" s="690" t="n"/>
      <c r="Y51" s="269" t="n"/>
      <c r="Z51" s="425" t="n"/>
      <c r="AA51" s="682" t="n"/>
      <c r="AB51" s="269" t="n"/>
      <c r="AC51" s="425" t="n"/>
      <c r="AD51" s="682" t="n"/>
      <c r="AE51" s="269" t="n"/>
      <c r="AF51" s="425" t="n"/>
      <c r="AG51" s="251" t="n"/>
      <c r="AH51" s="423" t="n"/>
      <c r="AI51" s="830">
        <f>ROW(AH51)</f>
        <v/>
      </c>
      <c r="AM51" s="251">
        <f>SUM(I51,L51,O51,R51,U51,X51,AA51,AD51)</f>
        <v/>
      </c>
      <c r="AN51" s="251">
        <f>AM51-G51</f>
        <v/>
      </c>
    </row>
    <row customFormat="1" customHeight="1" ht="15.75" r="52" s="830">
      <c r="A52" s="264" t="n"/>
      <c r="B52" s="270" t="n">
        <v>3258114</v>
      </c>
      <c r="C52" s="271" t="inlineStr">
        <is>
          <t xml:space="preserve"> Repair/Replacement of Regulator Gates and other related works(Rehabilitation Haors)</t>
        </is>
      </c>
      <c r="D52" s="169" t="inlineStr">
        <is>
          <t>Nos.</t>
        </is>
      </c>
      <c r="E52" s="272" t="n">
        <v>405.55</v>
      </c>
      <c r="F52" s="276" t="n">
        <v>86</v>
      </c>
      <c r="G52" s="233" t="n">
        <v>405.55</v>
      </c>
      <c r="H52" s="425" t="n">
        <v>0.00402</v>
      </c>
      <c r="I52" s="682" t="n">
        <v>0</v>
      </c>
      <c r="J52" s="233">
        <f>I52/G52*100</f>
        <v/>
      </c>
      <c r="K52" s="425">
        <f>J52*$H52</f>
        <v/>
      </c>
      <c r="L52" s="682" t="n">
        <v>0</v>
      </c>
      <c r="M52" s="233">
        <f>L52/G52*100</f>
        <v/>
      </c>
      <c r="N52" s="425">
        <f>M52*$H52</f>
        <v/>
      </c>
      <c r="O52" s="690" t="n">
        <v>59.7</v>
      </c>
      <c r="P52" s="269">
        <f>O52/G52*100</f>
        <v/>
      </c>
      <c r="Q52" s="425">
        <f>P52*$H52</f>
        <v/>
      </c>
      <c r="R52" s="682" t="n">
        <v>24.34</v>
      </c>
      <c r="S52" s="269">
        <f>R52/G52*100</f>
        <v/>
      </c>
      <c r="T52" s="425">
        <f>S52*$H52</f>
        <v/>
      </c>
      <c r="U52" s="682" t="n">
        <v>10.99</v>
      </c>
      <c r="V52" s="269">
        <f>U52/G52*100</f>
        <v/>
      </c>
      <c r="W52" s="425">
        <f>V52*$H52</f>
        <v/>
      </c>
      <c r="X52" s="690" t="n">
        <v>33.17</v>
      </c>
      <c r="Y52" s="269">
        <f>X52/G52*100</f>
        <v/>
      </c>
      <c r="Z52" s="425">
        <f>Y52*$H52</f>
        <v/>
      </c>
      <c r="AA52" s="682" t="n">
        <v>174.7305</v>
      </c>
      <c r="AB52" s="269">
        <f>AA52/G52*100</f>
        <v/>
      </c>
      <c r="AC52" s="425">
        <f>AB52*$H52</f>
        <v/>
      </c>
      <c r="AD52" s="682" t="n">
        <v>102.6195</v>
      </c>
      <c r="AE52" s="269">
        <f>AD52/G52*100</f>
        <v/>
      </c>
      <c r="AF52" s="425">
        <f>AE52*$H52</f>
        <v/>
      </c>
      <c r="AG52" s="251">
        <f>SUM(AE52+AB52+Y52+V52+S52+P52+M52+J52)</f>
        <v/>
      </c>
      <c r="AH52" s="423">
        <f>N52+Q52+T52+W52+Z52+AC52+AF52</f>
        <v/>
      </c>
      <c r="AI52" s="830">
        <f>ROW(AH52)</f>
        <v/>
      </c>
      <c r="AM52" s="251">
        <f>SUM(I52,L52,O52,R52,U52,X52,AA52,AD52)</f>
        <v/>
      </c>
      <c r="AN52" s="251">
        <f>AM52-G52</f>
        <v/>
      </c>
    </row>
    <row customFormat="1" customHeight="1" ht="15.75" r="53" s="830">
      <c r="A53" s="264" t="n"/>
      <c r="B53" s="270" t="n">
        <v>3258128</v>
      </c>
      <c r="C53" s="271" t="inlineStr">
        <is>
          <t>Water Transport : Repair of Speedboat(s)</t>
        </is>
      </c>
      <c r="D53" s="169" t="inlineStr">
        <is>
          <t>Nos.</t>
        </is>
      </c>
      <c r="E53" s="272" t="n">
        <v>5</v>
      </c>
      <c r="F53" s="276" t="inlineStr">
        <is>
          <t>L.S.</t>
        </is>
      </c>
      <c r="G53" s="233" t="n">
        <v>5</v>
      </c>
      <c r="H53" s="425" t="n">
        <v>5e-05</v>
      </c>
      <c r="I53" s="682" t="n">
        <v>0</v>
      </c>
      <c r="J53" s="233">
        <f>I53/G53*100</f>
        <v/>
      </c>
      <c r="K53" s="425">
        <f>J53*$H53</f>
        <v/>
      </c>
      <c r="L53" s="682" t="n">
        <v>0.9</v>
      </c>
      <c r="M53" s="233">
        <f>L53/G53*100</f>
        <v/>
      </c>
      <c r="N53" s="425">
        <f>M53*$H53</f>
        <v/>
      </c>
      <c r="O53" s="690" t="n">
        <v>0</v>
      </c>
      <c r="P53" s="269">
        <f>O53/G53*100</f>
        <v/>
      </c>
      <c r="Q53" s="425">
        <f>P53*$H53</f>
        <v/>
      </c>
      <c r="R53" s="682" t="n">
        <v>0.75</v>
      </c>
      <c r="S53" s="269">
        <f>R53/G53*100</f>
        <v/>
      </c>
      <c r="T53" s="425">
        <f>S53*$H53</f>
        <v/>
      </c>
      <c r="U53" s="682" t="n">
        <v>0.74</v>
      </c>
      <c r="V53" s="269">
        <f>U53/G53*100</f>
        <v/>
      </c>
      <c r="W53" s="425">
        <f>V53*$H53</f>
        <v/>
      </c>
      <c r="X53" s="690" t="n">
        <v>0.38</v>
      </c>
      <c r="Y53" s="269">
        <f>X53/G53*100</f>
        <v/>
      </c>
      <c r="Z53" s="425">
        <f>Y53*$H53</f>
        <v/>
      </c>
      <c r="AA53" s="682" t="n">
        <v>1.3603</v>
      </c>
      <c r="AB53" s="269">
        <f>AA53/G53*100</f>
        <v/>
      </c>
      <c r="AC53" s="425">
        <f>AB53*$H53</f>
        <v/>
      </c>
      <c r="AD53" s="682" t="n">
        <v>0.8697000000000003</v>
      </c>
      <c r="AE53" s="269">
        <f>AD53/G53*100</f>
        <v/>
      </c>
      <c r="AF53" s="425">
        <f>AE53*$H53</f>
        <v/>
      </c>
      <c r="AG53" s="251">
        <f>SUM(AE53+AB53+Y53+V53+S53+P53+M53+J53)</f>
        <v/>
      </c>
      <c r="AH53" s="423">
        <f>N53+Q53+T53+W53+Z53+AC53+AF53</f>
        <v/>
      </c>
      <c r="AI53" s="830">
        <f>ROW(AH53)</f>
        <v/>
      </c>
      <c r="AM53" s="251">
        <f>SUM(I53,L53,O53,R53,U53,X53,AA53,AD53)</f>
        <v/>
      </c>
      <c r="AN53" s="251">
        <f>AM53-G53</f>
        <v/>
      </c>
    </row>
    <row customFormat="1" customHeight="1" ht="15.75" r="54" s="830">
      <c r="A54" s="264" t="n"/>
      <c r="B54" s="270" t="n">
        <v>3258107</v>
      </c>
      <c r="C54" s="271" t="inlineStr">
        <is>
          <t>Others : Repair &amp; Maintenance</t>
        </is>
      </c>
      <c r="D54" s="175" t="n"/>
      <c r="E54" s="272" t="n">
        <v>40</v>
      </c>
      <c r="F54" s="281" t="inlineStr">
        <is>
          <t>L.S.</t>
        </is>
      </c>
      <c r="G54" s="233" t="n">
        <v>40</v>
      </c>
      <c r="H54" s="425" t="n">
        <v>0.0004</v>
      </c>
      <c r="I54" s="682" t="n">
        <v>0</v>
      </c>
      <c r="J54" s="233">
        <f>I54/G54*100</f>
        <v/>
      </c>
      <c r="K54" s="425">
        <f>J54*$H54</f>
        <v/>
      </c>
      <c r="L54" s="682" t="n">
        <v>0</v>
      </c>
      <c r="M54" s="233">
        <f>L54/G54*100</f>
        <v/>
      </c>
      <c r="N54" s="425">
        <f>M54*$H54</f>
        <v/>
      </c>
      <c r="O54" s="690" t="n">
        <v>0</v>
      </c>
      <c r="P54" s="269">
        <f>O54/G54*100</f>
        <v/>
      </c>
      <c r="Q54" s="425">
        <f>P54*$H54</f>
        <v/>
      </c>
      <c r="R54" s="682" t="n">
        <v>2.5</v>
      </c>
      <c r="S54" s="269">
        <f>R54/G54*100</f>
        <v/>
      </c>
      <c r="T54" s="425">
        <f>S54*$H54</f>
        <v/>
      </c>
      <c r="U54" s="682" t="n">
        <v>4.98</v>
      </c>
      <c r="V54" s="269">
        <f>U54/G54*100</f>
        <v/>
      </c>
      <c r="W54" s="425">
        <f>V54*$H54</f>
        <v/>
      </c>
      <c r="X54" s="690" t="n">
        <v>1.49</v>
      </c>
      <c r="Y54" s="269">
        <f>X54/G54*100</f>
        <v/>
      </c>
      <c r="Z54" s="425">
        <f>Y54*$H54</f>
        <v/>
      </c>
      <c r="AA54" s="682" t="n">
        <v>17.3768</v>
      </c>
      <c r="AB54" s="269">
        <f>AA54/G54*100</f>
        <v/>
      </c>
      <c r="AC54" s="425">
        <f>AB54*$H54</f>
        <v/>
      </c>
      <c r="AD54" s="682" t="n">
        <v>13.6532</v>
      </c>
      <c r="AE54" s="269">
        <f>AD54/G54*100</f>
        <v/>
      </c>
      <c r="AF54" s="425">
        <f>AE54*$H54</f>
        <v/>
      </c>
      <c r="AG54" s="251">
        <f>SUM(AE54+AB54+Y54+V54+S54+P54+M54+J54)</f>
        <v/>
      </c>
      <c r="AH54" s="423">
        <f>N54+Q54+T54+W54+Z54+AC54+AF54</f>
        <v/>
      </c>
      <c r="AI54" s="830">
        <f>ROW(AH54)</f>
        <v/>
      </c>
      <c r="AM54" s="251">
        <f>SUM(I54,L54,O54,R54,U54,X54,AA54,AD54)</f>
        <v/>
      </c>
      <c r="AN54" s="251">
        <f>AM54-G54</f>
        <v/>
      </c>
    </row>
    <row customFormat="1" customHeight="1" ht="18" r="55" s="287">
      <c r="A55" s="243" t="inlineStr">
        <is>
          <t>(a)Sub-total Revenue Component:</t>
        </is>
      </c>
      <c r="B55" s="286" t="n"/>
      <c r="C55" s="285" t="n"/>
      <c r="D55" s="836" t="n"/>
      <c r="E55" s="783" t="n"/>
      <c r="F55" s="286" t="n"/>
      <c r="G55" s="233">
        <f>I55+L55+O55+R55+U55+X55+AA55+AD55</f>
        <v/>
      </c>
      <c r="H55" s="425">
        <f>SUM(H10:H54)</f>
        <v/>
      </c>
      <c r="I55" s="683">
        <f>SUM(I10:I54)</f>
        <v/>
      </c>
      <c r="J55" s="425">
        <f>SUM(J10:J54)</f>
        <v/>
      </c>
      <c r="K55" s="425">
        <f>SUM(K10:K54)</f>
        <v/>
      </c>
      <c r="L55" s="682">
        <f>SUM(L10:L54)</f>
        <v/>
      </c>
      <c r="M55" s="425" t="n"/>
      <c r="N55" s="425">
        <f>SUM(N10:N54)</f>
        <v/>
      </c>
      <c r="O55" s="690">
        <f>SUM(O10:O54)</f>
        <v/>
      </c>
      <c r="P55" s="269" t="n"/>
      <c r="Q55" s="425">
        <f>SUM(Q10:Q54)</f>
        <v/>
      </c>
      <c r="R55" s="682">
        <f>SUM(R10:R54)</f>
        <v/>
      </c>
      <c r="S55" s="269" t="n"/>
      <c r="T55" s="425">
        <f>SUM(T10:T54)</f>
        <v/>
      </c>
      <c r="U55" s="682">
        <f>SUM(U10:U54)</f>
        <v/>
      </c>
      <c r="V55" s="269" t="n"/>
      <c r="W55" s="425">
        <f>SUM(W10:W54)</f>
        <v/>
      </c>
      <c r="X55" s="690">
        <f>SUM(X10:X54)</f>
        <v/>
      </c>
      <c r="Y55" s="269" t="n"/>
      <c r="Z55" s="425">
        <f>SUM(Z10:Z54)</f>
        <v/>
      </c>
      <c r="AA55" s="682">
        <f>SUM(AA10:AA54)</f>
        <v/>
      </c>
      <c r="AB55" s="269" t="n"/>
      <c r="AC55" s="425">
        <f>SUM(AC10:AC54)</f>
        <v/>
      </c>
      <c r="AD55" s="682">
        <f>SUM(AD10:AD54)</f>
        <v/>
      </c>
      <c r="AE55" s="269" t="n"/>
      <c r="AF55" s="425">
        <f>SUM(AF10:AF54)</f>
        <v/>
      </c>
      <c r="AG55" s="251" t="n"/>
      <c r="AI55" s="830">
        <f>ROW(AH55)</f>
        <v/>
      </c>
      <c r="AM55" s="251">
        <f>SUM(I55,L55,O55,R55,U55,X55,AA55,AD55)</f>
        <v/>
      </c>
      <c r="AN55" s="251">
        <f>AM55-G55</f>
        <v/>
      </c>
    </row>
    <row customFormat="1" customHeight="1" ht="18" r="56" s="830">
      <c r="A56" s="260" t="inlineStr">
        <is>
          <t>(b) Capital Component:</t>
        </is>
      </c>
      <c r="B56" s="615" t="n"/>
      <c r="C56" s="288" t="n"/>
      <c r="D56" s="98" t="n"/>
      <c r="E56" s="98" t="n"/>
      <c r="F56" s="268" t="n"/>
      <c r="G56" s="98" t="n"/>
      <c r="H56" s="98" t="n"/>
      <c r="I56" s="681" t="n"/>
      <c r="J56" s="98" t="n"/>
      <c r="K56" s="263" t="n"/>
      <c r="L56" s="681" t="n"/>
      <c r="M56" s="98" t="n"/>
      <c r="N56" s="263" t="n"/>
      <c r="O56" s="689" t="n"/>
      <c r="P56" s="98" t="n"/>
      <c r="Q56" s="263" t="n"/>
      <c r="R56" s="695" t="n"/>
      <c r="S56" s="98" t="n"/>
      <c r="T56" s="263" t="n"/>
      <c r="U56" s="695" t="n"/>
      <c r="V56" s="98" t="n"/>
      <c r="W56" s="263" t="n"/>
      <c r="X56" s="689" t="n"/>
      <c r="Y56" s="98" t="n"/>
      <c r="Z56" s="263" t="n"/>
      <c r="AA56" s="695" t="n"/>
      <c r="AB56" s="269" t="n"/>
      <c r="AC56" s="263" t="n"/>
      <c r="AD56" s="695" t="n"/>
      <c r="AE56" s="98" t="n"/>
      <c r="AF56" s="263" t="n"/>
      <c r="AG56" s="251" t="n"/>
      <c r="AM56" s="251">
        <f>SUM(I56,L56,O56,R56,U56,X56,AA56,AD56)</f>
        <v/>
      </c>
      <c r="AN56" s="251">
        <f>AM56-G56</f>
        <v/>
      </c>
    </row>
    <row customFormat="1" customHeight="1" ht="18" r="57" s="830">
      <c r="A57" s="289" t="n"/>
      <c r="B57" s="265" t="n"/>
      <c r="C57" s="290" t="inlineStr">
        <is>
          <t>Acquisition of Assets:</t>
        </is>
      </c>
      <c r="D57" s="291" t="n"/>
      <c r="E57" s="175" t="n"/>
      <c r="F57" s="282" t="n"/>
      <c r="G57" s="233" t="n"/>
      <c r="H57" s="425" t="n"/>
      <c r="I57" s="682" t="n"/>
      <c r="J57" s="233" t="n"/>
      <c r="K57" s="425" t="n"/>
      <c r="L57" s="682" t="n"/>
      <c r="M57" s="233" t="n"/>
      <c r="N57" s="425" t="n"/>
      <c r="O57" s="690" t="n"/>
      <c r="P57" s="269" t="n"/>
      <c r="Q57" s="425" t="n"/>
      <c r="R57" s="682" t="n"/>
      <c r="S57" s="269" t="n"/>
      <c r="T57" s="425" t="n"/>
      <c r="U57" s="682" t="n"/>
      <c r="V57" s="269" t="n"/>
      <c r="W57" s="425" t="n"/>
      <c r="X57" s="690" t="n"/>
      <c r="Y57" s="269" t="n"/>
      <c r="Z57" s="425" t="n"/>
      <c r="AA57" s="682" t="n"/>
      <c r="AB57" s="269" t="n"/>
      <c r="AC57" s="425" t="n"/>
      <c r="AD57" s="682" t="n"/>
      <c r="AE57" s="269" t="n"/>
      <c r="AF57" s="425" t="n"/>
      <c r="AG57" s="251" t="n"/>
      <c r="AM57" s="251">
        <f>SUM(I57,L57,O57,R57,U57,X57,AA57,AD57)</f>
        <v/>
      </c>
      <c r="AN57" s="251">
        <f>AM57-G57</f>
        <v/>
      </c>
    </row>
    <row customFormat="1" customHeight="1" ht="15.75" r="58" s="830">
      <c r="A58" s="292" t="n"/>
      <c r="B58" s="293" t="n"/>
      <c r="C58" s="290" t="inlineStr">
        <is>
          <t xml:space="preserve"> Motor Vehicle :</t>
        </is>
      </c>
      <c r="D58" s="291" t="n"/>
      <c r="E58" s="175" t="n"/>
      <c r="F58" s="282" t="n"/>
      <c r="G58" s="233" t="n"/>
      <c r="H58" s="425" t="n"/>
      <c r="I58" s="682" t="n"/>
      <c r="J58" s="233" t="n"/>
      <c r="K58" s="425" t="n"/>
      <c r="L58" s="682" t="n"/>
      <c r="M58" s="233" t="n"/>
      <c r="N58" s="425" t="n"/>
      <c r="O58" s="690" t="n"/>
      <c r="P58" s="269" t="n"/>
      <c r="Q58" s="425" t="n"/>
      <c r="R58" s="682" t="n"/>
      <c r="S58" s="269" t="n"/>
      <c r="T58" s="425" t="n"/>
      <c r="U58" s="682" t="n"/>
      <c r="V58" s="269" t="n"/>
      <c r="W58" s="425" t="n"/>
      <c r="X58" s="690" t="n"/>
      <c r="Y58" s="269" t="n"/>
      <c r="Z58" s="425" t="n"/>
      <c r="AA58" s="682" t="n"/>
      <c r="AB58" s="269" t="n"/>
      <c r="AC58" s="425" t="n"/>
      <c r="AD58" s="682" t="n"/>
      <c r="AE58" s="269" t="n"/>
      <c r="AF58" s="425" t="n"/>
      <c r="AG58" s="251" t="n"/>
      <c r="AM58" s="251">
        <f>SUM(I58,L58,O58,R58,U58,X58,AA58,AD58)</f>
        <v/>
      </c>
      <c r="AN58" s="251">
        <f>AM58-G58</f>
        <v/>
      </c>
    </row>
    <row customFormat="1" customHeight="1" ht="50.25" r="59" s="830">
      <c r="A59" s="292" t="n"/>
      <c r="B59" s="293" t="n">
        <v>4112101</v>
      </c>
      <c r="C59" s="2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9" s="169" t="inlineStr">
        <is>
          <t>Nos.</t>
        </is>
      </c>
      <c r="E59" s="233" t="n">
        <v>70.25</v>
      </c>
      <c r="F59" s="276" t="n">
        <v>10</v>
      </c>
      <c r="G59" s="233" t="n">
        <v>702.5</v>
      </c>
      <c r="H59" s="425" t="n">
        <v>0.00697</v>
      </c>
      <c r="I59" s="682" t="n">
        <v>346.3</v>
      </c>
      <c r="J59" s="233">
        <f>I59/G59*100</f>
        <v/>
      </c>
      <c r="K59" s="425">
        <f>J59*$H59</f>
        <v/>
      </c>
      <c r="L59" s="682" t="n">
        <v>138.6</v>
      </c>
      <c r="M59" s="233">
        <f>L59/G59*100</f>
        <v/>
      </c>
      <c r="N59" s="425">
        <f>M59*$H59</f>
        <v/>
      </c>
      <c r="O59" s="690" t="n">
        <v>0</v>
      </c>
      <c r="P59" s="269">
        <f>O59/G59*100</f>
        <v/>
      </c>
      <c r="Q59" s="425">
        <f>P59*$H59</f>
        <v/>
      </c>
      <c r="R59" s="682" t="n">
        <v>122</v>
      </c>
      <c r="S59" s="269">
        <f>R59/G59*100</f>
        <v/>
      </c>
      <c r="T59" s="425">
        <f>S59*$H59</f>
        <v/>
      </c>
      <c r="U59" s="682" t="n">
        <v>0</v>
      </c>
      <c r="V59" s="269">
        <f>U59/G59*100</f>
        <v/>
      </c>
      <c r="W59" s="425">
        <f>V59*$H59</f>
        <v/>
      </c>
      <c r="X59" s="690" t="n">
        <v>0</v>
      </c>
      <c r="Y59" s="269">
        <f>X59/G59*100</f>
        <v/>
      </c>
      <c r="Z59" s="425">
        <f>Y59*$H59</f>
        <v/>
      </c>
      <c r="AA59" s="682" t="n">
        <v>95.60000000000002</v>
      </c>
      <c r="AB59" s="269">
        <f>AA59/G59*100</f>
        <v/>
      </c>
      <c r="AC59" s="425">
        <f>AB59*$H59</f>
        <v/>
      </c>
      <c r="AD59" s="682" t="n">
        <v>0</v>
      </c>
      <c r="AE59" s="269">
        <f>AD59/G59*100</f>
        <v/>
      </c>
      <c r="AF59" s="425">
        <f>AE59*$H59</f>
        <v/>
      </c>
      <c r="AG59" s="251">
        <f>SUM(AE59+AB59+Y59+V59+S59+P59+M59+J59)</f>
        <v/>
      </c>
      <c r="AH59" s="423">
        <f>N59+Q59+T59+W59+Z59+AC59+AF59</f>
        <v/>
      </c>
      <c r="AI59" s="830">
        <f>ROW(AH59)</f>
        <v/>
      </c>
      <c r="AM59" s="251">
        <f>SUM(I59,L59,O59,R59,U59,X59,AA59,AD59)</f>
        <v/>
      </c>
      <c r="AN59" s="251">
        <f>AM59-G59</f>
        <v/>
      </c>
    </row>
    <row customFormat="1" customHeight="1" ht="24" r="60" s="447">
      <c r="A60" s="640" t="n"/>
      <c r="B60" s="641" t="n">
        <v>4112101</v>
      </c>
      <c r="C60" s="642" t="inlineStr">
        <is>
          <t>Motorcycle - 45 Nos. (PMO 2 Nos.,Kishoreganj 15 Nos., Netrokona 8 Nos., Sunamganj 8 Nos., Habiganj 8 Nos.&amp; Brahmanbaria 4 Nos).</t>
        </is>
      </c>
      <c r="D60" s="635" t="inlineStr">
        <is>
          <t>Nos.</t>
        </is>
      </c>
      <c r="E60" s="557" t="n">
        <v>1.52</v>
      </c>
      <c r="F60" s="643" t="n">
        <v>45</v>
      </c>
      <c r="G60" s="557" t="n">
        <v>68.25</v>
      </c>
      <c r="H60" s="638" t="n">
        <v>0.00068</v>
      </c>
      <c r="I60" s="682" t="n">
        <v>5.83</v>
      </c>
      <c r="J60" s="557">
        <f>I60/G60*100</f>
        <v/>
      </c>
      <c r="K60" s="638">
        <f>J60*$H60</f>
        <v/>
      </c>
      <c r="L60" s="682" t="n">
        <v>26.31</v>
      </c>
      <c r="M60" s="557">
        <f>L60/G60*100</f>
        <v/>
      </c>
      <c r="N60" s="638">
        <f>M60*$H60</f>
        <v/>
      </c>
      <c r="O60" s="690" t="n">
        <v>10.08</v>
      </c>
      <c r="P60" s="639">
        <f>O60/G60*100</f>
        <v/>
      </c>
      <c r="Q60" s="638">
        <f>P60*$H60</f>
        <v/>
      </c>
      <c r="R60" s="682" t="n">
        <v>8</v>
      </c>
      <c r="S60" s="639">
        <f>R60/G60*100</f>
        <v/>
      </c>
      <c r="T60" s="638">
        <f>S60*$H60</f>
        <v/>
      </c>
      <c r="U60" s="682" t="n">
        <v>0</v>
      </c>
      <c r="V60" s="639">
        <f>U60/G60*100</f>
        <v/>
      </c>
      <c r="W60" s="638">
        <f>V60*$H60</f>
        <v/>
      </c>
      <c r="X60" s="690" t="n">
        <v>0</v>
      </c>
      <c r="Y60" s="639">
        <f>X60/G60*100</f>
        <v/>
      </c>
      <c r="Z60" s="638">
        <f>Y60*$H60</f>
        <v/>
      </c>
      <c r="AA60" s="682" t="n">
        <v>18.03</v>
      </c>
      <c r="AB60" s="639">
        <f>AA60/G60*100</f>
        <v/>
      </c>
      <c r="AC60" s="638">
        <f>AB60*$H60</f>
        <v/>
      </c>
      <c r="AD60" s="682" t="n">
        <v>0</v>
      </c>
      <c r="AE60" s="639">
        <f>AD60/G60*100</f>
        <v/>
      </c>
      <c r="AF60" s="638">
        <f>AE60*$H60</f>
        <v/>
      </c>
      <c r="AG60" s="448">
        <f>SUM(AE60+AB60+Y60+V60+S60+P60+M60+J60)</f>
        <v/>
      </c>
      <c r="AH60" s="449">
        <f>N60+Q60+T60+W60+Z60+AC60+AF60</f>
        <v/>
      </c>
      <c r="AI60" s="447">
        <f>ROW(AH60)</f>
        <v/>
      </c>
      <c r="AM60" s="251">
        <f>SUM(I60,L60,O60,R60,U60,X60,AA60,AD60)</f>
        <v/>
      </c>
      <c r="AN60" s="251">
        <f>AM60-G60</f>
        <v/>
      </c>
    </row>
    <row customFormat="1" customHeight="1" ht="15" r="61" s="830">
      <c r="A61" s="292" t="n"/>
      <c r="B61" s="293" t="n"/>
      <c r="C61" s="295" t="inlineStr">
        <is>
          <t>Water Transport :</t>
        </is>
      </c>
      <c r="D61" s="169" t="n"/>
      <c r="E61" s="233" t="n"/>
      <c r="F61" s="276" t="n"/>
      <c r="G61" s="233" t="n"/>
      <c r="H61" s="425" t="n"/>
      <c r="I61" s="682" t="n"/>
      <c r="J61" s="233" t="n"/>
      <c r="K61" s="425" t="n"/>
      <c r="L61" s="682" t="n"/>
      <c r="M61" s="233" t="n"/>
      <c r="N61" s="425" t="n"/>
      <c r="O61" s="690" t="n"/>
      <c r="P61" s="269" t="n"/>
      <c r="Q61" s="425" t="n"/>
      <c r="R61" s="682" t="n"/>
      <c r="S61" s="269" t="n"/>
      <c r="T61" s="425" t="n"/>
      <c r="U61" s="682" t="n"/>
      <c r="V61" s="269" t="n"/>
      <c r="W61" s="425" t="n"/>
      <c r="X61" s="690" t="n"/>
      <c r="Y61" s="269" t="n"/>
      <c r="Z61" s="425" t="n"/>
      <c r="AA61" s="682" t="n"/>
      <c r="AB61" s="269" t="n"/>
      <c r="AC61" s="425" t="n"/>
      <c r="AD61" s="682" t="n"/>
      <c r="AE61" s="269" t="n"/>
      <c r="AF61" s="425" t="n"/>
      <c r="AG61" s="251" t="n"/>
      <c r="AM61" s="251">
        <f>SUM(I61,L61,O61,R61,U61,X61,AA61,AD61)</f>
        <v/>
      </c>
      <c r="AN61" s="251">
        <f>AM61-G61</f>
        <v/>
      </c>
    </row>
    <row customFormat="1" customHeight="1" ht="17.25" r="62" s="830">
      <c r="A62" s="292" t="n"/>
      <c r="B62" s="616" t="n">
        <v>4112102</v>
      </c>
      <c r="C62" s="296" t="inlineStr">
        <is>
          <t>Speed Boat with Engine and all accessories (75 hp &amp; 5 Nos.)</t>
        </is>
      </c>
      <c r="D62" s="169" t="inlineStr">
        <is>
          <t>Nos.</t>
        </is>
      </c>
      <c r="E62" s="233" t="n">
        <v>18</v>
      </c>
      <c r="F62" s="276" t="n">
        <v>5</v>
      </c>
      <c r="G62" s="233" t="n">
        <v>90</v>
      </c>
      <c r="H62" s="425" t="n">
        <v>0.0008899999999999999</v>
      </c>
      <c r="I62" s="682" t="n">
        <v>0</v>
      </c>
      <c r="J62" s="233">
        <f>I62/G62*100</f>
        <v/>
      </c>
      <c r="K62" s="425">
        <f>J62*$H62</f>
        <v/>
      </c>
      <c r="L62" s="682" t="n">
        <v>0</v>
      </c>
      <c r="M62" s="233">
        <f>L62/G62*100</f>
        <v/>
      </c>
      <c r="N62" s="425">
        <f>M62*$H62</f>
        <v/>
      </c>
      <c r="O62" s="690" t="n">
        <v>40.29</v>
      </c>
      <c r="P62" s="269">
        <f>O62/G62*100</f>
        <v/>
      </c>
      <c r="Q62" s="425">
        <f>P62*$H62</f>
        <v/>
      </c>
      <c r="R62" s="682" t="n">
        <v>21</v>
      </c>
      <c r="S62" s="269">
        <f>R62/G62*100</f>
        <v/>
      </c>
      <c r="T62" s="425">
        <f>S62*$H62</f>
        <v/>
      </c>
      <c r="U62" s="682" t="n">
        <v>0</v>
      </c>
      <c r="V62" s="269">
        <f>U62/G62*100</f>
        <v/>
      </c>
      <c r="W62" s="425">
        <f>V62*$H62</f>
        <v/>
      </c>
      <c r="X62" s="690" t="n">
        <v>0</v>
      </c>
      <c r="Y62" s="269">
        <f>X62/G62*100</f>
        <v/>
      </c>
      <c r="Z62" s="425">
        <f>Y62*$H62</f>
        <v/>
      </c>
      <c r="AA62" s="682" t="n">
        <v>28.71</v>
      </c>
      <c r="AB62" s="269">
        <f>AA62/G62*100</f>
        <v/>
      </c>
      <c r="AC62" s="425">
        <f>AB62*$H62</f>
        <v/>
      </c>
      <c r="AD62" s="682" t="n">
        <v>0</v>
      </c>
      <c r="AE62" s="269">
        <f>AD62/G62*100</f>
        <v/>
      </c>
      <c r="AF62" s="425">
        <f>AE62*$H62</f>
        <v/>
      </c>
      <c r="AG62" s="251">
        <f>SUM(AE62+AB62+Y62+V62+S62+P62+M62+J62)</f>
        <v/>
      </c>
      <c r="AH62" s="423">
        <f>N62+Q62+T62+W62+Z62+AC62+AF62</f>
        <v/>
      </c>
      <c r="AI62" s="830">
        <f>ROW(AH62)</f>
        <v/>
      </c>
      <c r="AM62" s="251">
        <f>SUM(I62,L62,O62,R62,U62,X62,AA62,AD62)</f>
        <v/>
      </c>
      <c r="AN62" s="251">
        <f>AM62-G62</f>
        <v/>
      </c>
    </row>
    <row customFormat="1" customHeight="1" ht="15.75" r="63" s="830">
      <c r="A63" s="292" t="n"/>
      <c r="B63" s="293" t="n"/>
      <c r="C63" s="297" t="inlineStr">
        <is>
          <t>Mechinary &amp; Other Equipment</t>
        </is>
      </c>
      <c r="D63" s="169" t="n"/>
      <c r="E63" s="233" t="n"/>
      <c r="F63" s="276" t="n"/>
      <c r="G63" s="233" t="n"/>
      <c r="H63" s="425" t="n"/>
      <c r="I63" s="682" t="n"/>
      <c r="J63" s="233" t="n"/>
      <c r="K63" s="425" t="n"/>
      <c r="L63" s="682" t="n"/>
      <c r="M63" s="233" t="n"/>
      <c r="N63" s="425" t="n"/>
      <c r="O63" s="690" t="n"/>
      <c r="P63" s="269" t="n"/>
      <c r="Q63" s="425" t="n"/>
      <c r="R63" s="682" t="n"/>
      <c r="S63" s="269" t="n"/>
      <c r="T63" s="425" t="n"/>
      <c r="U63" s="682" t="n"/>
      <c r="V63" s="269" t="n"/>
      <c r="W63" s="425" t="n"/>
      <c r="X63" s="690" t="n"/>
      <c r="Y63" s="269" t="n"/>
      <c r="Z63" s="425" t="n"/>
      <c r="AA63" s="682" t="n"/>
      <c r="AB63" s="269" t="n"/>
      <c r="AC63" s="425" t="n"/>
      <c r="AD63" s="682" t="n"/>
      <c r="AE63" s="269" t="n"/>
      <c r="AF63" s="425" t="n"/>
      <c r="AG63" s="251" t="n"/>
      <c r="AH63" s="423">
        <f>N63+Q63+T63+W63+Z63+AC63+AF63</f>
        <v/>
      </c>
      <c r="AI63" s="830">
        <f>ROW(AH63)</f>
        <v/>
      </c>
      <c r="AM63" s="251">
        <f>SUM(I63,L63,O63,R63,U63,X63,AA63,AD63)</f>
        <v/>
      </c>
      <c r="AN63" s="251">
        <f>AM63-G63</f>
        <v/>
      </c>
    </row>
    <row customFormat="1" customHeight="1" ht="15.75" r="64" s="651">
      <c r="A64" s="647" t="n"/>
      <c r="B64" s="628" t="n">
        <v>4112316</v>
      </c>
      <c r="C64" s="648" t="inlineStr">
        <is>
          <t>Photocopier -7 nos (PMO 2 Nos.,Kishoreganj 1 No., Netrokona 1 No., Sunamganj 1 No., Habiganj 1No.&amp; Brahmanbaria 1 No).</t>
        </is>
      </c>
      <c r="D64" s="629" t="inlineStr">
        <is>
          <t>Nos.</t>
        </is>
      </c>
      <c r="E64" s="625" t="n">
        <v>1.28</v>
      </c>
      <c r="F64" s="649" t="n">
        <v>7</v>
      </c>
      <c r="G64" s="625" t="n">
        <v>8.970000000000001</v>
      </c>
      <c r="H64" s="630" t="n">
        <v>9.000000000000001e-05</v>
      </c>
      <c r="I64" s="682" t="n">
        <v>3.73</v>
      </c>
      <c r="J64" s="625">
        <f>I64/G64*100</f>
        <v/>
      </c>
      <c r="K64" s="630">
        <f>J64*$H64</f>
        <v/>
      </c>
      <c r="L64" s="682" t="n">
        <v>2.74</v>
      </c>
      <c r="M64" s="625">
        <f>L64/G64*100</f>
        <v/>
      </c>
      <c r="N64" s="630">
        <f>M64*$H64</f>
        <v/>
      </c>
      <c r="O64" s="690" t="n">
        <v>2.5</v>
      </c>
      <c r="P64" s="631">
        <f>O64/G64*100</f>
        <v/>
      </c>
      <c r="Q64" s="630">
        <f>P64*$H64</f>
        <v/>
      </c>
      <c r="R64" s="682" t="n">
        <v>0</v>
      </c>
      <c r="S64" s="631">
        <f>R64/G64*100</f>
        <v/>
      </c>
      <c r="T64" s="630">
        <f>S64*$H64</f>
        <v/>
      </c>
      <c r="U64" s="682" t="n">
        <v>0</v>
      </c>
      <c r="V64" s="631">
        <f>U64/G64*100</f>
        <v/>
      </c>
      <c r="W64" s="630">
        <f>V64*$H64</f>
        <v/>
      </c>
      <c r="X64" s="690" t="n">
        <v>0</v>
      </c>
      <c r="Y64" s="631">
        <f>X64/G64*100</f>
        <v/>
      </c>
      <c r="Z64" s="630">
        <f>Y64*$H64</f>
        <v/>
      </c>
      <c r="AA64" s="682" t="n">
        <v>0</v>
      </c>
      <c r="AB64" s="631">
        <f>AA64/G64*100</f>
        <v/>
      </c>
      <c r="AC64" s="630">
        <f>AB64*$H64</f>
        <v/>
      </c>
      <c r="AD64" s="682" t="n">
        <v>0</v>
      </c>
      <c r="AE64" s="631">
        <f>AD64/G64*100</f>
        <v/>
      </c>
      <c r="AF64" s="630">
        <f>AE64*$H64</f>
        <v/>
      </c>
      <c r="AG64" s="646">
        <f>SUM(AE64+AB64+Y64+V64+S64+P64+M64+J64)</f>
        <v/>
      </c>
      <c r="AH64" s="650">
        <f>N64+Q64+T64+W64+Z64+AC64+AF64</f>
        <v/>
      </c>
      <c r="AI64" s="651">
        <f>ROW(AH64)</f>
        <v/>
      </c>
      <c r="AM64" s="646">
        <f>SUM(I64,L64,O64,R64,U64,X64,AA64,AD64)</f>
        <v/>
      </c>
      <c r="AN64" s="646">
        <f>AM64-G64</f>
        <v/>
      </c>
    </row>
    <row customFormat="1" customHeight="1" ht="14.25" r="65" s="651">
      <c r="A65" s="647" t="n"/>
      <c r="B65" s="652" t="n">
        <v>4112316</v>
      </c>
      <c r="C65" s="648" t="inlineStr">
        <is>
          <t>Fax -2 nos (PMO 2 Nos.).</t>
        </is>
      </c>
      <c r="D65" s="629" t="inlineStr">
        <is>
          <t>Nos.</t>
        </is>
      </c>
      <c r="E65" s="625" t="n">
        <v>0.5</v>
      </c>
      <c r="F65" s="649" t="n">
        <v>2</v>
      </c>
      <c r="G65" s="625" t="n">
        <v>1</v>
      </c>
      <c r="H65" s="630" t="n">
        <v>1e-05</v>
      </c>
      <c r="I65" s="682" t="n">
        <v>0.79</v>
      </c>
      <c r="J65" s="625">
        <f>I65/G65*100</f>
        <v/>
      </c>
      <c r="K65" s="630">
        <f>J65*$H65</f>
        <v/>
      </c>
      <c r="L65" s="682" t="n">
        <v>0</v>
      </c>
      <c r="M65" s="625">
        <f>L65/G65*100</f>
        <v/>
      </c>
      <c r="N65" s="630">
        <f>M65*$H65</f>
        <v/>
      </c>
      <c r="O65" s="690" t="n">
        <v>0</v>
      </c>
      <c r="P65" s="631">
        <f>O65/G65*100</f>
        <v/>
      </c>
      <c r="Q65" s="630">
        <f>P65*$H65</f>
        <v/>
      </c>
      <c r="R65" s="682" t="n">
        <v>0</v>
      </c>
      <c r="S65" s="631">
        <f>R65/G65*100</f>
        <v/>
      </c>
      <c r="T65" s="630">
        <f>S65*$H65</f>
        <v/>
      </c>
      <c r="U65" s="682" t="n">
        <v>0</v>
      </c>
      <c r="V65" s="631">
        <f>U65/G65*100</f>
        <v/>
      </c>
      <c r="W65" s="630">
        <f>V65*$H65</f>
        <v/>
      </c>
      <c r="X65" s="690" t="n">
        <v>0</v>
      </c>
      <c r="Y65" s="631">
        <f>X65/G65*100</f>
        <v/>
      </c>
      <c r="Z65" s="630">
        <f>Y65*$H65</f>
        <v/>
      </c>
      <c r="AA65" s="682" t="n">
        <v>0.21</v>
      </c>
      <c r="AB65" s="631">
        <f>AA65/G65*100</f>
        <v/>
      </c>
      <c r="AC65" s="630">
        <f>AB65*$H65</f>
        <v/>
      </c>
      <c r="AD65" s="682" t="n">
        <v>0</v>
      </c>
      <c r="AE65" s="631">
        <f>AD65/G65*100</f>
        <v/>
      </c>
      <c r="AF65" s="630">
        <f>AE65*$H65</f>
        <v/>
      </c>
      <c r="AG65" s="646">
        <f>SUM(AE65+AB65+Y65+V65+S65+P65+M65+J65)</f>
        <v/>
      </c>
      <c r="AH65" s="650">
        <f>N65+Q65+T65+W65+Z65+AC65+AF65</f>
        <v/>
      </c>
      <c r="AI65" s="651">
        <f>ROW(AH65)</f>
        <v/>
      </c>
      <c r="AM65" s="646">
        <f>SUM(I65,L65,O65,R65,U65,X65,AA65,AD65)</f>
        <v/>
      </c>
      <c r="AN65" s="646">
        <f>AM65-G65</f>
        <v/>
      </c>
    </row>
    <row customFormat="1" customHeight="1" ht="15.75" r="66" s="830">
      <c r="A66" s="292" t="n"/>
      <c r="B66" s="293" t="n"/>
      <c r="C66" s="295" t="inlineStr">
        <is>
          <t>Engineering Equipments</t>
        </is>
      </c>
      <c r="D66" s="169" t="n"/>
      <c r="E66" s="233" t="n"/>
      <c r="F66" s="276" t="n"/>
      <c r="G66" s="233" t="n"/>
      <c r="H66" s="425" t="n"/>
      <c r="I66" s="682" t="n"/>
      <c r="J66" s="233" t="n"/>
      <c r="K66" s="425" t="n"/>
      <c r="L66" s="682" t="n"/>
      <c r="M66" s="233" t="n"/>
      <c r="N66" s="425" t="n"/>
      <c r="O66" s="690" t="n"/>
      <c r="P66" s="269" t="n"/>
      <c r="Q66" s="425" t="n"/>
      <c r="R66" s="682" t="n"/>
      <c r="S66" s="269" t="n"/>
      <c r="T66" s="425" t="n"/>
      <c r="U66" s="682" t="n"/>
      <c r="V66" s="269" t="n"/>
      <c r="W66" s="425" t="n"/>
      <c r="X66" s="690" t="n"/>
      <c r="Y66" s="269" t="n"/>
      <c r="Z66" s="425" t="n"/>
      <c r="AA66" s="682" t="n"/>
      <c r="AB66" s="269" t="n"/>
      <c r="AC66" s="425" t="n"/>
      <c r="AD66" s="682" t="n"/>
      <c r="AE66" s="269" t="n"/>
      <c r="AF66" s="425" t="n"/>
      <c r="AG66" s="251" t="n"/>
      <c r="AI66" s="830">
        <f>ROW(AH66)</f>
        <v/>
      </c>
      <c r="AM66" s="251">
        <f>SUM(I66,L66,O66,R66,U66,X66,AA66,AD66)</f>
        <v/>
      </c>
      <c r="AN66" s="251">
        <f>AM66-G66</f>
        <v/>
      </c>
    </row>
    <row customFormat="1" customHeight="1" ht="27.75" r="67" s="651">
      <c r="A67" s="647" t="n"/>
      <c r="B67" s="652" t="n">
        <v>4112304</v>
      </c>
      <c r="C67" s="648" t="inlineStr">
        <is>
          <t>Survey Equipments (Digital leveling Instrument 5 nos., Total Station 2 nos. &amp; Hand Held GPS 10 Nos)</t>
        </is>
      </c>
      <c r="D67" s="629" t="inlineStr">
        <is>
          <t>Sets</t>
        </is>
      </c>
      <c r="E67" s="625" t="n">
        <v>20.5</v>
      </c>
      <c r="F67" s="649" t="n">
        <v>17</v>
      </c>
      <c r="G67" s="625" t="n">
        <v>20.5</v>
      </c>
      <c r="H67" s="630" t="n">
        <v>0.0002</v>
      </c>
      <c r="I67" s="682" t="n">
        <v>0</v>
      </c>
      <c r="J67" s="625">
        <f>I67/G67*100</f>
        <v/>
      </c>
      <c r="K67" s="653">
        <f>J67*$H67</f>
        <v/>
      </c>
      <c r="L67" s="682" t="n">
        <v>5.55</v>
      </c>
      <c r="M67" s="625">
        <f>L67/G67*100</f>
        <v/>
      </c>
      <c r="N67" s="653">
        <f>M67*$H67</f>
        <v/>
      </c>
      <c r="O67" s="690" t="n">
        <v>11.15</v>
      </c>
      <c r="P67" s="631">
        <f>O67/G67*100</f>
        <v/>
      </c>
      <c r="Q67" s="630">
        <f>P67*$H67</f>
        <v/>
      </c>
      <c r="R67" s="682" t="n">
        <v>3.8</v>
      </c>
      <c r="S67" s="631">
        <f>R67/G67*100</f>
        <v/>
      </c>
      <c r="T67" s="630">
        <f>S67*$H67</f>
        <v/>
      </c>
      <c r="U67" s="682" t="n">
        <v>0</v>
      </c>
      <c r="V67" s="631">
        <f>U67/G67*100</f>
        <v/>
      </c>
      <c r="W67" s="630">
        <f>V67*$H67</f>
        <v/>
      </c>
      <c r="X67" s="690" t="n">
        <v>0</v>
      </c>
      <c r="Y67" s="631">
        <f>X67/G67*100</f>
        <v/>
      </c>
      <c r="Z67" s="630">
        <f>Y67*$H67</f>
        <v/>
      </c>
      <c r="AA67" s="682" t="n">
        <v>0</v>
      </c>
      <c r="AB67" s="631">
        <f>AA67/G67*100</f>
        <v/>
      </c>
      <c r="AC67" s="630">
        <f>AB67*$H67</f>
        <v/>
      </c>
      <c r="AD67" s="682" t="n">
        <v>0</v>
      </c>
      <c r="AE67" s="631">
        <f>AD67/G67*100</f>
        <v/>
      </c>
      <c r="AF67" s="630">
        <f>AE67*$H67</f>
        <v/>
      </c>
      <c r="AG67" s="646">
        <f>SUM(AE67+AB67+Y67+V67+S67+P67+M67+J67)</f>
        <v/>
      </c>
      <c r="AH67" s="650">
        <f>N67+Q67+T67+W67+Z67+AC67+AF67</f>
        <v/>
      </c>
      <c r="AI67" s="651">
        <f>ROW(AH67)</f>
        <v/>
      </c>
      <c r="AM67" s="646">
        <f>SUM(I67,L67,O67,R67,U67,X67,AA67,AD67)</f>
        <v/>
      </c>
      <c r="AN67" s="646">
        <f>AM67-G67</f>
        <v/>
      </c>
    </row>
    <row customFormat="1" customHeight="1" ht="22.5" r="68" s="651">
      <c r="A68" s="647" t="n"/>
      <c r="B68" s="628" t="n">
        <v>4112304</v>
      </c>
      <c r="C68" s="654" t="inlineStr">
        <is>
          <t>Networking Equipment- 3 nos (PMO 1 No., Kishoreganj 1 No., Netrokona 1 No., )</t>
        </is>
      </c>
      <c r="D68" s="629" t="inlineStr">
        <is>
          <t>Nos.</t>
        </is>
      </c>
      <c r="E68" s="625" t="n">
        <v>1</v>
      </c>
      <c r="F68" s="649" t="n">
        <v>3</v>
      </c>
      <c r="G68" s="625" t="n">
        <v>3</v>
      </c>
      <c r="H68" s="630" t="n">
        <v>3e-05</v>
      </c>
      <c r="I68" s="682" t="n">
        <v>0</v>
      </c>
      <c r="J68" s="625">
        <f>I68/G68*100</f>
        <v/>
      </c>
      <c r="K68" s="653">
        <f>J68*$H68</f>
        <v/>
      </c>
      <c r="L68" s="682" t="n">
        <v>0</v>
      </c>
      <c r="M68" s="625">
        <f>L68/G68*100</f>
        <v/>
      </c>
      <c r="N68" s="653">
        <f>M68*$H68</f>
        <v/>
      </c>
      <c r="O68" s="690" t="n">
        <v>0</v>
      </c>
      <c r="P68" s="631">
        <f>O68/G68*100</f>
        <v/>
      </c>
      <c r="Q68" s="630">
        <f>P68*$H68</f>
        <v/>
      </c>
      <c r="R68" s="682" t="n">
        <v>3</v>
      </c>
      <c r="S68" s="631">
        <f>R68/G68*100</f>
        <v/>
      </c>
      <c r="T68" s="630">
        <f>S68*$H68</f>
        <v/>
      </c>
      <c r="U68" s="682" t="n">
        <v>0</v>
      </c>
      <c r="V68" s="631">
        <f>U68/G68*100</f>
        <v/>
      </c>
      <c r="W68" s="630">
        <f>V68*$H68</f>
        <v/>
      </c>
      <c r="X68" s="690" t="n">
        <v>0</v>
      </c>
      <c r="Y68" s="631">
        <f>X68/G68*100</f>
        <v/>
      </c>
      <c r="Z68" s="630">
        <f>Y68*$H68</f>
        <v/>
      </c>
      <c r="AA68" s="682" t="n">
        <v>0</v>
      </c>
      <c r="AB68" s="631">
        <f>AA68/G68*100</f>
        <v/>
      </c>
      <c r="AC68" s="630">
        <f>AB68*$H68</f>
        <v/>
      </c>
      <c r="AD68" s="682" t="n">
        <v>0</v>
      </c>
      <c r="AE68" s="631">
        <f>AD68/G68*100</f>
        <v/>
      </c>
      <c r="AF68" s="630">
        <f>AE68*$H68</f>
        <v/>
      </c>
      <c r="AG68" s="646">
        <f>SUM(AE68+AB68+Y68+V68+S68+P68+M68+J68)</f>
        <v/>
      </c>
      <c r="AH68" s="650">
        <f>N68+Q68+T68+W68+Z68+AC68+AF68</f>
        <v/>
      </c>
      <c r="AI68" s="651">
        <f>ROW(AH68)</f>
        <v/>
      </c>
      <c r="AM68" s="646">
        <f>SUM(I68,L68,O68,R68,U68,X68,AA68,AD68)</f>
        <v/>
      </c>
      <c r="AN68" s="646">
        <f>AM68-G68</f>
        <v/>
      </c>
    </row>
    <row customFormat="1" customHeight="1" ht="23.25" r="69" s="830">
      <c r="A69" s="292" t="n"/>
      <c r="B69" s="293" t="n">
        <v>4112304</v>
      </c>
      <c r="C69" s="294" t="inlineStr">
        <is>
          <t>Engineering Laboratory Equipments for Kishoregonj WD Division</t>
        </is>
      </c>
      <c r="D69" s="169" t="inlineStr">
        <is>
          <t>Nos.</t>
        </is>
      </c>
      <c r="E69" s="233" t="n">
        <v>0</v>
      </c>
      <c r="F69" s="276" t="inlineStr">
        <is>
          <t>L.S</t>
        </is>
      </c>
      <c r="G69" s="233" t="n">
        <v>50</v>
      </c>
      <c r="H69" s="425" t="n">
        <v>0.0005</v>
      </c>
      <c r="I69" s="682" t="n">
        <v>0</v>
      </c>
      <c r="J69" s="233">
        <f>I69/G69*100</f>
        <v/>
      </c>
      <c r="K69" s="426">
        <f>J69*$H69</f>
        <v/>
      </c>
      <c r="L69" s="682" t="n">
        <v>0</v>
      </c>
      <c r="M69" s="233">
        <f>L69/G69*100</f>
        <v/>
      </c>
      <c r="N69" s="426">
        <f>M69*$H69</f>
        <v/>
      </c>
      <c r="O69" s="690" t="n">
        <v>0</v>
      </c>
      <c r="P69" s="269">
        <f>O69/G69*100</f>
        <v/>
      </c>
      <c r="Q69" s="425">
        <f>P69*$H69</f>
        <v/>
      </c>
      <c r="R69" s="682" t="n">
        <v>7.89</v>
      </c>
      <c r="S69" s="269">
        <f>R69/G69*100</f>
        <v/>
      </c>
      <c r="T69" s="425">
        <f>S69*$H69</f>
        <v/>
      </c>
      <c r="U69" s="682" t="n">
        <v>1.6</v>
      </c>
      <c r="V69" s="269">
        <f>U69/G69*100</f>
        <v/>
      </c>
      <c r="W69" s="425">
        <f>V69*$H69</f>
        <v/>
      </c>
      <c r="X69" s="690" t="n">
        <v>5</v>
      </c>
      <c r="Y69" s="269">
        <f>X69/G69*100</f>
        <v/>
      </c>
      <c r="Z69" s="425">
        <f>Y69*$H69</f>
        <v/>
      </c>
      <c r="AA69" s="682" t="n">
        <v>35.51</v>
      </c>
      <c r="AB69" s="269">
        <f>AA69/G69*100</f>
        <v/>
      </c>
      <c r="AC69" s="425">
        <f>AB69*$H69</f>
        <v/>
      </c>
      <c r="AD69" s="682" t="n">
        <v>0</v>
      </c>
      <c r="AE69" s="269">
        <f>AD69/G69*100</f>
        <v/>
      </c>
      <c r="AF69" s="425">
        <f>AE69*$H69</f>
        <v/>
      </c>
      <c r="AG69" s="251">
        <f>SUM(AE69+AB69+Y69+V69+S69+P69+M69+J69)</f>
        <v/>
      </c>
      <c r="AH69" s="423">
        <f>N69+Q69+T69+W69+Z69+AC69+AF69</f>
        <v/>
      </c>
      <c r="AI69" s="830">
        <f>ROW(AH69)</f>
        <v/>
      </c>
      <c r="AM69" s="251">
        <f>SUM(I69,L69,O69,R69,U69,X69,AA69,AD69)</f>
        <v/>
      </c>
      <c r="AN69" s="251">
        <f>AM69-G69</f>
        <v/>
      </c>
    </row>
    <row customFormat="1" customHeight="1" ht="16.5" r="70" s="830">
      <c r="A70" s="292" t="n"/>
      <c r="B70" s="293" t="n"/>
      <c r="C70" s="298" t="inlineStr">
        <is>
          <t>Computers &amp; Accessories</t>
        </is>
      </c>
      <c r="D70" s="169" t="n"/>
      <c r="E70" s="233" t="n"/>
      <c r="F70" s="276" t="n"/>
      <c r="G70" s="233" t="n"/>
      <c r="H70" s="425" t="n"/>
      <c r="I70" s="682" t="n"/>
      <c r="J70" s="233" t="n"/>
      <c r="K70" s="426" t="n"/>
      <c r="L70" s="682" t="n"/>
      <c r="M70" s="233" t="n"/>
      <c r="N70" s="426" t="n"/>
      <c r="O70" s="690" t="n"/>
      <c r="P70" s="269" t="n"/>
      <c r="Q70" s="425" t="n"/>
      <c r="R70" s="682" t="n"/>
      <c r="S70" s="269" t="n"/>
      <c r="T70" s="425" t="n"/>
      <c r="U70" s="682" t="n"/>
      <c r="V70" s="269" t="n"/>
      <c r="W70" s="425" t="n"/>
      <c r="X70" s="690" t="n"/>
      <c r="Y70" s="269" t="n"/>
      <c r="Z70" s="425" t="n"/>
      <c r="AA70" s="682" t="n"/>
      <c r="AB70" s="269" t="n"/>
      <c r="AC70" s="425" t="n"/>
      <c r="AD70" s="682" t="n"/>
      <c r="AE70" s="269" t="n"/>
      <c r="AF70" s="425" t="n"/>
      <c r="AG70" s="251" t="n"/>
      <c r="AM70" s="251">
        <f>SUM(I70,L70,O70,R70,U70,X70,AA70,AD70)</f>
        <v/>
      </c>
      <c r="AN70" s="251">
        <f>AM70-G70</f>
        <v/>
      </c>
    </row>
    <row customFormat="1" customHeight="1" ht="39.75" r="71" s="447">
      <c r="A71" s="640" t="n"/>
      <c r="B71" s="641" t="n">
        <v>4112202</v>
      </c>
      <c r="C71" s="642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1" s="635" t="inlineStr">
        <is>
          <t>Nos.</t>
        </is>
      </c>
      <c r="E71" s="557" t="n">
        <v>0.66</v>
      </c>
      <c r="F71" s="643" t="n">
        <v>37</v>
      </c>
      <c r="G71" s="557" t="n">
        <v>24.5</v>
      </c>
      <c r="H71" s="638" t="n">
        <v>0.00024</v>
      </c>
      <c r="I71" s="682" t="n">
        <v>3.88</v>
      </c>
      <c r="J71" s="557">
        <f>I71/G71*100</f>
        <v/>
      </c>
      <c r="K71" s="645">
        <f>J71*$H71</f>
        <v/>
      </c>
      <c r="L71" s="682" t="n">
        <v>7.14</v>
      </c>
      <c r="M71" s="557">
        <f>L71/G71*100</f>
        <v/>
      </c>
      <c r="N71" s="645">
        <f>M71*$H71</f>
        <v/>
      </c>
      <c r="O71" s="690" t="n">
        <v>6.18</v>
      </c>
      <c r="P71" s="639">
        <f>O71/G71*100</f>
        <v/>
      </c>
      <c r="Q71" s="638">
        <f>P71*$H71</f>
        <v/>
      </c>
      <c r="R71" s="682" t="n">
        <v>2.27</v>
      </c>
      <c r="S71" s="639">
        <f>R71/G71*100</f>
        <v/>
      </c>
      <c r="T71" s="638">
        <f>S71*$H71</f>
        <v/>
      </c>
      <c r="U71" s="682" t="n">
        <v>0</v>
      </c>
      <c r="V71" s="639">
        <f>U71/G71*100</f>
        <v/>
      </c>
      <c r="W71" s="638">
        <f>V71*$H71</f>
        <v/>
      </c>
      <c r="X71" s="690" t="n">
        <v>0</v>
      </c>
      <c r="Y71" s="639">
        <f>X71/G71*100</f>
        <v/>
      </c>
      <c r="Z71" s="638">
        <f>Y71*$H71</f>
        <v/>
      </c>
      <c r="AA71" s="682" t="n">
        <v>5.030000000000001</v>
      </c>
      <c r="AB71" s="639">
        <f>AA71/G71*100</f>
        <v/>
      </c>
      <c r="AC71" s="638">
        <f>AB71*$H71</f>
        <v/>
      </c>
      <c r="AD71" s="682" t="n">
        <v>0</v>
      </c>
      <c r="AE71" s="639">
        <f>AD71/G71*100</f>
        <v/>
      </c>
      <c r="AF71" s="638">
        <f>AE71*$H71</f>
        <v/>
      </c>
      <c r="AG71" s="448">
        <f>SUM(AE71+AB71+Y71+V71+S71+P71+M71+J71)</f>
        <v/>
      </c>
      <c r="AH71" s="449">
        <f>N71+Q71+T71+W71+Z71+AC71+AF71</f>
        <v/>
      </c>
      <c r="AI71" s="447">
        <f>ROW(AH71)</f>
        <v/>
      </c>
      <c r="AM71" s="251">
        <f>SUM(I71,L71,O71,R71,U71,X71,AA71,AD71)</f>
        <v/>
      </c>
      <c r="AN71" s="251">
        <f>AM71-G71</f>
        <v/>
      </c>
    </row>
    <row customFormat="1" customHeight="1" ht="24.75" r="72" s="447">
      <c r="A72" s="640" t="n"/>
      <c r="B72" s="641" t="n">
        <v>4112202</v>
      </c>
      <c r="C72" s="642" t="inlineStr">
        <is>
          <t>Laptop Computer -11 nos (PMO 6 Nos.,Kishoreganj 1 No., Netrokona 1 No., Sunamganj 1 No., Habiganj 1No.&amp; Brahmanbaria 1 No)</t>
        </is>
      </c>
      <c r="D72" s="635" t="inlineStr">
        <is>
          <t>Nos.</t>
        </is>
      </c>
      <c r="E72" s="557" t="n">
        <v>1.25</v>
      </c>
      <c r="F72" s="643" t="n">
        <v>11</v>
      </c>
      <c r="G72" s="557" t="n">
        <v>13.75</v>
      </c>
      <c r="H72" s="638" t="n">
        <v>0.00014</v>
      </c>
      <c r="I72" s="682" t="n">
        <v>3.744</v>
      </c>
      <c r="J72" s="557">
        <f>I72/G72*100</f>
        <v/>
      </c>
      <c r="K72" s="645">
        <f>J72*$H72</f>
        <v/>
      </c>
      <c r="L72" s="682" t="n">
        <v>0</v>
      </c>
      <c r="M72" s="557">
        <f>L72/G72*100</f>
        <v/>
      </c>
      <c r="N72" s="645">
        <f>M72*$H72</f>
        <v/>
      </c>
      <c r="O72" s="690" t="n">
        <v>2.986</v>
      </c>
      <c r="P72" s="639">
        <f>O72/G72*100</f>
        <v/>
      </c>
      <c r="Q72" s="638">
        <f>P72*$H72</f>
        <v/>
      </c>
      <c r="R72" s="682" t="n">
        <v>3.15</v>
      </c>
      <c r="S72" s="639">
        <f>R72/G72*100</f>
        <v/>
      </c>
      <c r="T72" s="638">
        <f>S72*$H72</f>
        <v/>
      </c>
      <c r="U72" s="682" t="n">
        <v>0</v>
      </c>
      <c r="V72" s="639">
        <f>U72/G72*100</f>
        <v/>
      </c>
      <c r="W72" s="638">
        <f>V72*$H72</f>
        <v/>
      </c>
      <c r="X72" s="690" t="n">
        <v>0</v>
      </c>
      <c r="Y72" s="639">
        <f>X72/G72*100</f>
        <v/>
      </c>
      <c r="Z72" s="638">
        <f>Y72*$H72</f>
        <v/>
      </c>
      <c r="AA72" s="682" t="n">
        <v>3.869999999999999</v>
      </c>
      <c r="AB72" s="639">
        <f>AA72/G72*100</f>
        <v/>
      </c>
      <c r="AC72" s="638">
        <f>AB72*$H72</f>
        <v/>
      </c>
      <c r="AD72" s="682" t="n">
        <v>0</v>
      </c>
      <c r="AE72" s="639">
        <f>AD72/G72*100</f>
        <v/>
      </c>
      <c r="AF72" s="638">
        <f>AE72*$H72</f>
        <v/>
      </c>
      <c r="AG72" s="448">
        <f>SUM(AE72+AB72+Y72+V72+S72+P72+M72+J72)</f>
        <v/>
      </c>
      <c r="AH72" s="449">
        <f>N72+Q72+T72+W72+Z72+AC72+AF72</f>
        <v/>
      </c>
      <c r="AI72" s="447">
        <f>ROW(AH72)</f>
        <v/>
      </c>
      <c r="AM72" s="251">
        <f>SUM(I72,L72,O72,R72,U72,X72,AA72,AD72)</f>
        <v/>
      </c>
      <c r="AN72" s="251">
        <f>AM72-G72</f>
        <v/>
      </c>
    </row>
    <row customFormat="1" customHeight="1" ht="17.25" r="73" s="447">
      <c r="A73" s="640" t="n"/>
      <c r="B73" s="641" t="n">
        <v>4112202</v>
      </c>
      <c r="C73" s="644" t="inlineStr">
        <is>
          <t xml:space="preserve">A3 Combo Printer 2 no ( PMO) </t>
        </is>
      </c>
      <c r="D73" s="635" t="inlineStr">
        <is>
          <t>No.</t>
        </is>
      </c>
      <c r="E73" s="557" t="n">
        <v>0.75</v>
      </c>
      <c r="F73" s="643" t="n">
        <v>2</v>
      </c>
      <c r="G73" s="557" t="n">
        <v>1.5</v>
      </c>
      <c r="H73" s="638" t="n">
        <v>1e-05</v>
      </c>
      <c r="I73" s="682" t="n">
        <v>0</v>
      </c>
      <c r="J73" s="557">
        <f>I73/G73*100</f>
        <v/>
      </c>
      <c r="K73" s="645">
        <f>J73*$H73</f>
        <v/>
      </c>
      <c r="L73" s="682" t="n">
        <v>0.2</v>
      </c>
      <c r="M73" s="557">
        <f>L73/G73*100</f>
        <v/>
      </c>
      <c r="N73" s="645">
        <f>M73*$H73</f>
        <v/>
      </c>
      <c r="O73" s="690" t="n">
        <v>0</v>
      </c>
      <c r="P73" s="639">
        <f>O73/G73*100</f>
        <v/>
      </c>
      <c r="Q73" s="638">
        <f>P73*$H73</f>
        <v/>
      </c>
      <c r="R73" s="682" t="n">
        <v>0</v>
      </c>
      <c r="S73" s="639">
        <f>R73/G73*100</f>
        <v/>
      </c>
      <c r="T73" s="638">
        <f>S73*$H73</f>
        <v/>
      </c>
      <c r="U73" s="682" t="n">
        <v>0</v>
      </c>
      <c r="V73" s="639">
        <f>U73/G73*100</f>
        <v/>
      </c>
      <c r="W73" s="638">
        <f>V73*$H73</f>
        <v/>
      </c>
      <c r="X73" s="690" t="n">
        <v>0</v>
      </c>
      <c r="Y73" s="639">
        <f>X73/G73*100</f>
        <v/>
      </c>
      <c r="Z73" s="638">
        <f>Y73*$H73</f>
        <v/>
      </c>
      <c r="AA73" s="682" t="n">
        <v>1.3</v>
      </c>
      <c r="AB73" s="639">
        <f>AA73/G73*100</f>
        <v/>
      </c>
      <c r="AC73" s="638">
        <f>AB73*$H73</f>
        <v/>
      </c>
      <c r="AD73" s="682" t="n">
        <v>0</v>
      </c>
      <c r="AE73" s="639">
        <f>AD73/G73*100</f>
        <v/>
      </c>
      <c r="AF73" s="638">
        <f>AE73*$H73</f>
        <v/>
      </c>
      <c r="AG73" s="448">
        <f>SUM(AE73+AB73+Y73+V73+S73+P73+M73+J73)</f>
        <v/>
      </c>
      <c r="AH73" s="449">
        <f>N73+Q73+T73+W73+Z73+AC73+AF73</f>
        <v/>
      </c>
      <c r="AI73" s="447">
        <f>ROW(AH73)</f>
        <v/>
      </c>
      <c r="AM73" s="251">
        <f>SUM(I73,L73,O73,R73,U73,X73,AA73,AD73)</f>
        <v/>
      </c>
      <c r="AN73" s="251">
        <f>AM73-G73</f>
        <v/>
      </c>
    </row>
    <row customFormat="1" customHeight="1" ht="15.75" r="74" s="447">
      <c r="A74" s="640" t="n"/>
      <c r="B74" s="641" t="n">
        <v>4112202</v>
      </c>
      <c r="C74" s="644" t="inlineStr">
        <is>
          <t>Laser Printer- 17 nos. (PMO 9 Nos.,Kishoreganj 2 No., Netrokona 2  No., Sunamganj 2 No., Habiganj 1No.&amp; Brahmanbaria 1 No.)</t>
        </is>
      </c>
      <c r="D74" s="635" t="inlineStr">
        <is>
          <t>Nos.</t>
        </is>
      </c>
      <c r="E74" s="557" t="n">
        <v>0.31</v>
      </c>
      <c r="F74" s="643" t="n">
        <v>17</v>
      </c>
      <c r="G74" s="557" t="n">
        <v>5.25</v>
      </c>
      <c r="H74" s="638" t="n">
        <v>5e-05</v>
      </c>
      <c r="I74" s="682" t="n">
        <v>2.97</v>
      </c>
      <c r="J74" s="557">
        <f>I74/G74*100</f>
        <v/>
      </c>
      <c r="K74" s="645">
        <f>J74*$H74</f>
        <v/>
      </c>
      <c r="L74" s="682" t="n">
        <v>0.1999999999999997</v>
      </c>
      <c r="M74" s="557">
        <f>L74/G74*100</f>
        <v/>
      </c>
      <c r="N74" s="645">
        <f>M74*$H74</f>
        <v/>
      </c>
      <c r="O74" s="690" t="n">
        <v>0</v>
      </c>
      <c r="P74" s="639">
        <f>O74/G74*100</f>
        <v/>
      </c>
      <c r="Q74" s="638">
        <f>P74*$H74</f>
        <v/>
      </c>
      <c r="R74" s="682" t="n">
        <v>0.91</v>
      </c>
      <c r="S74" s="639">
        <f>R74/G74*100</f>
        <v/>
      </c>
      <c r="T74" s="638">
        <f>S74*$H74</f>
        <v/>
      </c>
      <c r="U74" s="682" t="n">
        <v>0</v>
      </c>
      <c r="V74" s="639">
        <f>U74/G74*100</f>
        <v/>
      </c>
      <c r="W74" s="638">
        <f>V74*$H74</f>
        <v/>
      </c>
      <c r="X74" s="690" t="n">
        <v>0</v>
      </c>
      <c r="Y74" s="639">
        <f>X74/G74*100</f>
        <v/>
      </c>
      <c r="Z74" s="638">
        <f>Y74*$H74</f>
        <v/>
      </c>
      <c r="AA74" s="682" t="n">
        <v>1.17</v>
      </c>
      <c r="AB74" s="639">
        <f>AA74/G74*100</f>
        <v/>
      </c>
      <c r="AC74" s="638">
        <f>AB74*$H74</f>
        <v/>
      </c>
      <c r="AD74" s="682" t="n">
        <v>0</v>
      </c>
      <c r="AE74" s="639">
        <f>AD74/G74*100</f>
        <v/>
      </c>
      <c r="AF74" s="638">
        <f>AE74*$H74</f>
        <v/>
      </c>
      <c r="AG74" s="448">
        <f>SUM(AE74+AB74+Y74+V74+S74+P74+M74+J74)</f>
        <v/>
      </c>
      <c r="AH74" s="449">
        <f>N74+Q74+T74+W74+Z74+AC74+AF74</f>
        <v/>
      </c>
      <c r="AI74" s="447">
        <f>ROW(AH74)</f>
        <v/>
      </c>
      <c r="AM74" s="251">
        <f>SUM(I74,L74,O74,R74,U74,X74,AA74,AD74)</f>
        <v/>
      </c>
      <c r="AN74" s="251">
        <f>AM74-G74</f>
        <v/>
      </c>
    </row>
    <row customFormat="1" customHeight="1" ht="15.75" r="75" s="830">
      <c r="A75" s="292" t="n"/>
      <c r="B75" s="270" t="n">
        <v>4112314</v>
      </c>
      <c r="C75" s="296" t="inlineStr">
        <is>
          <t>Furnitures &amp; Fixtures</t>
        </is>
      </c>
      <c r="D75" s="169" t="inlineStr">
        <is>
          <t>item</t>
        </is>
      </c>
      <c r="E75" s="272" t="n">
        <v>50</v>
      </c>
      <c r="F75" s="273" t="inlineStr">
        <is>
          <t>LS</t>
        </is>
      </c>
      <c r="G75" s="233" t="n">
        <v>50</v>
      </c>
      <c r="H75" s="425" t="n">
        <v>0.0005</v>
      </c>
      <c r="I75" s="682" t="n">
        <v>7.96</v>
      </c>
      <c r="J75" s="233">
        <f>I75/G75*100</f>
        <v/>
      </c>
      <c r="K75" s="426">
        <f>J75*$H75</f>
        <v/>
      </c>
      <c r="L75" s="682" t="n">
        <v>8.449999999999999</v>
      </c>
      <c r="M75" s="233">
        <f>L75/G75*100</f>
        <v/>
      </c>
      <c r="N75" s="426">
        <f>M75*$H75</f>
        <v/>
      </c>
      <c r="O75" s="690" t="n">
        <v>8.99</v>
      </c>
      <c r="P75" s="269">
        <f>O75/G75*100</f>
        <v/>
      </c>
      <c r="Q75" s="425">
        <f>P75*$H75</f>
        <v/>
      </c>
      <c r="R75" s="682" t="n">
        <v>9.960000000000001</v>
      </c>
      <c r="S75" s="269">
        <f>R75/G75*100</f>
        <v/>
      </c>
      <c r="T75" s="425">
        <f>S75*$H75</f>
        <v/>
      </c>
      <c r="U75" s="682" t="n">
        <v>9.970000000000001</v>
      </c>
      <c r="V75" s="269">
        <f>U75/G75*100</f>
        <v/>
      </c>
      <c r="W75" s="425">
        <f>V75*$H75</f>
        <v/>
      </c>
      <c r="X75" s="690" t="n">
        <v>0</v>
      </c>
      <c r="Y75" s="269">
        <f>X75/G75*100</f>
        <v/>
      </c>
      <c r="Z75" s="425">
        <f>Y75*$H75</f>
        <v/>
      </c>
      <c r="AA75" s="682" t="n">
        <v>2.895400000000001</v>
      </c>
      <c r="AB75" s="269">
        <f>AA75/G75*100</f>
        <v/>
      </c>
      <c r="AC75" s="425">
        <f>AB75*$H75</f>
        <v/>
      </c>
      <c r="AD75" s="682" t="n">
        <v>1.774600000000001</v>
      </c>
      <c r="AE75" s="269">
        <f>AD75/G75*100</f>
        <v/>
      </c>
      <c r="AF75" s="425">
        <f>AE75*$H75</f>
        <v/>
      </c>
      <c r="AG75" s="251">
        <f>SUM(AE75+AB75+Y75+V75+S75+P75+M75+J75)</f>
        <v/>
      </c>
      <c r="AH75" s="423">
        <f>N75+Q75+T75+W75+Z75+AC75+AF75</f>
        <v/>
      </c>
      <c r="AI75" s="830">
        <f>ROW(AH75)</f>
        <v/>
      </c>
      <c r="AM75" s="251">
        <f>SUM(I75,L75,O75,R75,U75,X75,AA75,AD75)</f>
        <v/>
      </c>
      <c r="AN75" s="251">
        <f>AM75-G75</f>
        <v/>
      </c>
    </row>
    <row customFormat="1" customHeight="1" ht="16.5" r="76" s="830">
      <c r="A76" s="292" t="n"/>
      <c r="B76" s="270" t="n">
        <v>4112303</v>
      </c>
      <c r="C76" s="296" t="inlineStr">
        <is>
          <t>Aircooler</t>
        </is>
      </c>
      <c r="D76" s="169" t="inlineStr">
        <is>
          <t>Nos.</t>
        </is>
      </c>
      <c r="E76" s="233" t="n">
        <v>1</v>
      </c>
      <c r="F76" s="273" t="n">
        <v>15</v>
      </c>
      <c r="G76" s="233" t="n">
        <v>15</v>
      </c>
      <c r="H76" s="425" t="n">
        <v>0.00015</v>
      </c>
      <c r="I76" s="682" t="n">
        <v>0</v>
      </c>
      <c r="J76" s="233">
        <f>I76/G76*100</f>
        <v/>
      </c>
      <c r="K76" s="426">
        <f>J76*$H76</f>
        <v/>
      </c>
      <c r="L76" s="682" t="n">
        <v>0</v>
      </c>
      <c r="M76" s="233">
        <f>L76/G76*100</f>
        <v/>
      </c>
      <c r="N76" s="426">
        <f>M76*$H76</f>
        <v/>
      </c>
      <c r="O76" s="690" t="n">
        <v>3.77</v>
      </c>
      <c r="P76" s="269">
        <f>O76/G76*100</f>
        <v/>
      </c>
      <c r="Q76" s="425">
        <f>P76*$H76</f>
        <v/>
      </c>
      <c r="R76" s="682" t="n">
        <v>2</v>
      </c>
      <c r="S76" s="269">
        <f>R76/G76*100</f>
        <v/>
      </c>
      <c r="T76" s="425">
        <f>S76*$H76</f>
        <v/>
      </c>
      <c r="U76" s="682" t="n">
        <v>3.96</v>
      </c>
      <c r="V76" s="269">
        <f>U76/G76*100</f>
        <v/>
      </c>
      <c r="W76" s="425">
        <f>V76*$H76</f>
        <v/>
      </c>
      <c r="X76" s="690" t="n">
        <v>2.99</v>
      </c>
      <c r="Y76" s="269">
        <f>X76/G76*100</f>
        <v/>
      </c>
      <c r="Z76" s="425">
        <f>Y76*$H76</f>
        <v/>
      </c>
      <c r="AA76" s="682" t="n">
        <v>1.3908</v>
      </c>
      <c r="AB76" s="269">
        <f>AA76/G76*100</f>
        <v/>
      </c>
      <c r="AC76" s="425">
        <f>AB76*$H76</f>
        <v/>
      </c>
      <c r="AD76" s="682" t="n">
        <v>0.8891999999999998</v>
      </c>
      <c r="AE76" s="269">
        <f>AD76/G76*100</f>
        <v/>
      </c>
      <c r="AF76" s="425">
        <f>AE76*$H76</f>
        <v/>
      </c>
      <c r="AG76" s="251">
        <f>SUM(AE76+AB76+Y76+V76+S76+P76+M76+J76)</f>
        <v/>
      </c>
      <c r="AH76" s="423">
        <f>N76+Q76+T76+W76+Z76+AC76+AF76</f>
        <v/>
      </c>
      <c r="AI76" s="830">
        <f>ROW(AH76)</f>
        <v/>
      </c>
      <c r="AM76" s="251">
        <f>SUM(I76,L76,O76,R76,U76,X76,AA76,AD76)</f>
        <v/>
      </c>
      <c r="AN76" s="251">
        <f>AM76-G76</f>
        <v/>
      </c>
    </row>
    <row customFormat="1" customHeight="1" ht="18.75" r="77" s="830">
      <c r="A77" s="292" t="n"/>
      <c r="B77" s="265" t="n"/>
      <c r="C77" s="295" t="inlineStr">
        <is>
          <t xml:space="preserve">Acquisition/Purchase of lands and  landed properties of Assets: </t>
        </is>
      </c>
      <c r="D77" s="169" t="n"/>
      <c r="E77" s="233" t="n"/>
      <c r="F77" s="268" t="n"/>
      <c r="G77" s="233" t="n"/>
      <c r="H77" s="425" t="n"/>
      <c r="I77" s="682" t="n"/>
      <c r="J77" s="233" t="n"/>
      <c r="K77" s="426" t="n"/>
      <c r="L77" s="682" t="n"/>
      <c r="M77" s="233" t="n"/>
      <c r="N77" s="426" t="n"/>
      <c r="O77" s="690" t="n"/>
      <c r="P77" s="269" t="n"/>
      <c r="Q77" s="425" t="n"/>
      <c r="R77" s="682" t="n"/>
      <c r="S77" s="269" t="n"/>
      <c r="T77" s="425" t="n"/>
      <c r="U77" s="682" t="n"/>
      <c r="V77" s="269" t="n"/>
      <c r="W77" s="425" t="n"/>
      <c r="X77" s="690" t="n"/>
      <c r="Y77" s="269" t="n"/>
      <c r="Z77" s="425" t="n"/>
      <c r="AA77" s="682" t="n"/>
      <c r="AB77" s="269" t="n"/>
      <c r="AC77" s="425" t="n"/>
      <c r="AD77" s="682" t="n"/>
      <c r="AE77" s="269" t="n"/>
      <c r="AF77" s="425" t="n"/>
      <c r="AG77" s="251" t="n"/>
      <c r="AM77" s="251">
        <f>SUM(I77,L77,O77,R77,U77,X77,AA77,AD77)</f>
        <v/>
      </c>
      <c r="AN77" s="251">
        <f>AM77-G77</f>
        <v/>
      </c>
    </row>
    <row customFormat="1" customHeight="1" ht="16.5" r="78" s="830">
      <c r="A78" s="292" t="n"/>
      <c r="B78" s="270" t="n">
        <v>4141101</v>
      </c>
      <c r="C78" s="296" t="inlineStr">
        <is>
          <t>Land Acquisition ( 470 hectare)</t>
        </is>
      </c>
      <c r="D78" s="169" t="inlineStr">
        <is>
          <t>ha</t>
        </is>
      </c>
      <c r="E78" s="233" t="n">
        <v>39.12</v>
      </c>
      <c r="F78" s="276" t="n">
        <v>470</v>
      </c>
      <c r="G78" s="233" t="n">
        <v>18386.72</v>
      </c>
      <c r="H78" s="425" t="n">
        <v>0.18244</v>
      </c>
      <c r="I78" s="682" t="n">
        <v>0</v>
      </c>
      <c r="J78" s="233">
        <f>I78/G78*100</f>
        <v/>
      </c>
      <c r="K78" s="426">
        <f>J78*$H78</f>
        <v/>
      </c>
      <c r="L78" s="682" t="n">
        <v>0</v>
      </c>
      <c r="M78" s="233">
        <f>L78/G78*100</f>
        <v/>
      </c>
      <c r="N78" s="426">
        <f>M78*$H78</f>
        <v/>
      </c>
      <c r="O78" s="690" t="n">
        <v>4649.65</v>
      </c>
      <c r="P78" s="269">
        <f>O78/G78*100</f>
        <v/>
      </c>
      <c r="Q78" s="425">
        <f>P78*$H78</f>
        <v/>
      </c>
      <c r="R78" s="682" t="n">
        <v>5794.05</v>
      </c>
      <c r="S78" s="269">
        <f>R78/G78*100</f>
        <v/>
      </c>
      <c r="T78" s="425">
        <f>S78*$H78</f>
        <v/>
      </c>
      <c r="U78" s="682" t="n">
        <v>3879.9</v>
      </c>
      <c r="V78" s="269">
        <f>U78/G78*100</f>
        <v/>
      </c>
      <c r="W78" s="425">
        <f>V78*$H78</f>
        <v/>
      </c>
      <c r="X78" s="690" t="n">
        <v>1000</v>
      </c>
      <c r="Y78" s="269">
        <f>X78/G78*100</f>
        <v/>
      </c>
      <c r="Z78" s="425">
        <f>Y78*$H78</f>
        <v/>
      </c>
      <c r="AA78" s="682" t="n">
        <v>1531.56</v>
      </c>
      <c r="AB78" s="269">
        <f>AA78/G78*100</f>
        <v/>
      </c>
      <c r="AC78" s="425">
        <f>AB78*$H78</f>
        <v/>
      </c>
      <c r="AD78" s="682" t="n">
        <v>1531.56</v>
      </c>
      <c r="AE78" s="269">
        <f>AD78/G78*100</f>
        <v/>
      </c>
      <c r="AF78" s="425">
        <f>AE78*$H78</f>
        <v/>
      </c>
      <c r="AG78" s="251">
        <f>SUM(AE78+AB78+Y78+V78+S78+P78+M78+J78)</f>
        <v/>
      </c>
      <c r="AH78" s="423">
        <f>N78+Q78+T78+W78+Z78+AC78+AF78</f>
        <v/>
      </c>
      <c r="AI78" s="830">
        <f>ROW(AH78)</f>
        <v/>
      </c>
      <c r="AM78" s="251">
        <f>SUM(I78,L78,O78,R78,U78,X78,AA78,AD78)</f>
        <v/>
      </c>
      <c r="AN78" s="251">
        <f>AM78-G78</f>
        <v/>
      </c>
    </row>
    <row customFormat="1" customHeight="1" ht="15.75" r="79" s="830">
      <c r="A79" s="292" t="n"/>
      <c r="B79" s="265" t="n"/>
      <c r="C79" s="295" t="inlineStr">
        <is>
          <t>Construction and Works:</t>
        </is>
      </c>
      <c r="D79" s="175" t="n"/>
      <c r="E79" s="233" t="n"/>
      <c r="F79" s="276" t="n"/>
      <c r="G79" s="233" t="n"/>
      <c r="H79" s="425" t="n"/>
      <c r="I79" s="682" t="n"/>
      <c r="J79" s="233" t="n"/>
      <c r="K79" s="425" t="n"/>
      <c r="L79" s="682" t="n"/>
      <c r="M79" s="233" t="n"/>
      <c r="N79" s="425" t="n"/>
      <c r="O79" s="690" t="n"/>
      <c r="P79" s="233" t="n"/>
      <c r="Q79" s="425" t="n"/>
      <c r="R79" s="682" t="n"/>
      <c r="S79" s="233" t="n"/>
      <c r="T79" s="425" t="n"/>
      <c r="U79" s="682" t="n"/>
      <c r="V79" s="233" t="n"/>
      <c r="W79" s="425" t="n"/>
      <c r="X79" s="690" t="n"/>
      <c r="Y79" s="233" t="n"/>
      <c r="Z79" s="425" t="n"/>
      <c r="AA79" s="682" t="n"/>
      <c r="AB79" s="233" t="n"/>
      <c r="AC79" s="425" t="n"/>
      <c r="AD79" s="682" t="n"/>
      <c r="AE79" s="269" t="n"/>
      <c r="AF79" s="425" t="n"/>
      <c r="AG79" s="251" t="n"/>
      <c r="AM79" s="251">
        <f>SUM(I79,L79,O79,R79,U79,X79,AA79,AD79)</f>
        <v/>
      </c>
      <c r="AN79" s="251">
        <f>AM79-G79</f>
        <v/>
      </c>
    </row>
    <row customFormat="1" customHeight="1" ht="15.75" r="80" s="830">
      <c r="A80" s="292" t="n"/>
      <c r="B80" s="293" t="n"/>
      <c r="C80" s="290" t="inlineStr">
        <is>
          <t>Irrigation Infrastructurs :</t>
        </is>
      </c>
      <c r="D80" s="175" t="n"/>
      <c r="E80" s="233" t="n"/>
      <c r="F80" s="276" t="n"/>
      <c r="G80" s="233" t="n"/>
      <c r="H80" s="425" t="n"/>
      <c r="I80" s="682" t="n"/>
      <c r="J80" s="233" t="n"/>
      <c r="K80" s="425" t="n"/>
      <c r="L80" s="682" t="n"/>
      <c r="M80" s="233" t="n"/>
      <c r="N80" s="425" t="n"/>
      <c r="O80" s="690" t="n"/>
      <c r="P80" s="269" t="n"/>
      <c r="Q80" s="425" t="n"/>
      <c r="R80" s="682" t="n"/>
      <c r="S80" s="269" t="n"/>
      <c r="T80" s="425" t="n"/>
      <c r="U80" s="682" t="n"/>
      <c r="V80" s="269" t="n"/>
      <c r="W80" s="425" t="n"/>
      <c r="X80" s="690" t="n"/>
      <c r="Y80" s="269" t="n"/>
      <c r="Z80" s="425" t="n"/>
      <c r="AA80" s="682" t="n"/>
      <c r="AB80" s="269" t="n"/>
      <c r="AC80" s="425" t="n"/>
      <c r="AD80" s="682" t="n"/>
      <c r="AE80" s="269" t="n"/>
      <c r="AF80" s="425" t="n"/>
      <c r="AG80" s="251" t="n"/>
      <c r="AM80" s="251">
        <f>SUM(I80,L80,O80,R80,U80,X80,AA80,AD80)</f>
        <v/>
      </c>
      <c r="AN80" s="251">
        <f>AM80-G80</f>
        <v/>
      </c>
    </row>
    <row customFormat="1" customHeight="1" ht="15.75" r="81" s="830">
      <c r="A81" s="292" t="n"/>
      <c r="B81" s="293" t="n">
        <v>4111306</v>
      </c>
      <c r="C81" s="299" t="inlineStr">
        <is>
          <t>Construction of Irrigation Inlet (New Haors)</t>
        </is>
      </c>
      <c r="D81" s="169" t="inlineStr">
        <is>
          <t>Nos.</t>
        </is>
      </c>
      <c r="E81" s="233" t="n">
        <v>10.26</v>
      </c>
      <c r="F81" s="814" t="n">
        <v>119</v>
      </c>
      <c r="G81" s="557" t="n">
        <v>1220.46</v>
      </c>
      <c r="H81" s="425" t="n">
        <v>0.01211</v>
      </c>
      <c r="I81" s="682" t="n">
        <v>0</v>
      </c>
      <c r="J81" s="233">
        <f>I81/G81*100</f>
        <v/>
      </c>
      <c r="K81" s="425">
        <f>J81*$H81</f>
        <v/>
      </c>
      <c r="L81" s="682" t="n">
        <v>0</v>
      </c>
      <c r="M81" s="233">
        <f>L81/G81*100</f>
        <v/>
      </c>
      <c r="N81" s="425">
        <f>M81*$H81</f>
        <v/>
      </c>
      <c r="O81" s="690" t="n">
        <v>0</v>
      </c>
      <c r="P81" s="269">
        <f>O81/G81*100</f>
        <v/>
      </c>
      <c r="Q81" s="425">
        <f>P81*$H81</f>
        <v/>
      </c>
      <c r="R81" s="682" t="n">
        <v>0</v>
      </c>
      <c r="S81" s="269" t="n"/>
      <c r="T81" s="425" t="n"/>
      <c r="U81" s="682" t="n">
        <v>116.72</v>
      </c>
      <c r="V81" s="269">
        <f>U81/G81*100</f>
        <v/>
      </c>
      <c r="W81" s="425">
        <f>V81*$H81</f>
        <v/>
      </c>
      <c r="X81" s="690" t="n">
        <v>192.22</v>
      </c>
      <c r="Y81" s="269">
        <f>X81/G81*100</f>
        <v/>
      </c>
      <c r="Z81" s="425">
        <f>Y81*$H81</f>
        <v/>
      </c>
      <c r="AA81" s="682" t="n">
        <v>528.6816</v>
      </c>
      <c r="AB81" s="269">
        <f>AA81/G81*100</f>
        <v/>
      </c>
      <c r="AC81" s="425">
        <f>AB81*$H81</f>
        <v/>
      </c>
      <c r="AD81" s="682" t="n">
        <v>382.8384</v>
      </c>
      <c r="AE81" s="269">
        <f>AD81/G81*100</f>
        <v/>
      </c>
      <c r="AF81" s="425">
        <f>AE81*$H81</f>
        <v/>
      </c>
      <c r="AG81" s="251">
        <f>SUM(AE81+AB81+Y81+V81+S81+P81+M81+J81)</f>
        <v/>
      </c>
      <c r="AH81" s="423">
        <f>N81+Q81+T81+W81+Z81+AC81+AF81</f>
        <v/>
      </c>
      <c r="AI81" s="830">
        <f>ROW(AH81)</f>
        <v/>
      </c>
      <c r="AM81" s="251">
        <f>SUM(I81,L81,O81,R81,U81,X81,AA81,AD81)</f>
        <v/>
      </c>
      <c r="AN81" s="251">
        <f>AM81-G81</f>
        <v/>
      </c>
    </row>
    <row customFormat="1" customHeight="1" ht="15.75" r="82" s="830">
      <c r="A82" s="292" t="n"/>
      <c r="B82" s="293" t="n"/>
      <c r="C82" s="290" t="inlineStr">
        <is>
          <t>Drainage Structures :</t>
        </is>
      </c>
      <c r="D82" s="175" t="n"/>
      <c r="E82" s="233" t="n"/>
      <c r="F82" s="276" t="n"/>
      <c r="G82" s="557" t="n"/>
      <c r="H82" s="425" t="n"/>
      <c r="I82" s="682" t="n"/>
      <c r="J82" s="233" t="n"/>
      <c r="K82" s="425" t="n"/>
      <c r="L82" s="682" t="n"/>
      <c r="M82" s="233" t="n"/>
      <c r="N82" s="425" t="n"/>
      <c r="O82" s="690" t="n"/>
      <c r="P82" s="269" t="n"/>
      <c r="Q82" s="425" t="n"/>
      <c r="R82" s="682" t="n"/>
      <c r="S82" s="269" t="n"/>
      <c r="T82" s="425" t="n"/>
      <c r="U82" s="682" t="n"/>
      <c r="V82" s="269" t="n"/>
      <c r="W82" s="425" t="n"/>
      <c r="X82" s="690" t="n"/>
      <c r="Y82" s="269" t="n"/>
      <c r="Z82" s="425" t="n"/>
      <c r="AA82" s="682" t="n"/>
      <c r="AB82" s="269" t="n"/>
      <c r="AC82" s="425" t="n"/>
      <c r="AD82" s="682" t="n"/>
      <c r="AE82" s="269" t="n"/>
      <c r="AF82" s="425" t="n"/>
      <c r="AG82" s="251" t="n"/>
      <c r="AM82" s="251">
        <f>SUM(I82,L82,O82,R82,U82,X82,AA82,AD82)</f>
        <v/>
      </c>
      <c r="AN82" s="251">
        <f>AM82-G82</f>
        <v/>
      </c>
    </row>
    <row customFormat="1" customHeight="1" ht="15.75" r="83" s="830">
      <c r="A83" s="292" t="n"/>
      <c r="B83" s="293" t="n">
        <v>4111307</v>
      </c>
      <c r="C83" s="299" t="inlineStr">
        <is>
          <t xml:space="preserve"> Re-installation/Construction of Regulator/ Causeway (Rehabilitation Sub-Projects)</t>
        </is>
      </c>
      <c r="D83" s="169" t="inlineStr">
        <is>
          <t>Nos.</t>
        </is>
      </c>
      <c r="E83" s="233" t="n">
        <v>234.52</v>
      </c>
      <c r="F83" s="814" t="n">
        <v>5</v>
      </c>
      <c r="G83" s="557" t="n">
        <v>1172.62</v>
      </c>
      <c r="H83" s="425" t="n">
        <v>0.01164</v>
      </c>
      <c r="I83" s="682" t="n">
        <v>0</v>
      </c>
      <c r="J83" s="233">
        <f>I83/G83*100</f>
        <v/>
      </c>
      <c r="K83" s="425">
        <f>J83*$H83</f>
        <v/>
      </c>
      <c r="L83" s="682" t="n">
        <v>0</v>
      </c>
      <c r="M83" s="233">
        <f>L83/G83*100</f>
        <v/>
      </c>
      <c r="N83" s="425">
        <f>M83*$H83</f>
        <v/>
      </c>
      <c r="O83" s="690" t="n">
        <v>0</v>
      </c>
      <c r="P83" s="269">
        <f>O83/G83*100</f>
        <v/>
      </c>
      <c r="Q83" s="425">
        <f>P83*$H83</f>
        <v/>
      </c>
      <c r="R83" s="682" t="n">
        <v>0</v>
      </c>
      <c r="S83" s="269">
        <f>R83/G83*100</f>
        <v/>
      </c>
      <c r="T83" s="425">
        <f>S83*$H83</f>
        <v/>
      </c>
      <c r="U83" s="682" t="n">
        <v>0</v>
      </c>
      <c r="V83" s="269">
        <f>U83/G83*100</f>
        <v/>
      </c>
      <c r="W83" s="425">
        <f>V83*$H83</f>
        <v/>
      </c>
      <c r="X83" s="690" t="n">
        <v>0</v>
      </c>
      <c r="Y83" s="269">
        <f>X83/G83*100</f>
        <v/>
      </c>
      <c r="Z83" s="425">
        <f>Y83*$H83</f>
        <v/>
      </c>
      <c r="AA83" s="682" t="n">
        <v>668.3933999999999</v>
      </c>
      <c r="AB83" s="269">
        <f>AA83/G83*100</f>
        <v/>
      </c>
      <c r="AC83" s="425">
        <f>AB83*$H83</f>
        <v/>
      </c>
      <c r="AD83" s="682" t="n">
        <v>504.2266</v>
      </c>
      <c r="AE83" s="269">
        <f>AD83/G83*100</f>
        <v/>
      </c>
      <c r="AF83" s="425">
        <f>AE83*$H83</f>
        <v/>
      </c>
      <c r="AG83" s="251">
        <f>SUM(AE83+AB83+Y83+V83+S83+P83+M83+J83)</f>
        <v/>
      </c>
      <c r="AH83" s="423">
        <f>N83+Q83+T83+W83+Z83+AC83+AF83</f>
        <v/>
      </c>
      <c r="AI83" s="830">
        <f>ROW(AH83)</f>
        <v/>
      </c>
      <c r="AM83" s="251">
        <f>SUM(I83,L83,O83,R83,U83,X83,AA83,AD83)</f>
        <v/>
      </c>
      <c r="AN83" s="251">
        <f>AM83-G83</f>
        <v/>
      </c>
    </row>
    <row customFormat="1" customHeight="1" ht="15.75" r="84" s="830">
      <c r="A84" s="292" t="n"/>
      <c r="B84" s="293" t="n">
        <v>4111307</v>
      </c>
      <c r="C84" s="299" t="inlineStr">
        <is>
          <t xml:space="preserve"> Installation/Construction of New Regulators/ Causeway/Bridge/Box Drainage Outlet) (New Haors)</t>
        </is>
      </c>
      <c r="D84" s="169" t="inlineStr">
        <is>
          <t>Nos.</t>
        </is>
      </c>
      <c r="E84" s="233" t="n">
        <v>165.96</v>
      </c>
      <c r="F84" s="814" t="n">
        <v>111</v>
      </c>
      <c r="G84" s="557" t="n">
        <v>18421.37</v>
      </c>
      <c r="H84" s="425" t="n">
        <v>0.18279</v>
      </c>
      <c r="I84" s="682" t="n">
        <v>0</v>
      </c>
      <c r="J84" s="233">
        <f>I84/G84*100</f>
        <v/>
      </c>
      <c r="K84" s="425">
        <f>J84*$H84</f>
        <v/>
      </c>
      <c r="L84" s="682" t="n">
        <v>0</v>
      </c>
      <c r="M84" s="233">
        <f>L84/G84*100</f>
        <v/>
      </c>
      <c r="N84" s="425">
        <f>M84*$H84</f>
        <v/>
      </c>
      <c r="O84" s="690" t="n">
        <v>293.15</v>
      </c>
      <c r="P84" s="269">
        <f>O84/G84*100</f>
        <v/>
      </c>
      <c r="Q84" s="425">
        <f>P84*$H84</f>
        <v/>
      </c>
      <c r="R84" s="682" t="n">
        <v>2773.9</v>
      </c>
      <c r="S84" s="269">
        <f>R84/G84*100</f>
        <v/>
      </c>
      <c r="T84" s="425">
        <f>S84*$H84</f>
        <v/>
      </c>
      <c r="U84" s="682" t="n">
        <v>3076.61</v>
      </c>
      <c r="V84" s="269">
        <f>U84/G84*100</f>
        <v/>
      </c>
      <c r="W84" s="425">
        <f>V84*$H84</f>
        <v/>
      </c>
      <c r="X84" s="690" t="n">
        <v>4075.22</v>
      </c>
      <c r="Y84" s="269">
        <f>X84/G84*100</f>
        <v/>
      </c>
      <c r="Z84" s="425">
        <f>Y84*$H84</f>
        <v/>
      </c>
      <c r="AA84" s="682" t="n">
        <v>4347.3197</v>
      </c>
      <c r="AB84" s="269">
        <f>AA84/G84*100</f>
        <v/>
      </c>
      <c r="AC84" s="425">
        <f>AB84*$H84</f>
        <v/>
      </c>
      <c r="AD84" s="682" t="n">
        <v>3855.1703</v>
      </c>
      <c r="AE84" s="269">
        <f>AD84/G84*100</f>
        <v/>
      </c>
      <c r="AF84" s="425">
        <f>AE84*$H84</f>
        <v/>
      </c>
      <c r="AG84" s="251">
        <f>SUM(AE84+AB84+Y84+V84+S84+P84+M84+J84)</f>
        <v/>
      </c>
      <c r="AH84" s="423">
        <f>N84+Q84+T84+W84+Z84+AC84+AF84</f>
        <v/>
      </c>
      <c r="AI84" s="830">
        <f>ROW(AH84)</f>
        <v/>
      </c>
      <c r="AM84" s="251">
        <f>SUM(I84,L84,O84,R84,U84,X84,AA84,AD84)</f>
        <v/>
      </c>
      <c r="AN84" s="251">
        <f>AM84-G84</f>
        <v/>
      </c>
    </row>
    <row customFormat="1" customHeight="1" ht="15.75" r="85" s="830">
      <c r="A85" s="292" t="n"/>
      <c r="B85" s="293" t="n">
        <v>4111307</v>
      </c>
      <c r="C85" s="299" t="inlineStr">
        <is>
          <t xml:space="preserve"> Re-excavation of Khal/River (New Haors) </t>
        </is>
      </c>
      <c r="D85" s="169" t="inlineStr">
        <is>
          <t>km</t>
        </is>
      </c>
      <c r="E85" s="233" t="n">
        <v>30.29</v>
      </c>
      <c r="F85" s="300" t="n">
        <v>336.214</v>
      </c>
      <c r="G85" s="557" t="n">
        <v>10184.13</v>
      </c>
      <c r="H85" s="425" t="n">
        <v>0.10105</v>
      </c>
      <c r="I85" s="682" t="n">
        <v>0</v>
      </c>
      <c r="J85" s="233">
        <f>I85/G85*100</f>
        <v/>
      </c>
      <c r="K85" s="425">
        <f>J85*$H85</f>
        <v/>
      </c>
      <c r="L85" s="682" t="n">
        <v>0</v>
      </c>
      <c r="M85" s="233">
        <f>L85/G85*100</f>
        <v/>
      </c>
      <c r="N85" s="425">
        <f>M85*$H85</f>
        <v/>
      </c>
      <c r="O85" s="690" t="n">
        <v>349.16</v>
      </c>
      <c r="P85" s="269">
        <f>O85/G85*100</f>
        <v/>
      </c>
      <c r="Q85" s="425">
        <f>P85*$H85</f>
        <v/>
      </c>
      <c r="R85" s="682" t="n">
        <v>840.8</v>
      </c>
      <c r="S85" s="269">
        <f>R85/G85*100</f>
        <v/>
      </c>
      <c r="T85" s="425">
        <f>S85*$H85</f>
        <v/>
      </c>
      <c r="U85" s="682" t="n">
        <v>4821.52</v>
      </c>
      <c r="V85" s="269">
        <f>U85/G85*100</f>
        <v/>
      </c>
      <c r="W85" s="425">
        <f>V85*$H85</f>
        <v/>
      </c>
      <c r="X85" s="690" t="n">
        <v>2673.22</v>
      </c>
      <c r="Y85" s="269">
        <f>X85/G85*100</f>
        <v/>
      </c>
      <c r="Z85" s="425">
        <f>Y85*$H85</f>
        <v/>
      </c>
      <c r="AA85" s="682" t="n">
        <v>839.6807999999992</v>
      </c>
      <c r="AB85" s="269">
        <f>AA85/G85*100</f>
        <v/>
      </c>
      <c r="AC85" s="425">
        <f>AB85*$H85</f>
        <v/>
      </c>
      <c r="AD85" s="682" t="n">
        <v>659.7491999999992</v>
      </c>
      <c r="AE85" s="269">
        <f>AD85/G85*100</f>
        <v/>
      </c>
      <c r="AF85" s="425">
        <f>AE85*$H85</f>
        <v/>
      </c>
      <c r="AG85" s="251">
        <f>SUM(AE85+AB85+Y85+V85+S85+P85+M85+J85)</f>
        <v/>
      </c>
      <c r="AH85" s="423">
        <f>N85+Q85+T85+W85+Z85+AC85+AF85</f>
        <v/>
      </c>
      <c r="AI85" s="830">
        <f>ROW(AH85)</f>
        <v/>
      </c>
      <c r="AM85" s="251">
        <f>SUM(I85,L85,O85,R85,U85,X85,AA85,AD85)</f>
        <v/>
      </c>
      <c r="AN85" s="251">
        <f>AM85-G85</f>
        <v/>
      </c>
    </row>
    <row customFormat="1" customHeight="1" ht="15.75" r="86" s="830">
      <c r="A86" s="292" t="n"/>
      <c r="B86" s="265" t="n"/>
      <c r="C86" s="290" t="inlineStr">
        <is>
          <t>Others:</t>
        </is>
      </c>
      <c r="D86" s="169" t="n"/>
      <c r="E86" s="233" t="n"/>
      <c r="F86" s="276" t="n"/>
      <c r="G86" s="557" t="n"/>
      <c r="H86" s="425" t="n"/>
      <c r="I86" s="682" t="n"/>
      <c r="J86" s="233" t="n"/>
      <c r="K86" s="425" t="n"/>
      <c r="L86" s="682" t="n"/>
      <c r="M86" s="233" t="n"/>
      <c r="N86" s="425" t="n"/>
      <c r="O86" s="690" t="n"/>
      <c r="P86" s="269" t="n"/>
      <c r="Q86" s="425" t="n"/>
      <c r="R86" s="682" t="n"/>
      <c r="S86" s="269" t="n"/>
      <c r="T86" s="425" t="n"/>
      <c r="U86" s="682" t="n"/>
      <c r="V86" s="269" t="n"/>
      <c r="W86" s="425" t="n"/>
      <c r="X86" s="690" t="n"/>
      <c r="Y86" s="269" t="n"/>
      <c r="Z86" s="425" t="n"/>
      <c r="AA86" s="682" t="n"/>
      <c r="AB86" s="269" t="n"/>
      <c r="AC86" s="425" t="n"/>
      <c r="AD86" s="682" t="n"/>
      <c r="AE86" s="269" t="n"/>
      <c r="AF86" s="425" t="n"/>
      <c r="AG86" s="251" t="n"/>
      <c r="AM86" s="251">
        <f>SUM(I86,L86,O86,R86,U86,X86,AA86,AD86)</f>
        <v/>
      </c>
      <c r="AN86" s="251">
        <f>AM86-G86</f>
        <v/>
      </c>
    </row>
    <row customFormat="1" customHeight="1" ht="15.75" r="87" s="830">
      <c r="A87" s="292" t="n"/>
      <c r="B87" s="270" t="n">
        <v>4111201</v>
      </c>
      <c r="C87" s="299" t="inlineStr">
        <is>
          <t xml:space="preserve"> Re-excavation of Khal/River (Rehabilitation Sub-Projects) </t>
        </is>
      </c>
      <c r="D87" s="301" t="inlineStr">
        <is>
          <t>km</t>
        </is>
      </c>
      <c r="E87" s="233" t="n">
        <v>31.19</v>
      </c>
      <c r="F87" s="302" t="n">
        <v>108.974</v>
      </c>
      <c r="G87" s="557" t="n">
        <v>3398.889999999999</v>
      </c>
      <c r="H87" s="425" t="n">
        <v>0.03373</v>
      </c>
      <c r="I87" s="682" t="n">
        <v>0</v>
      </c>
      <c r="J87" s="233">
        <f>I87/G87*100</f>
        <v/>
      </c>
      <c r="K87" s="425">
        <f>J87*$H87</f>
        <v/>
      </c>
      <c r="L87" s="682" t="n">
        <v>0</v>
      </c>
      <c r="M87" s="233">
        <f>L87/G87*100</f>
        <v/>
      </c>
      <c r="N87" s="425">
        <f>M87*$H87</f>
        <v/>
      </c>
      <c r="O87" s="690" t="n">
        <v>0</v>
      </c>
      <c r="P87" s="269">
        <f>O87/G87*100</f>
        <v/>
      </c>
      <c r="Q87" s="425">
        <f>P87*$H87</f>
        <v/>
      </c>
      <c r="R87" s="682" t="n">
        <v>0</v>
      </c>
      <c r="S87" s="269">
        <f>R87/G87*100</f>
        <v/>
      </c>
      <c r="T87" s="425">
        <f>S87*$H87</f>
        <v/>
      </c>
      <c r="U87" s="682" t="n">
        <v>455.04</v>
      </c>
      <c r="V87" s="269">
        <f>U87/G87*100</f>
        <v/>
      </c>
      <c r="W87" s="425">
        <f>V87*$H87</f>
        <v/>
      </c>
      <c r="X87" s="690" t="n">
        <v>726.54</v>
      </c>
      <c r="Y87" s="269">
        <f>X87/G87*100</f>
        <v/>
      </c>
      <c r="Z87" s="425">
        <f>Y87*$H87</f>
        <v/>
      </c>
      <c r="AA87" s="682" t="n">
        <v>1219.5205</v>
      </c>
      <c r="AB87" s="269">
        <f>AA87/G87*100</f>
        <v/>
      </c>
      <c r="AC87" s="425">
        <f>AB87*$H87</f>
        <v/>
      </c>
      <c r="AD87" s="682" t="n">
        <v>997.7894999999996</v>
      </c>
      <c r="AE87" s="269">
        <f>AD87/G87*100</f>
        <v/>
      </c>
      <c r="AF87" s="425">
        <f>AE87*$H87</f>
        <v/>
      </c>
      <c r="AG87" s="251">
        <f>SUM(AE87+AB87+Y87+V87+S87+P87+M87+J87)</f>
        <v/>
      </c>
      <c r="AH87" s="423">
        <f>N87+Q87+T87+W87+Z87+AC87+AF87</f>
        <v/>
      </c>
      <c r="AI87" s="830">
        <f>ROW(AH87)</f>
        <v/>
      </c>
      <c r="AM87" s="251">
        <f>SUM(I87,L87,O87,R87,U87,X87,AA87,AD87)</f>
        <v/>
      </c>
      <c r="AN87" s="251">
        <f>AM87-G87</f>
        <v/>
      </c>
    </row>
    <row customFormat="1" customHeight="1" ht="15.75" r="88" s="830">
      <c r="A88" s="292" t="n"/>
      <c r="B88" s="270" t="n">
        <v>4111201</v>
      </c>
      <c r="C88" s="299" t="inlineStr">
        <is>
          <t xml:space="preserve"> Rehabilitation of Full Embankment (Resection/ construction) (Rehabilitation Sub-Projects)</t>
        </is>
      </c>
      <c r="D88" s="301" t="inlineStr">
        <is>
          <t>km</t>
        </is>
      </c>
      <c r="E88" s="233" t="n">
        <v>30.33</v>
      </c>
      <c r="F88" s="302" t="n">
        <v>67.11</v>
      </c>
      <c r="G88" s="557" t="n">
        <v>2035.43</v>
      </c>
      <c r="H88" s="425" t="n">
        <v>0.0202</v>
      </c>
      <c r="I88" s="682" t="n">
        <v>0</v>
      </c>
      <c r="J88" s="233">
        <f>I88/G88*100</f>
        <v/>
      </c>
      <c r="K88" s="425">
        <f>J88*$H88</f>
        <v/>
      </c>
      <c r="L88" s="682" t="n">
        <v>0</v>
      </c>
      <c r="M88" s="233">
        <f>L88/G88*100</f>
        <v/>
      </c>
      <c r="N88" s="425">
        <f>M88*$H88</f>
        <v/>
      </c>
      <c r="O88" s="690" t="n">
        <v>0</v>
      </c>
      <c r="P88" s="269">
        <f>O88/G88*100</f>
        <v/>
      </c>
      <c r="Q88" s="425">
        <f>P88*$H88</f>
        <v/>
      </c>
      <c r="R88" s="682" t="n">
        <v>0</v>
      </c>
      <c r="S88" s="269">
        <f>R88/G88*100</f>
        <v/>
      </c>
      <c r="T88" s="425">
        <f>S88*$H88</f>
        <v/>
      </c>
      <c r="U88" s="682" t="n">
        <v>452.46</v>
      </c>
      <c r="V88" s="269">
        <f>U88/G88*100</f>
        <v/>
      </c>
      <c r="W88" s="425">
        <f>V88*$H88</f>
        <v/>
      </c>
      <c r="X88" s="690" t="n">
        <v>253.65</v>
      </c>
      <c r="Y88" s="269">
        <f>X88/G88*100</f>
        <v/>
      </c>
      <c r="Z88" s="425">
        <f>Y88*$H88</f>
        <v/>
      </c>
      <c r="AA88" s="682" t="n">
        <v>771.0056000000001</v>
      </c>
      <c r="AB88" s="269">
        <f>AA88/G88*100</f>
        <v/>
      </c>
      <c r="AC88" s="425">
        <f>AB88*$H88</f>
        <v/>
      </c>
      <c r="AD88" s="682" t="n">
        <v>558.3144000000001</v>
      </c>
      <c r="AE88" s="269">
        <f>AD88/G88*100</f>
        <v/>
      </c>
      <c r="AF88" s="425">
        <f>AE88*$H88</f>
        <v/>
      </c>
      <c r="AG88" s="251">
        <f>SUM(AE88+AB88+Y88+V88+S88+P88+M88+J88)</f>
        <v/>
      </c>
      <c r="AH88" s="423">
        <f>N88+Q88+T88+W88+Z88+AC88+AF88</f>
        <v/>
      </c>
      <c r="AI88" s="830">
        <f>ROW(AH88)</f>
        <v/>
      </c>
      <c r="AM88" s="251">
        <f>SUM(I88,L88,O88,R88,U88,X88,AA88,AD88)</f>
        <v/>
      </c>
      <c r="AN88" s="251">
        <f>AM88-G88</f>
        <v/>
      </c>
    </row>
    <row customFormat="1" customHeight="1" ht="19.5" r="89" s="830">
      <c r="A89" s="292" t="n"/>
      <c r="B89" s="270" t="n">
        <v>4111201</v>
      </c>
      <c r="C89" s="299" t="inlineStr">
        <is>
          <t xml:space="preserve"> Rehabilitation of Submergible Embankment  (Resection/construction)  (Rehabilitation Sub-Projects)</t>
        </is>
      </c>
      <c r="D89" s="301" t="inlineStr">
        <is>
          <t>km</t>
        </is>
      </c>
      <c r="E89" s="233" t="n">
        <v>27.9</v>
      </c>
      <c r="F89" s="302" t="n">
        <v>62.66200000000001</v>
      </c>
      <c r="G89" s="557" t="n">
        <v>1748.43</v>
      </c>
      <c r="H89" s="425" t="n">
        <v>0.01735</v>
      </c>
      <c r="I89" s="682" t="n">
        <v>0</v>
      </c>
      <c r="J89" s="233">
        <f>I89/G89*100</f>
        <v/>
      </c>
      <c r="K89" s="425">
        <f>J89*$H89</f>
        <v/>
      </c>
      <c r="L89" s="682" t="n">
        <v>0</v>
      </c>
      <c r="M89" s="233">
        <f>L89/G89*100</f>
        <v/>
      </c>
      <c r="N89" s="425">
        <f>M89*$H89</f>
        <v/>
      </c>
      <c r="O89" s="690" t="n">
        <v>0</v>
      </c>
      <c r="P89" s="269">
        <f>O89/G89*100</f>
        <v/>
      </c>
      <c r="Q89" s="425">
        <f>P89*$H89</f>
        <v/>
      </c>
      <c r="R89" s="682" t="n">
        <v>0</v>
      </c>
      <c r="S89" s="269">
        <f>R89/G89*100</f>
        <v/>
      </c>
      <c r="T89" s="425">
        <f>S89*$H89</f>
        <v/>
      </c>
      <c r="U89" s="682" t="n">
        <v>341.85</v>
      </c>
      <c r="V89" s="269">
        <f>U89/G89*100</f>
        <v/>
      </c>
      <c r="W89" s="425">
        <f>V89*$H89</f>
        <v/>
      </c>
      <c r="X89" s="690" t="n">
        <v>179.68</v>
      </c>
      <c r="Y89" s="269">
        <f>X89/G89*100</f>
        <v/>
      </c>
      <c r="Z89" s="425">
        <f>Y89*$H89</f>
        <v/>
      </c>
      <c r="AA89" s="682" t="n">
        <v>674.7950000000001</v>
      </c>
      <c r="AB89" s="269">
        <f>AA89/G89*100</f>
        <v/>
      </c>
      <c r="AC89" s="425">
        <f>AB89*$H89</f>
        <v/>
      </c>
      <c r="AD89" s="682" t="n">
        <v>552.105</v>
      </c>
      <c r="AE89" s="269">
        <f>AD89/G89*100</f>
        <v/>
      </c>
      <c r="AF89" s="425">
        <f>AE89*$H89</f>
        <v/>
      </c>
      <c r="AG89" s="251">
        <f>SUM(AE89+AB89+Y89+V89+S89+P89+M89+J89)</f>
        <v/>
      </c>
      <c r="AH89" s="423">
        <f>N89+Q89+T89+W89+Z89+AC89+AF89</f>
        <v/>
      </c>
      <c r="AI89" s="830">
        <f>ROW(AH89)</f>
        <v/>
      </c>
      <c r="AM89" s="251">
        <f>SUM(I89,L89,O89,R89,U89,X89,AA89,AD89)</f>
        <v/>
      </c>
      <c r="AN89" s="251">
        <f>AM89-G89</f>
        <v/>
      </c>
    </row>
    <row customFormat="1" customHeight="1" ht="15.75" r="90" s="830">
      <c r="A90" s="292" t="n"/>
      <c r="B90" s="270" t="n">
        <v>4111201</v>
      </c>
      <c r="C90" s="299" t="inlineStr">
        <is>
          <t>Construction of Submersible Embankment (New Haors) (Earth Volume: 29.98 lakh cum)</t>
        </is>
      </c>
      <c r="D90" s="301" t="inlineStr">
        <is>
          <t>km</t>
        </is>
      </c>
      <c r="E90" s="233" t="n">
        <v>0</v>
      </c>
      <c r="F90" s="427" t="n">
        <v>261.2379999999999</v>
      </c>
      <c r="G90" s="557" t="n">
        <v>21445.23</v>
      </c>
      <c r="H90" s="425" t="n">
        <v>0.21275</v>
      </c>
      <c r="I90" s="682" t="n">
        <v>0</v>
      </c>
      <c r="J90" s="233">
        <f>I90/G90*100</f>
        <v/>
      </c>
      <c r="K90" s="425">
        <f>J90*$H90</f>
        <v/>
      </c>
      <c r="L90" s="682" t="n">
        <v>0</v>
      </c>
      <c r="M90" s="233">
        <f>L90/G90*100</f>
        <v/>
      </c>
      <c r="N90" s="425">
        <f>M90*$H90</f>
        <v/>
      </c>
      <c r="O90" s="690" t="n">
        <v>336.91</v>
      </c>
      <c r="P90" s="269">
        <f>O90/G90*100</f>
        <v/>
      </c>
      <c r="Q90" s="425">
        <f>P90*$H90</f>
        <v/>
      </c>
      <c r="R90" s="682" t="n">
        <v>3910</v>
      </c>
      <c r="S90" s="269">
        <f>R90/G90*100</f>
        <v/>
      </c>
      <c r="T90" s="425">
        <f>S90*$H90</f>
        <v/>
      </c>
      <c r="U90" s="682" t="n">
        <v>1880.15</v>
      </c>
      <c r="V90" s="269">
        <f>U90/G90*100</f>
        <v/>
      </c>
      <c r="W90" s="425">
        <f>V90*$H90</f>
        <v/>
      </c>
      <c r="X90" s="690" t="n">
        <v>2923.61</v>
      </c>
      <c r="Y90" s="269">
        <f>X90/G90*100</f>
        <v/>
      </c>
      <c r="Z90" s="425">
        <f>Y90*$H90</f>
        <v/>
      </c>
      <c r="AA90" s="682" t="n">
        <v>7188.844799999999</v>
      </c>
      <c r="AB90" s="269">
        <f>AA90/G90*100</f>
        <v/>
      </c>
      <c r="AC90" s="425">
        <f>AB90*$H90</f>
        <v/>
      </c>
      <c r="AD90" s="682" t="n">
        <v>5205.7152</v>
      </c>
      <c r="AE90" s="269">
        <f>AD90/G90*100</f>
        <v/>
      </c>
      <c r="AF90" s="425">
        <f>AE90*$H90</f>
        <v/>
      </c>
      <c r="AG90" s="251">
        <f>SUM(AE90+AB90+Y90+V90+S90+P90+M90+J90)</f>
        <v/>
      </c>
      <c r="AH90" s="423">
        <f>N90+Q90+T90+W90+Z90+AC90+AF90</f>
        <v/>
      </c>
      <c r="AI90" s="830">
        <f>ROW(AH90)</f>
        <v/>
      </c>
      <c r="AM90" s="251">
        <f>SUM(I90,L90,O90,R90,U90,X90,AA90,AD90)</f>
        <v/>
      </c>
      <c r="AN90" s="251">
        <f>AM90-G90</f>
        <v/>
      </c>
    </row>
    <row customFormat="1" customHeight="1" ht="15.75" r="91" s="830">
      <c r="A91" s="292" t="n"/>
      <c r="B91" s="270" t="n">
        <v>4111201</v>
      </c>
      <c r="C91" s="299" t="inlineStr">
        <is>
          <t xml:space="preserve"> Rehabilitation of Regulator (New Haors)</t>
        </is>
      </c>
      <c r="D91" s="169" t="inlineStr">
        <is>
          <t>Nos.</t>
        </is>
      </c>
      <c r="E91" s="233" t="n">
        <v>20.96</v>
      </c>
      <c r="F91" s="814" t="n">
        <v>7</v>
      </c>
      <c r="G91" s="557" t="n">
        <v>146.69</v>
      </c>
      <c r="H91" s="425" t="n">
        <v>0.00146</v>
      </c>
      <c r="I91" s="682" t="n">
        <v>0</v>
      </c>
      <c r="J91" s="233">
        <f>I91/G91*100</f>
        <v/>
      </c>
      <c r="K91" s="425">
        <f>J91*$H91</f>
        <v/>
      </c>
      <c r="L91" s="682" t="n">
        <v>0</v>
      </c>
      <c r="M91" s="233">
        <f>L91/G91*100</f>
        <v/>
      </c>
      <c r="N91" s="425">
        <f>M91*$H91</f>
        <v/>
      </c>
      <c r="O91" s="690" t="n">
        <v>0</v>
      </c>
      <c r="P91" s="269">
        <f>O91/G91*100</f>
        <v/>
      </c>
      <c r="Q91" s="425">
        <f>P91*$H91</f>
        <v/>
      </c>
      <c r="R91" s="682" t="n">
        <v>0</v>
      </c>
      <c r="S91" s="269" t="n"/>
      <c r="T91" s="425" t="n"/>
      <c r="U91" s="682" t="n">
        <v>73.26000000000001</v>
      </c>
      <c r="V91" s="269">
        <f>U91/G91*100</f>
        <v/>
      </c>
      <c r="W91" s="425">
        <f>V91*$H91</f>
        <v/>
      </c>
      <c r="X91" s="690" t="n">
        <v>0</v>
      </c>
      <c r="Y91" s="269">
        <f>X91/G91*100</f>
        <v/>
      </c>
      <c r="Z91" s="425">
        <f>Y91*$H91</f>
        <v/>
      </c>
      <c r="AA91" s="682" t="n">
        <v>40.3865</v>
      </c>
      <c r="AB91" s="269">
        <f>AA91/G91*100</f>
        <v/>
      </c>
      <c r="AC91" s="425">
        <f>AB91*$H91</f>
        <v/>
      </c>
      <c r="AD91" s="682" t="n">
        <v>33.04349999999999</v>
      </c>
      <c r="AE91" s="269">
        <f>AD91/G91*100</f>
        <v/>
      </c>
      <c r="AF91" s="425">
        <f>AE91*$H91</f>
        <v/>
      </c>
      <c r="AG91" s="251">
        <f>SUM(AE91+AB91+Y91+V91+S91+P91+M91+J91)</f>
        <v/>
      </c>
      <c r="AH91" s="423">
        <f>N91+Q91+T91+W91+Z91+AC91+AF91</f>
        <v/>
      </c>
      <c r="AI91" s="830">
        <f>ROW(AH91)</f>
        <v/>
      </c>
      <c r="AM91" s="251">
        <f>SUM(I91,L91,O91,R91,U91,X91,AA91,AD91)</f>
        <v/>
      </c>
      <c r="AN91" s="251">
        <f>AM91-G91</f>
        <v/>
      </c>
    </row>
    <row customFormat="1" customHeight="1" ht="15.75" r="92" s="830">
      <c r="A92" s="292" t="n"/>
      <c r="B92" s="270" t="n">
        <v>4111201</v>
      </c>
      <c r="C92" s="299" t="inlineStr">
        <is>
          <t>Threshing Floor Construction</t>
        </is>
      </c>
      <c r="D92" s="169" t="inlineStr">
        <is>
          <t>Nos.</t>
        </is>
      </c>
      <c r="E92" s="233" t="n">
        <v>45</v>
      </c>
      <c r="F92" s="814" t="n">
        <v>5</v>
      </c>
      <c r="G92" s="557" t="n">
        <v>225</v>
      </c>
      <c r="H92" s="425" t="n">
        <v>0.00223</v>
      </c>
      <c r="I92" s="682" t="n">
        <v>0</v>
      </c>
      <c r="J92" s="233" t="n"/>
      <c r="K92" s="425" t="n"/>
      <c r="L92" s="682" t="n">
        <v>0</v>
      </c>
      <c r="M92" s="233" t="n"/>
      <c r="N92" s="425" t="n"/>
      <c r="O92" s="690" t="n">
        <v>0</v>
      </c>
      <c r="P92" s="269" t="n"/>
      <c r="Q92" s="425" t="n"/>
      <c r="R92" s="682" t="n">
        <v>0</v>
      </c>
      <c r="S92" s="269" t="n"/>
      <c r="T92" s="425" t="n"/>
      <c r="U92" s="682" t="n">
        <v>0</v>
      </c>
      <c r="V92" s="269" t="n"/>
      <c r="W92" s="425" t="n"/>
      <c r="X92" s="690" t="n">
        <v>0</v>
      </c>
      <c r="Y92" s="269" t="n"/>
      <c r="Z92" s="425" t="n"/>
      <c r="AA92" s="682" t="n">
        <v>123.75</v>
      </c>
      <c r="AB92" s="269" t="n"/>
      <c r="AC92" s="425" t="n"/>
      <c r="AD92" s="682" t="n">
        <v>101.25</v>
      </c>
      <c r="AE92" s="269" t="n"/>
      <c r="AF92" s="425" t="n"/>
      <c r="AG92" s="251" t="n"/>
      <c r="AH92" s="423" t="n"/>
      <c r="AI92" s="830">
        <f>ROW(AH92)</f>
        <v/>
      </c>
      <c r="AM92" s="251">
        <f>SUM(I92,L92,O92,R92,U92,X92,AA92,AD92)</f>
        <v/>
      </c>
      <c r="AN92" s="251">
        <f>AM92-G92</f>
        <v/>
      </c>
    </row>
    <row customFormat="1" customHeight="1" ht="15.75" r="93" s="830">
      <c r="A93" s="292" t="n"/>
      <c r="B93" s="270" t="n">
        <v>4111201</v>
      </c>
      <c r="C93" s="299" t="inlineStr">
        <is>
          <t>Construction of WMG Office</t>
        </is>
      </c>
      <c r="D93" s="169" t="inlineStr">
        <is>
          <t>Nos.</t>
        </is>
      </c>
      <c r="E93" s="233" t="n">
        <v>29.42</v>
      </c>
      <c r="F93" s="814" t="n">
        <v>55</v>
      </c>
      <c r="G93" s="557" t="n">
        <v>1618</v>
      </c>
      <c r="H93" s="425" t="n">
        <v>0.01605</v>
      </c>
      <c r="I93" s="682" t="n">
        <v>0</v>
      </c>
      <c r="J93" s="233">
        <f>I93/G93*100</f>
        <v/>
      </c>
      <c r="K93" s="425">
        <f>J93*$H93</f>
        <v/>
      </c>
      <c r="L93" s="682" t="n">
        <v>0</v>
      </c>
      <c r="M93" s="233">
        <f>L93/G93*100</f>
        <v/>
      </c>
      <c r="N93" s="425">
        <f>M93*$H93</f>
        <v/>
      </c>
      <c r="O93" s="690" t="n">
        <v>0</v>
      </c>
      <c r="P93" s="269">
        <f>O93/G93*100</f>
        <v/>
      </c>
      <c r="Q93" s="425">
        <f>P93*$H93</f>
        <v/>
      </c>
      <c r="R93" s="682" t="n">
        <v>0</v>
      </c>
      <c r="S93" s="269">
        <f>R93/G93*100</f>
        <v/>
      </c>
      <c r="T93" s="425">
        <f>S93*$H93</f>
        <v/>
      </c>
      <c r="U93" s="682" t="n">
        <v>42.09</v>
      </c>
      <c r="V93" s="269">
        <f>U93/G93*100</f>
        <v/>
      </c>
      <c r="W93" s="425">
        <f>V93*$H93</f>
        <v/>
      </c>
      <c r="X93" s="690" t="n">
        <v>93.33</v>
      </c>
      <c r="Y93" s="269">
        <f>X93/G93*100</f>
        <v/>
      </c>
      <c r="Z93" s="425">
        <f>Y93*$H93</f>
        <v/>
      </c>
      <c r="AA93" s="682" t="n">
        <v>845.0705999999999</v>
      </c>
      <c r="AB93" s="269">
        <f>AA93/G93*100</f>
        <v/>
      </c>
      <c r="AC93" s="425">
        <f>AB93*$H93</f>
        <v/>
      </c>
      <c r="AD93" s="682" t="n">
        <v>637.5093999999999</v>
      </c>
      <c r="AE93" s="269">
        <f>AD93/G93*100</f>
        <v/>
      </c>
      <c r="AF93" s="425">
        <f>AE93*$H93</f>
        <v/>
      </c>
      <c r="AG93" s="251">
        <f>SUM(AE93+AB93+Y93+V93+S93+P93+M93+J93)</f>
        <v/>
      </c>
      <c r="AH93" s="423">
        <f>N93+Q93+T93+W93+Z93+AC93+AF93</f>
        <v/>
      </c>
      <c r="AI93" s="830">
        <f>ROW(AH93)</f>
        <v/>
      </c>
      <c r="AM93" s="251">
        <f>SUM(I93,L93,O93,R93,U93,X93,AA93,AD93)</f>
        <v/>
      </c>
      <c r="AN93" s="251">
        <f>AM93-G93</f>
        <v/>
      </c>
    </row>
    <row customFormat="1" customHeight="1" ht="15.75" r="94" s="830">
      <c r="A94" s="292" t="n"/>
      <c r="B94" s="270" t="n">
        <v>4111201</v>
      </c>
      <c r="C94" s="299" t="inlineStr">
        <is>
          <t>O&amp;M During Construction</t>
        </is>
      </c>
      <c r="D94" s="169" t="inlineStr">
        <is>
          <t>item</t>
        </is>
      </c>
      <c r="E94" s="233" t="n">
        <v>0</v>
      </c>
      <c r="F94" s="276" t="n">
        <v>1</v>
      </c>
      <c r="G94" s="557" t="n">
        <v>120</v>
      </c>
      <c r="H94" s="425" t="n">
        <v>0.00119</v>
      </c>
      <c r="I94" s="682" t="n">
        <v>0</v>
      </c>
      <c r="J94" s="233">
        <f>I94/G94*100</f>
        <v/>
      </c>
      <c r="K94" s="425">
        <f>J94*$H94</f>
        <v/>
      </c>
      <c r="L94" s="682" t="n">
        <v>0</v>
      </c>
      <c r="M94" s="233">
        <f>L94/G94*100</f>
        <v/>
      </c>
      <c r="N94" s="425">
        <f>M94*$H94</f>
        <v/>
      </c>
      <c r="O94" s="690" t="n">
        <v>0</v>
      </c>
      <c r="P94" s="269">
        <f>O94/G94*100</f>
        <v/>
      </c>
      <c r="Q94" s="425">
        <f>P94*$H94</f>
        <v/>
      </c>
      <c r="R94" s="682" t="n">
        <v>0</v>
      </c>
      <c r="S94" s="269" t="n"/>
      <c r="T94" s="425" t="n"/>
      <c r="U94" s="682" t="n">
        <v>0</v>
      </c>
      <c r="V94" s="269">
        <f>U94/G94*100</f>
        <v/>
      </c>
      <c r="W94" s="425">
        <f>V94*$H94</f>
        <v/>
      </c>
      <c r="X94" s="690" t="n">
        <v>0</v>
      </c>
      <c r="Y94" s="269">
        <f>X94/G94*100</f>
        <v/>
      </c>
      <c r="Z94" s="425">
        <f>Y94*$H94</f>
        <v/>
      </c>
      <c r="AA94" s="682" t="n">
        <v>66</v>
      </c>
      <c r="AB94" s="269">
        <f>AA94/G94*100</f>
        <v/>
      </c>
      <c r="AC94" s="425">
        <f>AB94*$H94</f>
        <v/>
      </c>
      <c r="AD94" s="682" t="n">
        <v>54</v>
      </c>
      <c r="AE94" s="269">
        <f>AD94/G94*100</f>
        <v/>
      </c>
      <c r="AF94" s="425">
        <f>AE94*$H94</f>
        <v/>
      </c>
      <c r="AG94" s="251">
        <f>SUM(AE94+AB94+Y94+V94+S94+P94+M94+J94)</f>
        <v/>
      </c>
      <c r="AH94" s="423">
        <f>N94+Q94+T94+W94+Z94+AC94+AF94</f>
        <v/>
      </c>
      <c r="AI94" s="830">
        <f>ROW(AH94)</f>
        <v/>
      </c>
      <c r="AM94" s="251">
        <f>SUM(I94,L94,O94,R94,U94,X94,AA94,AD94)</f>
        <v/>
      </c>
      <c r="AN94" s="251">
        <f>AM94-G94</f>
        <v/>
      </c>
    </row>
    <row customFormat="1" customHeight="1" ht="17.25" r="95" s="287">
      <c r="A95" s="260" t="n"/>
      <c r="B95" s="286" t="n"/>
      <c r="C95" s="303" t="inlineStr">
        <is>
          <t>(b) Sub-total Capital Component:</t>
        </is>
      </c>
      <c r="D95" s="263" t="n"/>
      <c r="E95" s="304" t="n"/>
      <c r="F95" s="286" t="n"/>
      <c r="G95" s="428">
        <f>SUM(G58:G94)</f>
        <v/>
      </c>
      <c r="H95" s="428">
        <f>SUM(H58:H94)</f>
        <v/>
      </c>
      <c r="I95" s="684">
        <f>SUM(I58:I94)</f>
        <v/>
      </c>
      <c r="J95" s="233" t="n"/>
      <c r="K95" s="305">
        <f>SUM(K58:K94)</f>
        <v/>
      </c>
      <c r="L95" s="684">
        <f>SUM(L58:L94)</f>
        <v/>
      </c>
      <c r="M95" s="233" t="n"/>
      <c r="N95" s="305">
        <f>SUM(N58:N94)</f>
        <v/>
      </c>
      <c r="O95" s="691">
        <f>SUM(O58:O94)</f>
        <v/>
      </c>
      <c r="P95" s="305">
        <f>SUM(P58:P94)</f>
        <v/>
      </c>
      <c r="Q95" s="305">
        <f>SUM(Q58:Q94)</f>
        <v/>
      </c>
      <c r="R95" s="684">
        <f>SUM(R58:R94)</f>
        <v/>
      </c>
      <c r="S95" s="233" t="n"/>
      <c r="T95" s="305">
        <f>SUM(T58:T94)</f>
        <v/>
      </c>
      <c r="U95" s="684">
        <f>SUM(U58:U94)</f>
        <v/>
      </c>
      <c r="V95" s="233" t="n"/>
      <c r="W95" s="305">
        <f>SUM(W58:W94)</f>
        <v/>
      </c>
      <c r="X95" s="691">
        <f>SUM(X58:X94)</f>
        <v/>
      </c>
      <c r="Y95" s="269" t="n"/>
      <c r="Z95" s="305">
        <f>SUM(Z58:Z94)</f>
        <v/>
      </c>
      <c r="AA95" s="684">
        <f>SUM(AA58:AA94)</f>
        <v/>
      </c>
      <c r="AB95" s="269" t="n"/>
      <c r="AC95" s="305">
        <f>SUM(AC58:AC94)</f>
        <v/>
      </c>
      <c r="AD95" s="684">
        <f>SUM(AD58:AD94)</f>
        <v/>
      </c>
      <c r="AE95" s="269" t="n"/>
      <c r="AF95" s="305">
        <f>SUM(AF58:AF94)</f>
        <v/>
      </c>
      <c r="AG95" s="251" t="n"/>
      <c r="AI95" s="830">
        <f>ROW(AH95)</f>
        <v/>
      </c>
      <c r="AM95" s="251">
        <f>SUM(I95,L95,O95,R95,U95,X95,AA95,AD95)</f>
        <v/>
      </c>
      <c r="AN95" s="251">
        <f>AM95-G95</f>
        <v/>
      </c>
    </row>
    <row customFormat="1" customHeight="1" ht="17.25" r="96" s="287">
      <c r="A96" s="260" t="n"/>
      <c r="B96" s="616" t="n"/>
      <c r="C96" s="306" t="inlineStr">
        <is>
          <t>Total Cost (a+b) :</t>
        </is>
      </c>
      <c r="D96" s="263" t="n"/>
      <c r="E96" s="304" t="n"/>
      <c r="F96" s="286" t="n"/>
      <c r="G96" s="305">
        <f>G95+G55</f>
        <v/>
      </c>
      <c r="H96" s="428">
        <f>+H55+H95</f>
        <v/>
      </c>
      <c r="I96" s="684">
        <f>SUM(I55+I95)</f>
        <v/>
      </c>
      <c r="J96" s="305" t="n"/>
      <c r="K96" s="305">
        <f>SUM(K55+K95)</f>
        <v/>
      </c>
      <c r="L96" s="684">
        <f>SUM(L55+L95)</f>
        <v/>
      </c>
      <c r="M96" s="305" t="n"/>
      <c r="N96" s="305">
        <f>SUM(N55+N95)</f>
        <v/>
      </c>
      <c r="O96" s="691">
        <f>+O55+O95</f>
        <v/>
      </c>
      <c r="P96" s="305">
        <f>SUM(P55+P95)</f>
        <v/>
      </c>
      <c r="Q96" s="305">
        <f>+Q55+Q95</f>
        <v/>
      </c>
      <c r="R96" s="684">
        <f>SUM(R55+R95)</f>
        <v/>
      </c>
      <c r="S96" s="307" t="n"/>
      <c r="T96" s="305">
        <f>+T55+T95</f>
        <v/>
      </c>
      <c r="U96" s="684">
        <f>+U55+U95</f>
        <v/>
      </c>
      <c r="V96" s="307" t="n"/>
      <c r="W96" s="305">
        <f>+W55+W95</f>
        <v/>
      </c>
      <c r="X96" s="691">
        <f>+X55+X95</f>
        <v/>
      </c>
      <c r="Y96" s="269" t="n"/>
      <c r="Z96" s="305">
        <f>+Z55+Z95</f>
        <v/>
      </c>
      <c r="AA96" s="684">
        <f>+AA55+AA95</f>
        <v/>
      </c>
      <c r="AB96" s="269" t="n"/>
      <c r="AC96" s="305">
        <f>+AC55+AC95</f>
        <v/>
      </c>
      <c r="AD96" s="684">
        <f>+AD55+AD95</f>
        <v/>
      </c>
      <c r="AE96" s="269" t="n"/>
      <c r="AF96" s="305">
        <f>+AF55+AF95</f>
        <v/>
      </c>
      <c r="AG96" s="251" t="n"/>
      <c r="AI96" s="830">
        <f>ROW(AH96)</f>
        <v/>
      </c>
      <c r="AM96" s="251">
        <f>SUM(I96,L96,O96,R96,U96,X96,AA96,AD96)</f>
        <v/>
      </c>
      <c r="AN96" s="251">
        <f>AM96-G96</f>
        <v/>
      </c>
    </row>
    <row customFormat="1" customHeight="1" ht="18" r="97" s="830">
      <c r="A97" s="632" t="n"/>
      <c r="B97" s="633" t="n">
        <v>0</v>
      </c>
      <c r="C97" s="634" t="inlineStr">
        <is>
          <t>(c) Physical Contingency ( Lump sum):</t>
        </is>
      </c>
      <c r="D97" s="635" t="inlineStr">
        <is>
          <t>item</t>
        </is>
      </c>
      <c r="E97" s="636" t="n">
        <v>0</v>
      </c>
      <c r="F97" s="637" t="inlineStr">
        <is>
          <t>L.S.</t>
        </is>
      </c>
      <c r="G97" s="557" t="n">
        <v>30.51</v>
      </c>
      <c r="H97" s="638" t="n">
        <v>0.0003</v>
      </c>
      <c r="I97" s="682" t="n">
        <v>0</v>
      </c>
      <c r="J97" s="557">
        <f>I97/G97*100</f>
        <v/>
      </c>
      <c r="K97" s="638">
        <f>J97*$H97</f>
        <v/>
      </c>
      <c r="L97" s="682" t="n">
        <v>0</v>
      </c>
      <c r="M97" s="557">
        <f>L97/G97*100</f>
        <v/>
      </c>
      <c r="N97" s="638">
        <f>M97*$H97</f>
        <v/>
      </c>
      <c r="O97" s="690" t="n">
        <v>0</v>
      </c>
      <c r="P97" s="639" t="n">
        <v>0</v>
      </c>
      <c r="Q97" s="638">
        <f>P97*$H97</f>
        <v/>
      </c>
      <c r="R97" s="682" t="n">
        <v>0</v>
      </c>
      <c r="S97" s="639" t="n"/>
      <c r="T97" s="638" t="n"/>
      <c r="U97" s="682" t="n">
        <v>0</v>
      </c>
      <c r="V97" s="639">
        <f>U97/G97*100</f>
        <v/>
      </c>
      <c r="W97" s="638">
        <f>V97*$H97</f>
        <v/>
      </c>
      <c r="X97" s="690" t="n">
        <v>0</v>
      </c>
      <c r="Y97" s="639">
        <f>X97/G97*100</f>
        <v/>
      </c>
      <c r="Z97" s="638">
        <f>Y97*$H97</f>
        <v/>
      </c>
      <c r="AA97" s="682" t="n">
        <v>16.1703</v>
      </c>
      <c r="AB97" s="639">
        <f>AA97/G97*100</f>
        <v/>
      </c>
      <c r="AC97" s="638">
        <f>AB97*$H97</f>
        <v/>
      </c>
      <c r="AD97" s="682" t="n">
        <v>14.3397</v>
      </c>
      <c r="AE97" s="639">
        <f>AD97/G97*100</f>
        <v/>
      </c>
      <c r="AF97" s="638">
        <f>AE97*$H97</f>
        <v/>
      </c>
      <c r="AG97" s="251">
        <f>SUM(AE97+AB97+Y97+V97+S97+P97+M97+J97)</f>
        <v/>
      </c>
      <c r="AH97" s="423">
        <f>N97+Q97+T97+W97+Z97+AC97+AF97</f>
        <v/>
      </c>
      <c r="AI97" s="830">
        <f>ROW(AH97)</f>
        <v/>
      </c>
      <c r="AM97" s="646">
        <f>SUM(I97,L97,O97,R97,U97,X97,AA97,AD97)</f>
        <v/>
      </c>
      <c r="AN97" s="646">
        <f>AM97-G97</f>
        <v/>
      </c>
    </row>
    <row customFormat="1" customHeight="1" ht="19.5" r="98" s="830">
      <c r="A98" s="632" t="n"/>
      <c r="B98" s="633" t="n">
        <v>0</v>
      </c>
      <c r="C98" s="634" t="inlineStr">
        <is>
          <t>(d) Price Contingency (Lump sum):</t>
        </is>
      </c>
      <c r="D98" s="635" t="inlineStr">
        <is>
          <t>item</t>
        </is>
      </c>
      <c r="E98" s="636" t="n">
        <v>0</v>
      </c>
      <c r="F98" s="637" t="inlineStr">
        <is>
          <t>L.S.</t>
        </is>
      </c>
      <c r="G98" s="557" t="n">
        <v>10</v>
      </c>
      <c r="H98" s="638" t="n">
        <v>0.0001</v>
      </c>
      <c r="I98" s="682" t="n">
        <v>0</v>
      </c>
      <c r="J98" s="557">
        <f>I98/G98*100</f>
        <v/>
      </c>
      <c r="K98" s="638">
        <f>J98*$H98</f>
        <v/>
      </c>
      <c r="L98" s="682" t="n">
        <v>0</v>
      </c>
      <c r="M98" s="557">
        <f>L98/G98*100</f>
        <v/>
      </c>
      <c r="N98" s="638">
        <f>M98*$H98</f>
        <v/>
      </c>
      <c r="O98" s="690" t="n">
        <v>0</v>
      </c>
      <c r="P98" s="639" t="n">
        <v>0</v>
      </c>
      <c r="Q98" s="638">
        <f>P98*$H98</f>
        <v/>
      </c>
      <c r="R98" s="682" t="n">
        <v>0</v>
      </c>
      <c r="S98" s="639" t="n"/>
      <c r="T98" s="638" t="n"/>
      <c r="U98" s="682" t="n">
        <v>0</v>
      </c>
      <c r="V98" s="639">
        <f>U98/G98*100</f>
        <v/>
      </c>
      <c r="W98" s="638">
        <f>V98*$H98</f>
        <v/>
      </c>
      <c r="X98" s="690" t="n">
        <v>0</v>
      </c>
      <c r="Y98" s="639">
        <f>X98/G98*100</f>
        <v/>
      </c>
      <c r="Z98" s="638">
        <f>Y98*$H98</f>
        <v/>
      </c>
      <c r="AA98" s="682" t="n">
        <v>5.4</v>
      </c>
      <c r="AB98" s="639">
        <f>AA98/G98*100</f>
        <v/>
      </c>
      <c r="AC98" s="638">
        <f>AB98*$H98</f>
        <v/>
      </c>
      <c r="AD98" s="682" t="n">
        <v>4.600000000000001</v>
      </c>
      <c r="AE98" s="639">
        <f>AD98/G98*100</f>
        <v/>
      </c>
      <c r="AF98" s="638">
        <f>AE98*$H98</f>
        <v/>
      </c>
      <c r="AG98" s="251">
        <f>SUM(AE98+AB98+Y98+V98+S98+P98+M98+J98)</f>
        <v/>
      </c>
      <c r="AH98" s="423">
        <f>N98+Q98+T98+W98+Z98+AC98+AF98</f>
        <v/>
      </c>
      <c r="AI98" s="830">
        <f>ROW(AH98)</f>
        <v/>
      </c>
      <c r="AM98" s="646">
        <f>SUM(I98,L98,O98,R98,U98,X98,AA98,AD98)</f>
        <v/>
      </c>
      <c r="AN98" s="646">
        <f>AM98-G98</f>
        <v/>
      </c>
    </row>
    <row customFormat="1" customHeight="1" ht="17.25" r="99" s="830">
      <c r="A99" s="308" t="n"/>
      <c r="B99" s="616" t="n"/>
      <c r="C99" s="303" t="inlineStr">
        <is>
          <t>Grand Total (a+b+c+d) :</t>
        </is>
      </c>
      <c r="D99" s="169" t="n"/>
      <c r="E99" s="186" t="n"/>
      <c r="F99" s="282" t="n"/>
      <c r="G99" s="305">
        <f>G96+G97+G98</f>
        <v/>
      </c>
      <c r="H99" s="428">
        <f>SUM(H96:H98)</f>
        <v/>
      </c>
      <c r="I99" s="684">
        <f>SUM(I96:I98)</f>
        <v/>
      </c>
      <c r="J99" s="233" t="n"/>
      <c r="K99" s="305">
        <f>SUM(K96:K98)</f>
        <v/>
      </c>
      <c r="L99" s="684">
        <f>SUM(L96:L98)</f>
        <v/>
      </c>
      <c r="M99" s="233" t="n"/>
      <c r="N99" s="305">
        <f>SUM(N96:N98)</f>
        <v/>
      </c>
      <c r="O99" s="691">
        <f>SUM(O96:O98)</f>
        <v/>
      </c>
      <c r="P99" s="269" t="n"/>
      <c r="Q99" s="305">
        <f>SUM(Q96:Q98)</f>
        <v/>
      </c>
      <c r="R99" s="684">
        <f>SUM(R96:R98)</f>
        <v/>
      </c>
      <c r="S99" s="269" t="n"/>
      <c r="T99" s="305">
        <f>SUM(T96:T98)</f>
        <v/>
      </c>
      <c r="U99" s="684">
        <f>SUM(U96:U98)</f>
        <v/>
      </c>
      <c r="V99" s="269" t="n"/>
      <c r="W99" s="305">
        <f>SUM(W96:W98)</f>
        <v/>
      </c>
      <c r="X99" s="691">
        <f>SUM(X96:X98)</f>
        <v/>
      </c>
      <c r="Y99" s="269" t="n"/>
      <c r="Z99" s="305">
        <f>SUM(Z96:Z98)</f>
        <v/>
      </c>
      <c r="AA99" s="684">
        <f>SUM(AA96:AA98)</f>
        <v/>
      </c>
      <c r="AB99" s="269" t="n"/>
      <c r="AC99" s="305">
        <f>SUM(AC96:AC98)</f>
        <v/>
      </c>
      <c r="AD99" s="684">
        <f>SUM(AD96:AD98)</f>
        <v/>
      </c>
      <c r="AE99" s="269" t="n"/>
      <c r="AF99" s="305">
        <f>SUM(AF96:AF98)</f>
        <v/>
      </c>
      <c r="AH99" s="251" t="inlineStr">
        <is>
          <t xml:space="preserve"> </t>
        </is>
      </c>
      <c r="AI99" s="830">
        <f>ROW(AH99)</f>
        <v/>
      </c>
      <c r="AK99" s="251">
        <f>AF99+AC99+Z99+W99+T99+Q99+N99</f>
        <v/>
      </c>
      <c r="AM99" s="251">
        <f>SUM(I99,L99,O99,R99,U99,X99,AA99,AD99)</f>
        <v/>
      </c>
      <c r="AN99" s="251" t="n"/>
    </row>
    <row customHeight="1" hidden="1" ht="1.5" r="101" s="451">
      <c r="A101" s="837" t="inlineStr">
        <is>
          <t>#  Weight of each item            =</t>
        </is>
      </c>
      <c r="C101" s="838" t="inlineStr">
        <is>
          <t>(Est. cost of each respective item)</t>
        </is>
      </c>
      <c r="D101" s="776" t="n"/>
      <c r="E101" s="776" t="n"/>
    </row>
    <row customHeight="1" hidden="1" ht="12.75" r="102" s="451">
      <c r="C102" s="837" t="inlineStr">
        <is>
          <t>(Total cost of all Physical items)</t>
        </is>
      </c>
    </row>
    <row customHeight="1" hidden="1" ht="12.75" r="103" s="451">
      <c r="A103" s="837" t="inlineStr">
        <is>
          <t>#  Physical Percentage of item =</t>
        </is>
      </c>
      <c r="C103" s="839" t="inlineStr">
        <is>
          <t>Quantity/number targeted in each year</t>
        </is>
      </c>
      <c r="D103" s="776" t="n"/>
      <c r="E103" s="776" t="n"/>
      <c r="F103" s="776" t="n"/>
      <c r="G103" s="776" t="n"/>
      <c r="H103" s="840" t="inlineStr">
        <is>
          <t xml:space="preserve"> x 100</t>
        </is>
      </c>
    </row>
    <row customHeight="1" hidden="1" ht="25.5" r="104" s="451">
      <c r="C104" s="309" t="inlineStr">
        <is>
          <t>Total quantity/number of respective item for whole project period</t>
        </is>
      </c>
    </row>
    <row customHeight="1" hidden="1" ht="12.75" r="105" s="451">
      <c r="A105" s="837" t="inlineStr">
        <is>
          <t># Physical % of total Project    =</t>
        </is>
      </c>
      <c r="C105" s="837" t="inlineStr">
        <is>
          <t>Weight of each item x % of item</t>
        </is>
      </c>
    </row>
    <row r="106">
      <c r="K106" s="828">
        <f>I99*100/$G$99</f>
        <v/>
      </c>
      <c r="N106" s="828">
        <f>L99*100/$G$99</f>
        <v/>
      </c>
      <c r="Q106" s="828">
        <f>O99*100/$G$99</f>
        <v/>
      </c>
      <c r="T106" s="828">
        <f>R99*100/$G$99</f>
        <v/>
      </c>
      <c r="W106" s="828">
        <f>U99*100/$G$99</f>
        <v/>
      </c>
      <c r="Z106" s="828">
        <f>X99*100/$G$99</f>
        <v/>
      </c>
      <c r="AC106" s="828">
        <f>AA99*100/$G$99</f>
        <v/>
      </c>
      <c r="AF106" s="828">
        <f>AD99*100/$G$99</f>
        <v/>
      </c>
      <c r="AH106" s="828">
        <f>SUM(K106:AF106)</f>
        <v/>
      </c>
    </row>
    <row r="107">
      <c r="G107" s="763">
        <f>SUM(I99,L99,O99,R99,U99,X99,AA99,AD99)</f>
        <v/>
      </c>
      <c r="I107" s="685">
        <f>I99</f>
        <v/>
      </c>
      <c r="L107" s="685">
        <f>I107+L99</f>
        <v/>
      </c>
      <c r="O107" s="685">
        <f>L107+O99</f>
        <v/>
      </c>
      <c r="R107" s="685">
        <f>O107+R99</f>
        <v/>
      </c>
      <c r="U107" s="685">
        <f>R107+U99</f>
        <v/>
      </c>
      <c r="X107" s="685">
        <f>U107+X99</f>
        <v/>
      </c>
    </row>
    <row r="108">
      <c r="G108" s="763">
        <f>SUM(I99,L99,O99,R99,U99,X99)</f>
        <v/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bottom="0.34" footer="0" header="0.23" left="0.57" right="0.17" top="0.76"/>
  <pageSetup firstPageNumber="22" fitToHeight="4" orientation="landscape" paperSize="9" scale="56" useFirstPageNumber="1"/>
  <headerFooter alignWithMargins="0">
    <oddHeader/>
    <oddFooter>&amp;C&amp;20 P - &amp;P</oddFooter>
    <evenHeader/>
    <evenFooter/>
    <firstHeader/>
    <firstFooter/>
  </headerFooter>
  <rowBreaks count="1" manualBreakCount="1">
    <brk id="5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 zoomScale="85" zoomScaleNormal="85">
      <selection activeCell="G111" sqref="G111"/>
    </sheetView>
  </sheetViews>
  <sheetFormatPr baseColWidth="8" defaultColWidth="9.140625" defaultRowHeight="15"/>
  <cols>
    <col customWidth="1" max="1" min="1" style="846" width="8.140625"/>
    <col customWidth="1" max="2" min="2" style="846" width="10.5703125"/>
    <col customWidth="1" max="3" min="3" style="848" width="39.28515625"/>
    <col customWidth="1" max="4" min="4" style="846" width="11"/>
    <col customWidth="1" max="5" min="5" style="845" width="9.42578125"/>
    <col customWidth="1" max="6" min="6" style="845" width="9.5703125"/>
    <col customWidth="1" max="7" min="7" style="845" width="9.42578125"/>
    <col customWidth="1" max="8" min="8" style="845" width="9.7109375"/>
    <col customWidth="1" max="9" min="9" style="845" width="9.85546875"/>
    <col customWidth="1" max="10" min="10" style="845" width="9.7109375"/>
    <col customWidth="1" max="11" min="11" style="845" width="9.85546875"/>
    <col customWidth="1" max="12" min="12" style="845" width="11.42578125"/>
    <col customWidth="1" max="13" min="13" style="846" width="6.7109375"/>
    <col customWidth="1" max="14" min="14" style="846" width="9.5703125"/>
    <col customWidth="1" max="15" min="15" style="846" width="9.42578125"/>
    <col customWidth="1" max="16" min="16" style="846" width="10"/>
    <col customWidth="1" max="17" min="17" style="846" width="9.28515625"/>
    <col customWidth="1" max="18" min="18" style="845" width="10.140625"/>
    <col customWidth="1" max="19" min="19" style="845" width="9.7109375"/>
    <col customWidth="1" max="20" min="20" style="845" width="9.85546875"/>
    <col customWidth="1" max="21" min="21" style="845" width="8.85546875"/>
    <col customWidth="1" max="22" min="22" style="846" width="9.140625"/>
    <col customWidth="1" max="23" min="23" style="846" width="10.85546875"/>
    <col customWidth="1" max="24" min="24" style="846" width="11.140625"/>
    <col customWidth="1" max="163" min="25" style="846" width="9.140625"/>
    <col customWidth="1" max="16384" min="164" style="846" width="9.140625"/>
  </cols>
  <sheetData>
    <row customFormat="1" customHeight="1" ht="21" r="1" s="843">
      <c r="A1" s="842" t="inlineStr">
        <is>
          <t>Investment Cost</t>
        </is>
      </c>
    </row>
    <row customHeight="1" ht="21.75" r="2" s="451">
      <c r="A2" s="165" t="inlineStr">
        <is>
          <t>Name of the Project                         :</t>
        </is>
      </c>
      <c r="B2" s="165" t="n"/>
      <c r="C2" s="165" t="n"/>
      <c r="D2" s="844" t="inlineStr">
        <is>
          <t xml:space="preserve"> Haor Flood Management and Livelihood Improvement Project.(BWDB Part)(Revised)</t>
        </is>
      </c>
      <c r="V2" s="23" t="n"/>
      <c r="W2" s="23" t="n"/>
      <c r="X2" s="23" t="n"/>
    </row>
    <row customHeight="1" ht="14.25" r="3" s="451">
      <c r="A3" s="847" t="inlineStr">
        <is>
          <t>Name of agency/Division/Ministry    :</t>
        </is>
      </c>
      <c r="D3" s="849" t="inlineStr">
        <is>
          <t>Bangladesh Water Development Board / Ministry of Water Resources</t>
        </is>
      </c>
    </row>
    <row customFormat="1" customHeight="1" ht="6.75" r="4" s="311">
      <c r="A4" s="310" t="n"/>
      <c r="B4" s="310" t="n"/>
      <c r="C4" s="849" t="n"/>
      <c r="D4" s="310" t="n"/>
      <c r="F4" s="312" t="n"/>
      <c r="G4" s="312" t="n"/>
      <c r="H4" s="312" t="n"/>
      <c r="I4" s="312" t="n"/>
      <c r="J4" s="312" t="n"/>
      <c r="K4" s="312" t="n"/>
      <c r="L4" s="312" t="n"/>
      <c r="M4" s="312" t="n"/>
      <c r="N4" s="312" t="n"/>
      <c r="O4" s="312" t="n"/>
      <c r="P4" s="312" t="n"/>
      <c r="Q4" s="312" t="n"/>
      <c r="R4" s="312" t="n"/>
      <c r="S4" s="312" t="n"/>
      <c r="T4" s="850" t="inlineStr">
        <is>
          <t>(In Lakh Taka)</t>
        </is>
      </c>
      <c r="U4" s="776" t="n"/>
      <c r="V4" s="313" t="n"/>
    </row>
    <row customFormat="1" customHeight="1" ht="26.25" r="5" s="311">
      <c r="A5" s="851" t="inlineStr">
        <is>
          <t>Budget Head</t>
        </is>
      </c>
      <c r="B5" s="851" t="inlineStr">
        <is>
          <t>Economic Code/
Sub Code</t>
        </is>
      </c>
      <c r="C5" s="841" t="inlineStr">
        <is>
          <t xml:space="preserve"> Code/Sub Code Description</t>
        </is>
      </c>
      <c r="D5" s="851" t="inlineStr">
        <is>
          <t>Total Project Cost</t>
        </is>
      </c>
      <c r="E5" s="852" t="inlineStr">
        <is>
          <t>Financial</t>
        </is>
      </c>
      <c r="F5" s="771" t="n"/>
      <c r="G5" s="771" t="n"/>
      <c r="H5" s="771" t="n"/>
      <c r="I5" s="771" t="n"/>
      <c r="J5" s="771" t="n"/>
      <c r="K5" s="771" t="n"/>
      <c r="L5" s="771" t="n"/>
      <c r="M5" s="853" t="inlineStr">
        <is>
          <t>CF</t>
        </is>
      </c>
      <c r="N5" s="854" t="inlineStr">
        <is>
          <t>Economic</t>
        </is>
      </c>
      <c r="O5" s="771" t="n"/>
      <c r="P5" s="771" t="n"/>
      <c r="Q5" s="771" t="n"/>
      <c r="R5" s="771" t="n"/>
      <c r="S5" s="771" t="n"/>
      <c r="T5" s="771" t="n"/>
      <c r="U5" s="783" t="n"/>
    </row>
    <row customFormat="1" customHeight="1" ht="19.5" r="6" s="311">
      <c r="A6" s="768" t="n"/>
      <c r="B6" s="768" t="n"/>
      <c r="C6" s="768" t="n"/>
      <c r="D6" s="768" t="n"/>
      <c r="E6" s="854" t="inlineStr">
        <is>
          <t>Year-1</t>
        </is>
      </c>
      <c r="F6" s="854" t="inlineStr">
        <is>
          <t>Year-2</t>
        </is>
      </c>
      <c r="G6" s="854" t="inlineStr">
        <is>
          <t>Year-3</t>
        </is>
      </c>
      <c r="H6" s="854" t="inlineStr">
        <is>
          <t>Year-4</t>
        </is>
      </c>
      <c r="I6" s="854" t="inlineStr">
        <is>
          <t>Year-5</t>
        </is>
      </c>
      <c r="J6" s="854" t="inlineStr">
        <is>
          <t>Year-6</t>
        </is>
      </c>
      <c r="K6" s="854" t="inlineStr">
        <is>
          <t>Year-7</t>
        </is>
      </c>
      <c r="L6" s="854" t="inlineStr">
        <is>
          <t>Year-8</t>
        </is>
      </c>
      <c r="M6" s="768" t="n"/>
      <c r="N6" s="854" t="inlineStr">
        <is>
          <t>Year-1</t>
        </is>
      </c>
      <c r="O6" s="854" t="inlineStr">
        <is>
          <t>Year-2</t>
        </is>
      </c>
      <c r="P6" s="854" t="inlineStr">
        <is>
          <t>Year-3</t>
        </is>
      </c>
      <c r="Q6" s="854" t="inlineStr">
        <is>
          <t>Year-4</t>
        </is>
      </c>
      <c r="R6" s="854" t="inlineStr">
        <is>
          <t>Year-5</t>
        </is>
      </c>
      <c r="S6" s="854" t="inlineStr">
        <is>
          <t>Year-6</t>
        </is>
      </c>
      <c r="T6" s="854" t="inlineStr">
        <is>
          <t>Year-7</t>
        </is>
      </c>
      <c r="U6" s="854" t="inlineStr">
        <is>
          <t>Year-8</t>
        </is>
      </c>
    </row>
    <row customHeight="1" ht="16.5" r="7" s="451">
      <c r="A7" s="855" t="inlineStr">
        <is>
          <t>(a) Revenue Component:</t>
        </is>
      </c>
      <c r="B7" s="776" t="n"/>
      <c r="C7" s="776" t="n"/>
      <c r="D7" s="776" t="n"/>
      <c r="E7" s="776" t="n"/>
      <c r="F7" s="776" t="n"/>
      <c r="G7" s="776" t="n"/>
      <c r="H7" s="777" t="n"/>
      <c r="I7" s="855" t="n"/>
      <c r="J7" s="855" t="n"/>
      <c r="K7" s="855" t="n"/>
      <c r="L7" s="855" t="n"/>
      <c r="M7" s="104" t="n"/>
      <c r="N7" s="90" t="n"/>
      <c r="O7" s="90" t="n"/>
      <c r="P7" s="90" t="n"/>
      <c r="Q7" s="90" t="n"/>
      <c r="R7" s="184" t="n"/>
      <c r="S7" s="184" t="n"/>
      <c r="T7" s="184" t="n"/>
      <c r="U7" s="184" t="n"/>
    </row>
    <row customHeight="1" ht="16.5" r="8" s="451">
      <c r="A8" s="314" t="n"/>
      <c r="B8" s="315" t="n"/>
      <c r="C8" s="841" t="inlineStr">
        <is>
          <t>Allowances</t>
        </is>
      </c>
      <c r="D8" s="184" t="n"/>
      <c r="E8" s="418" t="n"/>
      <c r="F8" s="418" t="n"/>
      <c r="G8" s="418" t="n"/>
      <c r="H8" s="418" t="n"/>
      <c r="I8" s="418" t="n"/>
      <c r="J8" s="418" t="n"/>
      <c r="K8" s="418" t="n"/>
      <c r="L8" s="418" t="n"/>
      <c r="M8" s="429" t="n"/>
      <c r="N8" s="184" t="n"/>
      <c r="O8" s="184" t="n"/>
      <c r="P8" s="184" t="n"/>
      <c r="Q8" s="184" t="n"/>
      <c r="R8" s="184" t="n"/>
      <c r="S8" s="184" t="n"/>
      <c r="T8" s="184" t="n"/>
      <c r="U8" s="184" t="n"/>
      <c r="W8" s="845" t="n"/>
      <c r="X8" s="845" t="n"/>
      <c r="Y8" s="430" t="n"/>
    </row>
    <row customHeight="1" ht="16.5" r="9" s="451">
      <c r="A9" s="314" t="n"/>
      <c r="B9" s="316" t="n">
        <v>3111302</v>
      </c>
      <c r="C9" s="317" t="inlineStr">
        <is>
          <t>Conveyance Allowance</t>
        </is>
      </c>
      <c r="D9" s="184" t="n">
        <v>5</v>
      </c>
      <c r="E9" s="318" t="n">
        <v>0</v>
      </c>
      <c r="F9" s="183" t="n">
        <v>0.3</v>
      </c>
      <c r="G9" s="183" t="n">
        <v>0.13</v>
      </c>
      <c r="H9" s="183" t="n">
        <v>0.28</v>
      </c>
      <c r="I9" s="183" t="n">
        <v>0.3</v>
      </c>
      <c r="J9" s="183" t="n">
        <v>0.5</v>
      </c>
      <c r="K9" s="183" t="n">
        <v>2.0242</v>
      </c>
      <c r="L9" s="183" t="n">
        <v>1.4658</v>
      </c>
      <c r="M9" s="429" t="n">
        <v>0.902</v>
      </c>
      <c r="N9" s="184">
        <f>M9*E9</f>
        <v/>
      </c>
      <c r="O9" s="184">
        <f>M9*F9</f>
        <v/>
      </c>
      <c r="P9" s="184">
        <f>M9*G9</f>
        <v/>
      </c>
      <c r="Q9" s="184">
        <f>M9*H9</f>
        <v/>
      </c>
      <c r="R9" s="184">
        <f>M9*I9</f>
        <v/>
      </c>
      <c r="S9" s="184">
        <f>M9*J9</f>
        <v/>
      </c>
      <c r="T9" s="184">
        <f>M9*K9</f>
        <v/>
      </c>
      <c r="U9" s="184">
        <f>M9*L9</f>
        <v/>
      </c>
      <c r="W9" s="845" t="n"/>
      <c r="X9" s="845" t="n"/>
      <c r="Y9" s="430" t="n"/>
    </row>
    <row customHeight="1" ht="16.5" r="10" s="451">
      <c r="A10" s="314" t="n"/>
      <c r="B10" s="316" t="n">
        <v>3111327</v>
      </c>
      <c r="C10" s="317" t="inlineStr">
        <is>
          <t>Overtime Allowance</t>
        </is>
      </c>
      <c r="D10" s="184" t="n">
        <v>10</v>
      </c>
      <c r="E10" s="183" t="n">
        <v>0</v>
      </c>
      <c r="F10" s="183" t="n">
        <v>0</v>
      </c>
      <c r="G10" s="183" t="n">
        <v>0</v>
      </c>
      <c r="H10" s="183" t="n">
        <v>0</v>
      </c>
      <c r="I10" s="183" t="n">
        <v>0</v>
      </c>
      <c r="J10" s="183" t="n">
        <v>0</v>
      </c>
      <c r="K10" s="183" t="n">
        <v>6.3</v>
      </c>
      <c r="L10" s="183" t="n">
        <v>3.7</v>
      </c>
      <c r="M10" s="429" t="n">
        <v>0.902</v>
      </c>
      <c r="N10" s="184">
        <f>M10*E10</f>
        <v/>
      </c>
      <c r="O10" s="184">
        <f>M10*F10</f>
        <v/>
      </c>
      <c r="P10" s="184">
        <f>M10*G10</f>
        <v/>
      </c>
      <c r="Q10" s="184">
        <f>M10*H10</f>
        <v/>
      </c>
      <c r="R10" s="184">
        <f>M10*I10</f>
        <v/>
      </c>
      <c r="S10" s="184">
        <f>M10*J10</f>
        <v/>
      </c>
      <c r="T10" s="184">
        <f>M10*K10</f>
        <v/>
      </c>
      <c r="U10" s="184">
        <f>M10*L10</f>
        <v/>
      </c>
      <c r="W10" s="845" t="n"/>
      <c r="X10" s="845" t="n"/>
      <c r="Y10" s="430" t="n"/>
    </row>
    <row customHeight="1" ht="16.5" r="11" s="451">
      <c r="A11" s="314" t="n"/>
      <c r="B11" s="316" t="n">
        <v>3111338</v>
      </c>
      <c r="C11" s="317" t="inlineStr">
        <is>
          <t>Other Allowance</t>
        </is>
      </c>
      <c r="D11" s="184" t="n">
        <v>140</v>
      </c>
      <c r="E11" s="183" t="n">
        <v>0</v>
      </c>
      <c r="F11" s="183" t="n">
        <v>0</v>
      </c>
      <c r="G11" s="183" t="n">
        <v>0</v>
      </c>
      <c r="H11" s="183" t="n">
        <v>25</v>
      </c>
      <c r="I11" s="183" t="n">
        <v>11.61</v>
      </c>
      <c r="J11" s="183" t="n">
        <v>14</v>
      </c>
      <c r="K11" s="183" t="n">
        <v>53.634</v>
      </c>
      <c r="L11" s="183" t="n">
        <v>35.756</v>
      </c>
      <c r="M11" s="429" t="n">
        <v>0.902</v>
      </c>
      <c r="N11" s="184">
        <f>M11*E11</f>
        <v/>
      </c>
      <c r="O11" s="184">
        <f>M11*F11</f>
        <v/>
      </c>
      <c r="P11" s="184">
        <f>M11*G11</f>
        <v/>
      </c>
      <c r="Q11" s="184">
        <f>M11*H11</f>
        <v/>
      </c>
      <c r="R11" s="184">
        <f>M11*I11</f>
        <v/>
      </c>
      <c r="S11" s="184">
        <f>M11*J11</f>
        <v/>
      </c>
      <c r="T11" s="184">
        <f>M11*K11</f>
        <v/>
      </c>
      <c r="U11" s="184">
        <f>M11*L11</f>
        <v/>
      </c>
      <c r="W11" s="845" t="n"/>
      <c r="X11" s="845" t="n"/>
      <c r="Y11" s="430" t="n"/>
    </row>
    <row customHeight="1" ht="15" r="12" s="451">
      <c r="A12" s="314" t="n"/>
      <c r="B12" s="315" t="n"/>
      <c r="C12" s="841" t="inlineStr">
        <is>
          <t xml:space="preserve">Supplies and services: </t>
        </is>
      </c>
      <c r="D12" s="184" t="n"/>
      <c r="E12" s="183" t="n"/>
      <c r="F12" s="183" t="n"/>
      <c r="G12" s="183" t="n"/>
      <c r="H12" s="183" t="n"/>
      <c r="I12" s="183" t="n"/>
      <c r="J12" s="183" t="n"/>
      <c r="K12" s="183" t="n"/>
      <c r="L12" s="183" t="n"/>
      <c r="M12" s="429" t="n"/>
      <c r="N12" s="429" t="n"/>
      <c r="O12" s="429" t="n"/>
      <c r="P12" s="429" t="n"/>
      <c r="Q12" s="429" t="n"/>
      <c r="R12" s="184" t="n"/>
      <c r="S12" s="184" t="n"/>
      <c r="T12" s="184" t="n"/>
      <c r="U12" s="184" t="n"/>
      <c r="W12" s="845" t="n"/>
      <c r="X12" s="845" t="n"/>
      <c r="Y12" s="430" t="n"/>
    </row>
    <row customHeight="1" ht="29.25" r="13" s="451">
      <c r="A13" s="314" t="n"/>
      <c r="B13" s="316" t="n">
        <v>3241101</v>
      </c>
      <c r="C13" s="317" t="inlineStr">
        <is>
          <t>Travel Expenses (TA &amp; DA for PMO &amp; PIU)</t>
        </is>
      </c>
      <c r="D13" s="184" t="n">
        <v>120</v>
      </c>
      <c r="E13" s="183" t="n">
        <v>0.99</v>
      </c>
      <c r="F13" s="183" t="n">
        <v>11.92</v>
      </c>
      <c r="G13" s="183" t="n">
        <v>14.98</v>
      </c>
      <c r="H13" s="183" t="n">
        <v>17.96</v>
      </c>
      <c r="I13" s="183" t="n">
        <v>12.7</v>
      </c>
      <c r="J13" s="183" t="n">
        <v>14.97</v>
      </c>
      <c r="K13" s="183" t="n">
        <v>28.8176</v>
      </c>
      <c r="L13" s="183" t="n">
        <v>17.6624</v>
      </c>
      <c r="M13" s="183" t="n">
        <v>0.902</v>
      </c>
      <c r="N13" s="184">
        <f>M13*E13</f>
        <v/>
      </c>
      <c r="O13" s="184">
        <f>M13*F13</f>
        <v/>
      </c>
      <c r="P13" s="184">
        <f>M13*G13</f>
        <v/>
      </c>
      <c r="Q13" s="184">
        <f>M13*H13</f>
        <v/>
      </c>
      <c r="R13" s="184">
        <f>M13*I13</f>
        <v/>
      </c>
      <c r="S13" s="184">
        <f>M13*J13</f>
        <v/>
      </c>
      <c r="T13" s="184">
        <f>M13*K13</f>
        <v/>
      </c>
      <c r="U13" s="184">
        <f>M13*L13</f>
        <v/>
      </c>
      <c r="W13" s="845" t="n"/>
      <c r="X13" s="845" t="n"/>
      <c r="Y13" s="430" t="n"/>
    </row>
    <row customHeight="1" ht="29.25" r="14" s="451">
      <c r="A14" s="314" t="n"/>
      <c r="B14" s="316" t="n">
        <v>3211129</v>
      </c>
      <c r="C14" s="317" t="inlineStr">
        <is>
          <t>Rent-Office : Office Accomodation for PMO (3,500sft) for 8 years</t>
        </is>
      </c>
      <c r="D14" s="184" t="n">
        <v>245</v>
      </c>
      <c r="E14" s="183" t="n">
        <v>0</v>
      </c>
      <c r="F14" s="183" t="n">
        <v>16.25</v>
      </c>
      <c r="G14" s="183" t="n">
        <v>31.35</v>
      </c>
      <c r="H14" s="183" t="n">
        <v>34.86</v>
      </c>
      <c r="I14" s="183" t="n">
        <v>34.21</v>
      </c>
      <c r="J14" s="183" t="n">
        <v>34.21</v>
      </c>
      <c r="K14" s="183" t="n">
        <v>58.35439999999998</v>
      </c>
      <c r="L14" s="183" t="n">
        <v>35.76559999999999</v>
      </c>
      <c r="M14" s="429" t="n">
        <v>0.8120000000000001</v>
      </c>
      <c r="N14" s="184">
        <f>M14*E14</f>
        <v/>
      </c>
      <c r="O14" s="184">
        <f>M14*F14</f>
        <v/>
      </c>
      <c r="P14" s="184">
        <f>M14*G14</f>
        <v/>
      </c>
      <c r="Q14" s="184">
        <f>M14*H14</f>
        <v/>
      </c>
      <c r="R14" s="184">
        <f>M14*I14</f>
        <v/>
      </c>
      <c r="S14" s="184">
        <f>M14*J14</f>
        <v/>
      </c>
      <c r="T14" s="184">
        <f>M14*K14</f>
        <v/>
      </c>
      <c r="U14" s="184">
        <f>M14*L14</f>
        <v/>
      </c>
      <c r="W14" s="845" t="n"/>
      <c r="X14" s="845" t="n"/>
      <c r="Y14" s="430" t="n"/>
    </row>
    <row customHeight="1" ht="27.75" r="15" s="451">
      <c r="A15" s="314" t="n"/>
      <c r="B15" s="316" t="n">
        <v>3821103</v>
      </c>
      <c r="C15" s="317" t="inlineStr">
        <is>
          <t>Misc. Taxes (Income Tax of Consultants, Outsourcing Staff Salary,House rent, Fees for Environmental clearance  etc.)</t>
        </is>
      </c>
      <c r="D15" s="184" t="n">
        <v>2874.35</v>
      </c>
      <c r="E15" s="183" t="n">
        <v>223.75</v>
      </c>
      <c r="F15" s="183" t="n">
        <v>464.64</v>
      </c>
      <c r="G15" s="183" t="n">
        <v>327.7</v>
      </c>
      <c r="H15" s="183" t="n">
        <v>337.33</v>
      </c>
      <c r="I15" s="183" t="n">
        <v>249.75</v>
      </c>
      <c r="J15" s="183" t="n">
        <v>177.18</v>
      </c>
      <c r="K15" s="183" t="n">
        <v>634.52</v>
      </c>
      <c r="L15" s="183" t="n">
        <v>459.48</v>
      </c>
      <c r="M15" s="429" t="n">
        <v>0.8120000000000001</v>
      </c>
      <c r="N15" s="184">
        <f>M15*E15</f>
        <v/>
      </c>
      <c r="O15" s="184">
        <f>M15*F15</f>
        <v/>
      </c>
      <c r="P15" s="184">
        <f>M15*G15</f>
        <v/>
      </c>
      <c r="Q15" s="184">
        <f>M15*H15</f>
        <v/>
      </c>
      <c r="R15" s="184">
        <f>M15*I15</f>
        <v/>
      </c>
      <c r="S15" s="184">
        <f>M15*J15</f>
        <v/>
      </c>
      <c r="T15" s="184">
        <f>M15*K15</f>
        <v/>
      </c>
      <c r="U15" s="184">
        <f>M15*L15</f>
        <v/>
      </c>
      <c r="W15" s="845" t="n"/>
      <c r="X15" s="845" t="n"/>
      <c r="Y15" s="430" t="n"/>
    </row>
    <row customHeight="1" ht="18" r="16" s="451">
      <c r="A16" s="314" t="n"/>
      <c r="B16" s="316" t="n">
        <v>3211119</v>
      </c>
      <c r="C16" s="317" t="inlineStr">
        <is>
          <t>Postage</t>
        </is>
      </c>
      <c r="D16" s="184" t="n">
        <v>5</v>
      </c>
      <c r="E16" s="183" t="n">
        <v>0</v>
      </c>
      <c r="F16" s="183" t="n">
        <v>0.05</v>
      </c>
      <c r="G16" s="183" t="n">
        <v>0.13</v>
      </c>
      <c r="H16" s="183" t="n">
        <v>0.22</v>
      </c>
      <c r="I16" s="183" t="n">
        <v>0.37</v>
      </c>
      <c r="J16" s="183" t="n">
        <v>0.48</v>
      </c>
      <c r="K16" s="183" t="n">
        <v>2.175</v>
      </c>
      <c r="L16" s="183" t="n">
        <v>1.575</v>
      </c>
      <c r="M16" s="429" t="n">
        <v>0.8120000000000001</v>
      </c>
      <c r="N16" s="184">
        <f>M16*E16</f>
        <v/>
      </c>
      <c r="O16" s="184">
        <f>M16*F16</f>
        <v/>
      </c>
      <c r="P16" s="184">
        <f>M16*G16</f>
        <v/>
      </c>
      <c r="Q16" s="184">
        <f>M16*H16</f>
        <v/>
      </c>
      <c r="R16" s="184">
        <f>M16*I16</f>
        <v/>
      </c>
      <c r="S16" s="184">
        <f>M16*J16</f>
        <v/>
      </c>
      <c r="T16" s="184">
        <f>M16*K16</f>
        <v/>
      </c>
      <c r="U16" s="184">
        <f>M16*L16</f>
        <v/>
      </c>
      <c r="W16" s="845" t="n"/>
      <c r="X16" s="845" t="n"/>
      <c r="Y16" s="430" t="n"/>
    </row>
    <row customHeight="1" ht="18" r="17" s="451">
      <c r="A17" s="314" t="n"/>
      <c r="B17" s="316" t="n">
        <v>3211120</v>
      </c>
      <c r="C17" s="317" t="inlineStr">
        <is>
          <t>Telephones/Telegram/Teleprinter</t>
        </is>
      </c>
      <c r="D17" s="184" t="n">
        <v>5</v>
      </c>
      <c r="E17" s="183" t="n">
        <v>0.21</v>
      </c>
      <c r="F17" s="183" t="n">
        <v>0.24</v>
      </c>
      <c r="G17" s="183" t="n">
        <v>0.29</v>
      </c>
      <c r="H17" s="183" t="n">
        <v>0.15</v>
      </c>
      <c r="I17" s="183" t="n">
        <v>0.08</v>
      </c>
      <c r="J17" s="183" t="n">
        <v>0.07000000000000001</v>
      </c>
      <c r="K17" s="183" t="n">
        <v>2.4156</v>
      </c>
      <c r="L17" s="183" t="n">
        <v>1.5444</v>
      </c>
      <c r="M17" s="429" t="n">
        <v>0.8120000000000001</v>
      </c>
      <c r="N17" s="184">
        <f>M17*E17</f>
        <v/>
      </c>
      <c r="O17" s="184">
        <f>M17*F17</f>
        <v/>
      </c>
      <c r="P17" s="184">
        <f>M17*G17</f>
        <v/>
      </c>
      <c r="Q17" s="184">
        <f>M17*H17</f>
        <v/>
      </c>
      <c r="R17" s="184">
        <f>M17*I17</f>
        <v/>
      </c>
      <c r="S17" s="184">
        <f>M17*J17</f>
        <v/>
      </c>
      <c r="T17" s="184">
        <f>M17*K17</f>
        <v/>
      </c>
      <c r="U17" s="184">
        <f>M17*L17</f>
        <v/>
      </c>
      <c r="W17" s="845" t="n"/>
      <c r="X17" s="845" t="n"/>
      <c r="Y17" s="430" t="n"/>
    </row>
    <row customHeight="1" ht="18" r="18" s="451">
      <c r="A18" s="314" t="n"/>
      <c r="B18" s="316" t="n">
        <v>3211117</v>
      </c>
      <c r="C18" s="317" t="inlineStr">
        <is>
          <t>Telex/Fax/Internet</t>
        </is>
      </c>
      <c r="D18" s="184" t="n">
        <v>5</v>
      </c>
      <c r="E18" s="183" t="n">
        <v>0.25</v>
      </c>
      <c r="F18" s="183" t="n">
        <v>0.001000000000000001</v>
      </c>
      <c r="G18" s="183" t="n">
        <v>0.09</v>
      </c>
      <c r="H18" s="183" t="n">
        <v>0.05</v>
      </c>
      <c r="I18" s="183" t="n">
        <v>0.05</v>
      </c>
      <c r="J18" s="183" t="n">
        <v>0.1</v>
      </c>
      <c r="K18" s="183" t="n">
        <v>2.49704</v>
      </c>
      <c r="L18" s="183" t="n">
        <v>1.96196</v>
      </c>
      <c r="M18" s="429" t="n">
        <v>0.8120000000000001</v>
      </c>
      <c r="N18" s="184">
        <f>M18*E18</f>
        <v/>
      </c>
      <c r="O18" s="184">
        <f>M18*F18</f>
        <v/>
      </c>
      <c r="P18" s="184">
        <f>M18*G18</f>
        <v/>
      </c>
      <c r="Q18" s="184">
        <f>M18*H18</f>
        <v/>
      </c>
      <c r="R18" s="184">
        <f>M18*I18</f>
        <v/>
      </c>
      <c r="S18" s="184">
        <f>M18*J18</f>
        <v/>
      </c>
      <c r="T18" s="184">
        <f>M18*K18</f>
        <v/>
      </c>
      <c r="U18" s="184">
        <f>M18*L18</f>
        <v/>
      </c>
      <c r="W18" s="845" t="n"/>
      <c r="X18" s="845" t="n"/>
      <c r="Y18" s="430" t="n"/>
    </row>
    <row customHeight="1" ht="18" r="19" s="451">
      <c r="A19" s="314" t="n"/>
      <c r="B19" s="316" t="n">
        <v>3221104</v>
      </c>
      <c r="C19" s="317" t="inlineStr">
        <is>
          <t>Registration Fee (Vehicles)</t>
        </is>
      </c>
      <c r="D19" s="184" t="n">
        <v>20</v>
      </c>
      <c r="E19" s="183" t="n">
        <v>1.1</v>
      </c>
      <c r="F19" s="183" t="n">
        <v>8.370000000000001</v>
      </c>
      <c r="G19" s="183" t="n">
        <v>0.08</v>
      </c>
      <c r="H19" s="183" t="n">
        <v>0</v>
      </c>
      <c r="I19" s="183" t="n">
        <v>2.37</v>
      </c>
      <c r="J19" s="183" t="n">
        <v>0.17</v>
      </c>
      <c r="K19" s="183" t="n">
        <v>4.983299999999999</v>
      </c>
      <c r="L19" s="183" t="n">
        <v>2.926699999999999</v>
      </c>
      <c r="M19" s="429" t="n">
        <v>0.8120000000000001</v>
      </c>
      <c r="N19" s="184">
        <f>M19*E19</f>
        <v/>
      </c>
      <c r="O19" s="184">
        <f>M19*F19</f>
        <v/>
      </c>
      <c r="P19" s="184">
        <f>M19*G19</f>
        <v/>
      </c>
      <c r="Q19" s="184">
        <f>M19*H19</f>
        <v/>
      </c>
      <c r="R19" s="184">
        <f>M19*I19</f>
        <v/>
      </c>
      <c r="S19" s="184">
        <f>M19*J19</f>
        <v/>
      </c>
      <c r="T19" s="184">
        <f>M19*K19</f>
        <v/>
      </c>
      <c r="U19" s="184">
        <f>M19*L19</f>
        <v/>
      </c>
      <c r="W19" s="845" t="n"/>
      <c r="X19" s="845" t="n"/>
      <c r="Y19" s="430" t="n"/>
    </row>
    <row customHeight="1" ht="18" r="20" s="451">
      <c r="A20" s="314" t="n"/>
      <c r="B20" s="316" t="n">
        <v>3211115</v>
      </c>
      <c r="C20" s="317" t="inlineStr">
        <is>
          <t>Water</t>
        </is>
      </c>
      <c r="D20" s="184" t="n">
        <v>5</v>
      </c>
      <c r="E20" s="183" t="n">
        <v>0</v>
      </c>
      <c r="F20" s="183" t="n">
        <v>0.12</v>
      </c>
      <c r="G20" s="183" t="n">
        <v>0.23</v>
      </c>
      <c r="H20" s="183" t="n">
        <v>0.37</v>
      </c>
      <c r="I20" s="183" t="n">
        <v>0.4</v>
      </c>
      <c r="J20" s="183" t="n">
        <v>0.55</v>
      </c>
      <c r="K20" s="183" t="n">
        <v>2.0313</v>
      </c>
      <c r="L20" s="183" t="n">
        <v>1.2987</v>
      </c>
      <c r="M20" s="429" t="n">
        <v>0.8120000000000001</v>
      </c>
      <c r="N20" s="184">
        <f>M20*E20</f>
        <v/>
      </c>
      <c r="O20" s="184">
        <f>M20*F20</f>
        <v/>
      </c>
      <c r="P20" s="184">
        <f>M20*G20</f>
        <v/>
      </c>
      <c r="Q20" s="184">
        <f>M20*H20</f>
        <v/>
      </c>
      <c r="R20" s="184">
        <f>M20*I20</f>
        <v/>
      </c>
      <c r="S20" s="184">
        <f>M20*J20</f>
        <v/>
      </c>
      <c r="T20" s="184">
        <f>M20*K20</f>
        <v/>
      </c>
      <c r="U20" s="184">
        <f>M20*L20</f>
        <v/>
      </c>
      <c r="W20" s="845" t="n"/>
      <c r="X20" s="845" t="n"/>
      <c r="Y20" s="430" t="n"/>
    </row>
    <row customHeight="1" ht="18" r="21" s="451">
      <c r="A21" s="314" t="n"/>
      <c r="B21" s="316" t="n">
        <v>3211113</v>
      </c>
      <c r="C21" s="317" t="inlineStr">
        <is>
          <t>Electricity</t>
        </is>
      </c>
      <c r="D21" s="184" t="n">
        <v>20</v>
      </c>
      <c r="E21" s="183" t="n">
        <v>0.19</v>
      </c>
      <c r="F21" s="183" t="n">
        <v>1.67</v>
      </c>
      <c r="G21" s="183" t="n">
        <v>1.78</v>
      </c>
      <c r="H21" s="183" t="n">
        <v>2.31</v>
      </c>
      <c r="I21" s="183" t="n">
        <v>2.78</v>
      </c>
      <c r="J21" s="183" t="n">
        <v>2.89</v>
      </c>
      <c r="K21" s="183" t="n">
        <v>4.609000000000001</v>
      </c>
      <c r="L21" s="183" t="n">
        <v>3.771</v>
      </c>
      <c r="M21" s="429" t="n">
        <v>0.8120000000000001</v>
      </c>
      <c r="N21" s="184">
        <f>M21*E21</f>
        <v/>
      </c>
      <c r="O21" s="184">
        <f>M21*F21</f>
        <v/>
      </c>
      <c r="P21" s="184">
        <f>M21*G21</f>
        <v/>
      </c>
      <c r="Q21" s="184">
        <f>M21*H21</f>
        <v/>
      </c>
      <c r="R21" s="184">
        <f>M21*I21</f>
        <v/>
      </c>
      <c r="S21" s="184">
        <f>M21*J21</f>
        <v/>
      </c>
      <c r="T21" s="184">
        <f>M21*K21</f>
        <v/>
      </c>
      <c r="U21" s="184">
        <f>M21*L21</f>
        <v/>
      </c>
      <c r="W21" s="845" t="n"/>
      <c r="X21" s="845" t="n"/>
      <c r="Y21" s="430" t="n"/>
    </row>
    <row customHeight="1" ht="18" r="22" s="451">
      <c r="A22" s="314" t="n"/>
      <c r="B22" s="316" t="n">
        <v>3243102</v>
      </c>
      <c r="C22" s="317" t="inlineStr">
        <is>
          <t>Gas &amp; Fuel</t>
        </is>
      </c>
      <c r="D22" s="184" t="n">
        <v>40</v>
      </c>
      <c r="E22" s="183" t="n">
        <v>0.9399999999999999</v>
      </c>
      <c r="F22" s="183" t="n">
        <v>3.7</v>
      </c>
      <c r="G22" s="183" t="n">
        <v>3</v>
      </c>
      <c r="H22" s="183" t="n">
        <v>4</v>
      </c>
      <c r="I22" s="183" t="n">
        <v>5.89</v>
      </c>
      <c r="J22" s="183" t="n">
        <v>4.02</v>
      </c>
      <c r="K22" s="183" t="n">
        <v>11.2545</v>
      </c>
      <c r="L22" s="183" t="n">
        <v>7.1955</v>
      </c>
      <c r="M22" s="429" t="n">
        <v>0.8120000000000001</v>
      </c>
      <c r="N22" s="184">
        <f>M22*E22</f>
        <v/>
      </c>
      <c r="O22" s="184">
        <f>M22*F22</f>
        <v/>
      </c>
      <c r="P22" s="184">
        <f>M22*G22</f>
        <v/>
      </c>
      <c r="Q22" s="184">
        <f>M22*H22</f>
        <v/>
      </c>
      <c r="R22" s="184">
        <f>M22*I22</f>
        <v/>
      </c>
      <c r="S22" s="184">
        <f>M22*J22</f>
        <v/>
      </c>
      <c r="T22" s="184">
        <f>M22*K22</f>
        <v/>
      </c>
      <c r="U22" s="184">
        <f>M22*L22</f>
        <v/>
      </c>
      <c r="W22" s="845" t="n"/>
      <c r="X22" s="845" t="n"/>
      <c r="Y22" s="430" t="n"/>
    </row>
    <row customHeight="1" ht="18" r="23" s="451">
      <c r="A23" s="314" t="n"/>
      <c r="B23" s="316" t="n">
        <v>3243101</v>
      </c>
      <c r="C23" s="317" t="inlineStr">
        <is>
          <t>Petrol and Lubricant</t>
        </is>
      </c>
      <c r="D23" s="184" t="n">
        <v>170</v>
      </c>
      <c r="E23" s="183" t="n">
        <v>0.62</v>
      </c>
      <c r="F23" s="183" t="n">
        <v>6.99</v>
      </c>
      <c r="G23" s="183" t="n">
        <v>18.97</v>
      </c>
      <c r="H23" s="183" t="n">
        <v>18</v>
      </c>
      <c r="I23" s="183" t="n">
        <v>20</v>
      </c>
      <c r="J23" s="183" t="n">
        <v>24.18</v>
      </c>
      <c r="K23" s="183" t="n">
        <v>46.3068</v>
      </c>
      <c r="L23" s="183" t="n">
        <v>34.93320000000001</v>
      </c>
      <c r="M23" s="429" t="n">
        <v>0.72</v>
      </c>
      <c r="N23" s="184">
        <f>M23*E23</f>
        <v/>
      </c>
      <c r="O23" s="184">
        <f>M23*F23</f>
        <v/>
      </c>
      <c r="P23" s="184">
        <f>M23*G23</f>
        <v/>
      </c>
      <c r="Q23" s="184">
        <f>M23*H23</f>
        <v/>
      </c>
      <c r="R23" s="184">
        <f>M23*I23</f>
        <v/>
      </c>
      <c r="S23" s="184">
        <f>M23*J23</f>
        <v/>
      </c>
      <c r="T23" s="184">
        <f>M23*K23</f>
        <v/>
      </c>
      <c r="U23" s="184">
        <f>M23*L23</f>
        <v/>
      </c>
      <c r="W23" s="845" t="n"/>
      <c r="X23" s="845" t="n"/>
      <c r="Y23" s="430" t="n"/>
    </row>
    <row customHeight="1" ht="28.5" r="24" s="451">
      <c r="A24" s="314" t="n"/>
      <c r="B24" s="316" t="n">
        <v>3221108</v>
      </c>
      <c r="C24" s="317" t="inlineStr">
        <is>
          <t>Insurance/Bank Charges (including Vehicles)</t>
        </is>
      </c>
      <c r="D24" s="184" t="n">
        <v>3</v>
      </c>
      <c r="E24" s="183" t="n">
        <v>0.08</v>
      </c>
      <c r="F24" s="183" t="n">
        <v>0.749</v>
      </c>
      <c r="G24" s="183" t="n">
        <v>0.01</v>
      </c>
      <c r="H24" s="183" t="n">
        <v>0.22</v>
      </c>
      <c r="I24" s="183" t="n">
        <v>0.1</v>
      </c>
      <c r="J24" s="183" t="n">
        <v>0.91</v>
      </c>
      <c r="K24" s="183" t="n">
        <v>0.5120500000000001</v>
      </c>
      <c r="L24" s="183" t="n">
        <v>0.41895</v>
      </c>
      <c r="M24" s="429" t="n">
        <v>0.902</v>
      </c>
      <c r="N24" s="184">
        <f>M24*E24</f>
        <v/>
      </c>
      <c r="O24" s="184">
        <f>M24*F24</f>
        <v/>
      </c>
      <c r="P24" s="184">
        <f>M24*G24</f>
        <v/>
      </c>
      <c r="Q24" s="184">
        <f>M24*H24</f>
        <v/>
      </c>
      <c r="R24" s="184">
        <f>M24*I24</f>
        <v/>
      </c>
      <c r="S24" s="184">
        <f>M24*J24</f>
        <v/>
      </c>
      <c r="T24" s="184">
        <f>M24*K24</f>
        <v/>
      </c>
      <c r="U24" s="184">
        <f>M24*L24</f>
        <v/>
      </c>
      <c r="W24" s="845" t="n"/>
      <c r="X24" s="845" t="n"/>
      <c r="Y24" s="430" t="n"/>
    </row>
    <row customHeight="1" ht="18" r="25" s="451">
      <c r="A25" s="314" t="n"/>
      <c r="B25" s="316" t="n">
        <v>3255102</v>
      </c>
      <c r="C25" s="317" t="inlineStr">
        <is>
          <t>Printing &amp; Binding</t>
        </is>
      </c>
      <c r="D25" s="184" t="n">
        <v>50</v>
      </c>
      <c r="E25" s="183" t="n">
        <v>0.2</v>
      </c>
      <c r="F25" s="183" t="n">
        <v>6.994000000000001</v>
      </c>
      <c r="G25" s="183" t="n">
        <v>16.99</v>
      </c>
      <c r="H25" s="183" t="n">
        <v>6</v>
      </c>
      <c r="I25" s="183" t="n">
        <v>3.98</v>
      </c>
      <c r="J25" s="183" t="n">
        <v>0.5</v>
      </c>
      <c r="K25" s="183" t="n">
        <v>9.354960000000004</v>
      </c>
      <c r="L25" s="183" t="n">
        <v>5.981040000000003</v>
      </c>
      <c r="M25" s="429" t="n">
        <v>0.8120000000000001</v>
      </c>
      <c r="N25" s="184">
        <f>M25*E25</f>
        <v/>
      </c>
      <c r="O25" s="184">
        <f>M25*F25</f>
        <v/>
      </c>
      <c r="P25" s="184">
        <f>M25*G25</f>
        <v/>
      </c>
      <c r="Q25" s="184">
        <f>M25*H25</f>
        <v/>
      </c>
      <c r="R25" s="184">
        <f>M25*I25</f>
        <v/>
      </c>
      <c r="S25" s="184">
        <f>M25*J25</f>
        <v/>
      </c>
      <c r="T25" s="184">
        <f>M25*K25</f>
        <v/>
      </c>
      <c r="U25" s="184">
        <f>M25*L25</f>
        <v/>
      </c>
      <c r="W25" s="845" t="n"/>
      <c r="X25" s="845" t="n"/>
      <c r="Y25" s="430" t="n"/>
    </row>
    <row customHeight="1" ht="18" r="26" s="451">
      <c r="A26" s="314" t="n"/>
      <c r="B26" s="316" t="n">
        <v>3255104</v>
      </c>
      <c r="C26" s="317" t="inlineStr">
        <is>
          <t>Stationery, Seals &amp; Stamps</t>
        </is>
      </c>
      <c r="D26" s="184" t="n">
        <v>120</v>
      </c>
      <c r="E26" s="183" t="n">
        <v>0.97</v>
      </c>
      <c r="F26" s="183" t="n">
        <v>6.972</v>
      </c>
      <c r="G26" s="183" t="n">
        <v>11.2</v>
      </c>
      <c r="H26" s="183" t="n">
        <v>12.79</v>
      </c>
      <c r="I26" s="183" t="n">
        <v>17.98</v>
      </c>
      <c r="J26" s="183" t="n">
        <v>19.95</v>
      </c>
      <c r="K26" s="183" t="n">
        <v>31.58694</v>
      </c>
      <c r="L26" s="183" t="n">
        <v>18.55106</v>
      </c>
      <c r="M26" s="429" t="n">
        <v>0.8120000000000001</v>
      </c>
      <c r="N26" s="184">
        <f>M26*E26</f>
        <v/>
      </c>
      <c r="O26" s="184">
        <f>M26*F26</f>
        <v/>
      </c>
      <c r="P26" s="184">
        <f>M26*G26</f>
        <v/>
      </c>
      <c r="Q26" s="184">
        <f>M26*H26</f>
        <v/>
      </c>
      <c r="R26" s="184">
        <f>M26*I26</f>
        <v/>
      </c>
      <c r="S26" s="184">
        <f>M26*J26</f>
        <v/>
      </c>
      <c r="T26" s="184">
        <f>M26*K26</f>
        <v/>
      </c>
      <c r="U26" s="184">
        <f>M26*L26</f>
        <v/>
      </c>
      <c r="W26" s="845" t="n"/>
      <c r="X26" s="845" t="n"/>
      <c r="Y26" s="430" t="n"/>
    </row>
    <row customHeight="1" ht="18" r="27" s="451">
      <c r="A27" s="314" t="n"/>
      <c r="B27" s="319" t="n">
        <v>3211127</v>
      </c>
      <c r="C27" s="317" t="inlineStr">
        <is>
          <t>Books &amp; Periodicals</t>
        </is>
      </c>
      <c r="D27" s="184" t="n">
        <v>2</v>
      </c>
      <c r="E27" s="183" t="n">
        <v>0</v>
      </c>
      <c r="F27" s="183" t="n">
        <v>0.1</v>
      </c>
      <c r="G27" s="183" t="n">
        <v>0.03</v>
      </c>
      <c r="H27" s="183" t="n">
        <v>0.05</v>
      </c>
      <c r="I27" s="183" t="n">
        <v>0.1</v>
      </c>
      <c r="J27" s="183" t="n">
        <v>0.2</v>
      </c>
      <c r="K27" s="183" t="n">
        <v>0.8815999999999999</v>
      </c>
      <c r="L27" s="183" t="n">
        <v>0.6384</v>
      </c>
      <c r="M27" s="429" t="n">
        <v>0.8120000000000001</v>
      </c>
      <c r="N27" s="184">
        <f>M27*E27</f>
        <v/>
      </c>
      <c r="O27" s="184">
        <f>M27*F27</f>
        <v/>
      </c>
      <c r="P27" s="184">
        <f>M27*G27</f>
        <v/>
      </c>
      <c r="Q27" s="184">
        <f>M27*H27</f>
        <v/>
      </c>
      <c r="R27" s="184">
        <f>M27*I27</f>
        <v/>
      </c>
      <c r="S27" s="184">
        <f>M27*J27</f>
        <v/>
      </c>
      <c r="T27" s="184">
        <f>M27*K27</f>
        <v/>
      </c>
      <c r="U27" s="184">
        <f>M27*L27</f>
        <v/>
      </c>
      <c r="W27" s="845" t="n"/>
      <c r="X27" s="845" t="n"/>
      <c r="Y27" s="430" t="n"/>
    </row>
    <row customHeight="1" ht="18" r="28" s="451">
      <c r="A28" s="314" t="n"/>
      <c r="B28" s="320" t="n"/>
      <c r="C28" s="317" t="inlineStr">
        <is>
          <t>Training Expenditure</t>
        </is>
      </c>
      <c r="D28" s="184" t="n"/>
      <c r="E28" s="183" t="n"/>
      <c r="F28" s="183" t="n"/>
      <c r="G28" s="183" t="n"/>
      <c r="H28" s="183" t="n"/>
      <c r="I28" s="183" t="n"/>
      <c r="J28" s="183" t="n"/>
      <c r="K28" s="183" t="n"/>
      <c r="L28" s="183" t="n"/>
      <c r="M28" s="429" t="n"/>
      <c r="N28" s="184" t="n"/>
      <c r="O28" s="184" t="n"/>
      <c r="P28" s="184" t="n"/>
      <c r="Q28" s="184" t="n"/>
      <c r="R28" s="184" t="n"/>
      <c r="S28" s="184" t="n"/>
      <c r="T28" s="184" t="n"/>
      <c r="U28" s="184" t="n"/>
      <c r="W28" s="845" t="n"/>
      <c r="X28" s="845" t="n"/>
      <c r="Y28" s="430" t="n"/>
    </row>
    <row customHeight="1" ht="45.75" r="29" s="451">
      <c r="A29" s="314" t="n"/>
      <c r="B29" s="601" t="n">
        <v>3231201</v>
      </c>
      <c r="C29" s="317" t="inlineStr">
        <is>
          <t>Overseas Training Course(08 Trainees) &amp; Overseas Study Tour (12 Participants)</t>
        </is>
      </c>
      <c r="D29" s="184" t="n">
        <v>119</v>
      </c>
      <c r="E29" s="183" t="n">
        <v>0</v>
      </c>
      <c r="F29" s="183" t="n">
        <v>0</v>
      </c>
      <c r="G29" s="183" t="n">
        <v>0</v>
      </c>
      <c r="H29" s="183" t="n">
        <v>0</v>
      </c>
      <c r="I29" s="183" t="n">
        <v>0</v>
      </c>
      <c r="J29" s="183" t="n">
        <v>0</v>
      </c>
      <c r="K29" s="183" t="n">
        <v>119</v>
      </c>
      <c r="L29" s="183" t="n">
        <v>0</v>
      </c>
      <c r="M29" s="429" t="n">
        <v>0.902</v>
      </c>
      <c r="N29" s="184">
        <f>M29*E29</f>
        <v/>
      </c>
      <c r="O29" s="184">
        <f>M29*F29</f>
        <v/>
      </c>
      <c r="P29" s="184">
        <f>M29*G29</f>
        <v/>
      </c>
      <c r="Q29" s="184">
        <f>M29*H29</f>
        <v/>
      </c>
      <c r="R29" s="184">
        <f>M29*I29</f>
        <v/>
      </c>
      <c r="S29" s="184">
        <f>M29*J29</f>
        <v/>
      </c>
      <c r="T29" s="184">
        <f>M29*K29</f>
        <v/>
      </c>
      <c r="U29" s="184">
        <f>M29*L29</f>
        <v/>
      </c>
      <c r="W29" s="845" t="n"/>
      <c r="X29" s="845" t="n"/>
      <c r="Y29" s="430" t="n"/>
    </row>
    <row customHeight="1" ht="48" r="30" s="451">
      <c r="A30" s="314" t="n"/>
      <c r="B30" s="602" t="n">
        <v>3231201</v>
      </c>
      <c r="C30" s="317" t="inlineStr">
        <is>
          <t>Local Training for (a) O&amp;M manual (For BWDB Officials) and (b) Water Management Organization (WMO)</t>
        </is>
      </c>
      <c r="D30" s="184" t="n">
        <v>536.7</v>
      </c>
      <c r="E30" s="183" t="n">
        <v>0</v>
      </c>
      <c r="F30" s="183" t="n">
        <v>9.220000000000001</v>
      </c>
      <c r="G30" s="183" t="n">
        <v>29.86</v>
      </c>
      <c r="H30" s="183" t="n">
        <v>86.55</v>
      </c>
      <c r="I30" s="183" t="n">
        <v>175.87</v>
      </c>
      <c r="J30" s="183" t="n">
        <v>22.21</v>
      </c>
      <c r="K30" s="183" t="n">
        <v>127.794</v>
      </c>
      <c r="L30" s="183" t="n">
        <v>85.19600000000003</v>
      </c>
      <c r="M30" s="429" t="n">
        <v>0.902</v>
      </c>
      <c r="N30" s="184">
        <f>M30*E30</f>
        <v/>
      </c>
      <c r="O30" s="184">
        <f>M30*F30</f>
        <v/>
      </c>
      <c r="P30" s="184">
        <f>M30*G30</f>
        <v/>
      </c>
      <c r="Q30" s="184">
        <f>M30*H30</f>
        <v/>
      </c>
      <c r="R30" s="184">
        <f>M30*I30</f>
        <v/>
      </c>
      <c r="S30" s="184">
        <f>M30*J30</f>
        <v/>
      </c>
      <c r="T30" s="184">
        <f>M30*K30</f>
        <v/>
      </c>
      <c r="U30" s="184">
        <f>M30*L30</f>
        <v/>
      </c>
      <c r="W30" s="845">
        <f>SUM(E30:L30)</f>
        <v/>
      </c>
      <c r="X30" s="845">
        <f>SUM(N30:U30)</f>
        <v/>
      </c>
      <c r="Y30" s="430">
        <f>M30</f>
        <v/>
      </c>
      <c r="Z30" s="846">
        <f>W30*Y30</f>
        <v/>
      </c>
    </row>
    <row customHeight="1" ht="105" r="31" s="451">
      <c r="A31" s="314" t="n"/>
      <c r="B31" s="602" t="n">
        <v>3231201</v>
      </c>
      <c r="C31" s="31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1" s="184" t="n">
        <v>3130.1</v>
      </c>
      <c r="E31" s="183" t="n">
        <v>0</v>
      </c>
      <c r="F31" s="183" t="n">
        <v>0</v>
      </c>
      <c r="G31" s="183" t="n">
        <v>199.49</v>
      </c>
      <c r="H31" s="183" t="n">
        <v>524.89</v>
      </c>
      <c r="I31" s="183" t="n">
        <v>622.25</v>
      </c>
      <c r="J31" s="183" t="n">
        <v>338.12</v>
      </c>
      <c r="K31" s="183" t="n">
        <v>910.5704999999999</v>
      </c>
      <c r="L31" s="183" t="n">
        <v>534.7795</v>
      </c>
      <c r="M31" s="429" t="n">
        <v>0.902</v>
      </c>
      <c r="N31" s="184">
        <f>M31*E31</f>
        <v/>
      </c>
      <c r="O31" s="184">
        <f>M31*F31</f>
        <v/>
      </c>
      <c r="P31" s="184">
        <f>M31*G31</f>
        <v/>
      </c>
      <c r="Q31" s="184">
        <f>M31*H31</f>
        <v/>
      </c>
      <c r="R31" s="184">
        <f>M31*I31</f>
        <v/>
      </c>
      <c r="S31" s="184">
        <f>M31*J31</f>
        <v/>
      </c>
      <c r="T31" s="184">
        <f>M31*K31</f>
        <v/>
      </c>
      <c r="U31" s="184">
        <f>M31*L31</f>
        <v/>
      </c>
      <c r="W31" s="845">
        <f>SUM(E31:L31)</f>
        <v/>
      </c>
      <c r="X31" s="845">
        <f>SUM(N31:U31)</f>
        <v/>
      </c>
      <c r="Y31" s="430">
        <f>M31</f>
        <v/>
      </c>
      <c r="Z31" s="846">
        <f>W31*Y31</f>
        <v/>
      </c>
    </row>
    <row customHeight="1" ht="120" r="32" s="451">
      <c r="A32" s="323" t="n"/>
      <c r="B32" s="603" t="n">
        <v>3231201</v>
      </c>
      <c r="C32" s="324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2" s="184" t="n">
        <v>1331.2</v>
      </c>
      <c r="E32" s="183" t="n">
        <v>0</v>
      </c>
      <c r="F32" s="183" t="n">
        <v>0</v>
      </c>
      <c r="G32" s="183" t="n">
        <v>119.7</v>
      </c>
      <c r="H32" s="183" t="n">
        <v>224.29</v>
      </c>
      <c r="I32" s="183" t="n">
        <v>234.21</v>
      </c>
      <c r="J32" s="183" t="n">
        <v>82.97</v>
      </c>
      <c r="K32" s="183" t="n">
        <v>368.5165</v>
      </c>
      <c r="L32" s="183" t="n">
        <v>301.5135</v>
      </c>
      <c r="M32" s="429" t="n">
        <v>0.902</v>
      </c>
      <c r="N32" s="184">
        <f>M32*E32</f>
        <v/>
      </c>
      <c r="O32" s="184">
        <f>M32*F32</f>
        <v/>
      </c>
      <c r="P32" s="184">
        <f>M32*G32</f>
        <v/>
      </c>
      <c r="Q32" s="184">
        <f>M32*H32</f>
        <v/>
      </c>
      <c r="R32" s="184">
        <f>M32*I32</f>
        <v/>
      </c>
      <c r="S32" s="184">
        <f>M32*J32</f>
        <v/>
      </c>
      <c r="T32" s="184">
        <f>M32*K32</f>
        <v/>
      </c>
      <c r="U32" s="184">
        <f>M32*L32</f>
        <v/>
      </c>
      <c r="W32" s="845">
        <f>SUM(E32:L32)</f>
        <v/>
      </c>
      <c r="X32" s="845">
        <f>SUM(N32:U32)</f>
        <v/>
      </c>
      <c r="Y32" s="430">
        <f>M32</f>
        <v/>
      </c>
      <c r="Z32" s="846">
        <f>W32*Y32</f>
        <v/>
      </c>
    </row>
    <row customHeight="1" ht="19.5" r="33" s="451">
      <c r="A33" s="314" t="n"/>
      <c r="B33" s="602" t="n">
        <v>3211109</v>
      </c>
      <c r="C33" s="317" t="inlineStr">
        <is>
          <t>Casual labour/Job worker</t>
        </is>
      </c>
      <c r="D33" s="184" t="n">
        <v>22</v>
      </c>
      <c r="E33" s="183" t="n">
        <v>0.25</v>
      </c>
      <c r="F33" s="183" t="n">
        <v>2.11</v>
      </c>
      <c r="G33" s="183" t="n">
        <v>2.35</v>
      </c>
      <c r="H33" s="183" t="n">
        <v>2</v>
      </c>
      <c r="I33" s="183" t="n">
        <v>4.25</v>
      </c>
      <c r="J33" s="183" t="n">
        <v>3.49</v>
      </c>
      <c r="K33" s="183" t="n">
        <v>4.680999999999999</v>
      </c>
      <c r="L33" s="183" t="n">
        <v>2.869</v>
      </c>
      <c r="M33" s="429" t="n">
        <v>0.902</v>
      </c>
      <c r="N33" s="184">
        <f>M33*E33</f>
        <v/>
      </c>
      <c r="O33" s="184">
        <f>M33*F33</f>
        <v/>
      </c>
      <c r="P33" s="184">
        <f>M33*G33</f>
        <v/>
      </c>
      <c r="Q33" s="184">
        <f>M33*H33</f>
        <v/>
      </c>
      <c r="R33" s="184">
        <f>M33*I33</f>
        <v/>
      </c>
      <c r="S33" s="184">
        <f>M33*J33</f>
        <v/>
      </c>
      <c r="T33" s="184">
        <f>M33*K33</f>
        <v/>
      </c>
      <c r="U33" s="184">
        <f>M33*L33</f>
        <v/>
      </c>
      <c r="W33" s="845" t="n"/>
      <c r="X33" s="845" t="n"/>
      <c r="Y33" s="430" t="n"/>
    </row>
    <row customHeight="1" ht="15.75" r="34" s="451">
      <c r="A34" s="314" t="n"/>
      <c r="B34" s="602" t="n">
        <v>3256103</v>
      </c>
      <c r="C34" s="317" t="inlineStr">
        <is>
          <t>Consumable Stores</t>
        </is>
      </c>
      <c r="D34" s="184" t="n">
        <v>15</v>
      </c>
      <c r="E34" s="183" t="n">
        <v>0</v>
      </c>
      <c r="F34" s="183" t="n">
        <v>0.99</v>
      </c>
      <c r="G34" s="183" t="n">
        <v>0.75</v>
      </c>
      <c r="H34" s="183" t="n">
        <v>1</v>
      </c>
      <c r="I34" s="183" t="n">
        <v>1</v>
      </c>
      <c r="J34" s="183" t="n">
        <v>3</v>
      </c>
      <c r="K34" s="183" t="n">
        <v>4.7908</v>
      </c>
      <c r="L34" s="183" t="n">
        <v>3.4692</v>
      </c>
      <c r="M34" s="429" t="n">
        <v>0.8120000000000001</v>
      </c>
      <c r="N34" s="184">
        <f>M34*E34</f>
        <v/>
      </c>
      <c r="O34" s="184">
        <f>M34*F34</f>
        <v/>
      </c>
      <c r="P34" s="184">
        <f>M34*G34</f>
        <v/>
      </c>
      <c r="Q34" s="184">
        <f>M34*H34</f>
        <v/>
      </c>
      <c r="R34" s="184">
        <f>M34*I34</f>
        <v/>
      </c>
      <c r="S34" s="184">
        <f>M34*J34</f>
        <v/>
      </c>
      <c r="T34" s="184">
        <f>M34*K34</f>
        <v/>
      </c>
      <c r="U34" s="184">
        <f>M34*L34</f>
        <v/>
      </c>
      <c r="W34" s="845">
        <f>SUM(E34:L34)</f>
        <v/>
      </c>
      <c r="X34" s="845">
        <f>SUM(N34:U34)</f>
        <v/>
      </c>
      <c r="Y34" s="430">
        <f>M34</f>
        <v/>
      </c>
      <c r="Z34" s="846">
        <f>W34*Y34</f>
        <v/>
      </c>
    </row>
    <row customHeight="1" ht="27.75" r="35" s="451">
      <c r="A35" s="314" t="n"/>
      <c r="B35" s="604" t="n">
        <v>3257101</v>
      </c>
      <c r="C35" s="317" t="inlineStr">
        <is>
          <t>Consultancy  : International - 56 M/M(Detail in Appendix-E of original approved DPP) National - 532 M/M (Detail in Appendix-E of original approved DPP)</t>
        </is>
      </c>
      <c r="D35" s="184" t="n">
        <v>7901.4</v>
      </c>
      <c r="E35" s="183" t="n">
        <v>849.67</v>
      </c>
      <c r="F35" s="183" t="n">
        <v>1849.425</v>
      </c>
      <c r="G35" s="183" t="n">
        <v>1123.15</v>
      </c>
      <c r="H35" s="183" t="n">
        <v>689.33</v>
      </c>
      <c r="I35" s="183" t="n">
        <v>686.4299999999999</v>
      </c>
      <c r="J35" s="183" t="n">
        <v>450</v>
      </c>
      <c r="K35" s="183" t="n">
        <v>1374.57095</v>
      </c>
      <c r="L35" s="183" t="n">
        <v>878.8240499999998</v>
      </c>
      <c r="M35" s="429" t="n">
        <v>0.902</v>
      </c>
      <c r="N35" s="184">
        <f>M35*E35</f>
        <v/>
      </c>
      <c r="O35" s="184">
        <f>M35*F35</f>
        <v/>
      </c>
      <c r="P35" s="184">
        <f>M35*G35</f>
        <v/>
      </c>
      <c r="Q35" s="184">
        <f>M35*H35</f>
        <v/>
      </c>
      <c r="R35" s="184">
        <f>M35*I35</f>
        <v/>
      </c>
      <c r="S35" s="184">
        <f>M35*J35</f>
        <v/>
      </c>
      <c r="T35" s="184">
        <f>M35*K35</f>
        <v/>
      </c>
      <c r="U35" s="184">
        <f>M35*L35</f>
        <v/>
      </c>
      <c r="W35" s="845">
        <f>SUM(E35:L35)</f>
        <v/>
      </c>
      <c r="X35" s="845">
        <f>SUM(N35:U35)</f>
        <v/>
      </c>
      <c r="Y35" s="430">
        <f>M35</f>
        <v/>
      </c>
      <c r="Z35" s="846">
        <f>W35*Y35</f>
        <v/>
      </c>
    </row>
    <row customHeight="1" ht="45.75" r="36" s="451">
      <c r="A36" s="314" t="n"/>
      <c r="B36" s="605" t="n">
        <v>3111332</v>
      </c>
      <c r="C36" s="317" t="inlineStr">
        <is>
          <t>a) Honorarium/Fees/Remuneration (for different Committee)</t>
        </is>
      </c>
      <c r="D36" s="184" t="n">
        <v>30</v>
      </c>
      <c r="E36" s="183" t="n">
        <v>0.4</v>
      </c>
      <c r="F36" s="183" t="n">
        <v>1.33</v>
      </c>
      <c r="G36" s="183" t="n">
        <v>1.5</v>
      </c>
      <c r="H36" s="183" t="n">
        <v>4.5</v>
      </c>
      <c r="I36" s="183" t="n">
        <v>5</v>
      </c>
      <c r="J36" s="183" t="n">
        <v>3</v>
      </c>
      <c r="K36" s="183" t="n">
        <v>8.276599999999998</v>
      </c>
      <c r="L36" s="183" t="n">
        <v>5.993399999999999</v>
      </c>
      <c r="M36" s="429" t="n">
        <v>0.902</v>
      </c>
      <c r="N36" s="184">
        <f>M36*E36</f>
        <v/>
      </c>
      <c r="O36" s="184">
        <f>M36*F36</f>
        <v/>
      </c>
      <c r="P36" s="184">
        <f>M36*G36</f>
        <v/>
      </c>
      <c r="Q36" s="184">
        <f>M36*H36</f>
        <v/>
      </c>
      <c r="R36" s="184">
        <f>M36*I36</f>
        <v/>
      </c>
      <c r="S36" s="184">
        <f>M36*J36</f>
        <v/>
      </c>
      <c r="T36" s="184">
        <f>M36*K36</f>
        <v/>
      </c>
      <c r="U36" s="184">
        <f>M36*L36</f>
        <v/>
      </c>
      <c r="W36" s="845">
        <f>SUM(E36:L36)</f>
        <v/>
      </c>
      <c r="X36" s="845">
        <f>SUM(N36:U36)</f>
        <v/>
      </c>
      <c r="Y36" s="430">
        <f>M36</f>
        <v/>
      </c>
      <c r="Z36" s="846">
        <f>W36*Y36</f>
        <v/>
      </c>
    </row>
    <row customHeight="1" ht="21" r="37" s="451">
      <c r="A37" s="314" t="n"/>
      <c r="B37" s="604" t="n">
        <v>3111332</v>
      </c>
      <c r="C37" s="317" t="inlineStr">
        <is>
          <t>b) Interim Evaluation</t>
        </is>
      </c>
      <c r="D37" s="184" t="n">
        <v>10</v>
      </c>
      <c r="E37" s="183" t="n">
        <v>0</v>
      </c>
      <c r="F37" s="183" t="n">
        <v>0</v>
      </c>
      <c r="G37" s="183" t="n">
        <v>0.27</v>
      </c>
      <c r="H37" s="183" t="n">
        <v>0.25</v>
      </c>
      <c r="I37" s="183" t="n">
        <v>0.77</v>
      </c>
      <c r="J37" s="183" t="n">
        <v>0.41</v>
      </c>
      <c r="K37" s="183" t="n">
        <v>8.300000000000001</v>
      </c>
      <c r="L37" s="183" t="n">
        <v>0</v>
      </c>
      <c r="M37" s="429" t="n">
        <v>0.902</v>
      </c>
      <c r="N37" s="184">
        <f>M37*E37</f>
        <v/>
      </c>
      <c r="O37" s="184">
        <f>M37*F37</f>
        <v/>
      </c>
      <c r="P37" s="184">
        <f>M37*G37</f>
        <v/>
      </c>
      <c r="Q37" s="184">
        <f>M37*H37</f>
        <v/>
      </c>
      <c r="R37" s="184">
        <f>M37*I37</f>
        <v/>
      </c>
      <c r="S37" s="184">
        <f>M37*J37</f>
        <v/>
      </c>
      <c r="T37" s="184">
        <f>M37*K37</f>
        <v/>
      </c>
      <c r="U37" s="184">
        <f>M37*L37</f>
        <v/>
      </c>
      <c r="W37" s="845" t="n"/>
      <c r="X37" s="845" t="n"/>
      <c r="Y37" s="430" t="n"/>
    </row>
    <row customHeight="1" ht="19.5" r="38" s="451">
      <c r="A38" s="314" t="n"/>
      <c r="B38" s="604" t="n">
        <v>3111332</v>
      </c>
      <c r="C38" s="317" t="inlineStr">
        <is>
          <t>c) Progress Monitoring</t>
        </is>
      </c>
      <c r="D38" s="184" t="n">
        <v>10</v>
      </c>
      <c r="E38" s="183" t="n">
        <v>0</v>
      </c>
      <c r="F38" s="183" t="n">
        <v>0</v>
      </c>
      <c r="G38" s="183" t="n">
        <v>0.3</v>
      </c>
      <c r="H38" s="183" t="n">
        <v>0.25</v>
      </c>
      <c r="I38" s="183" t="n">
        <v>0.75</v>
      </c>
      <c r="J38" s="183" t="n">
        <v>0.41</v>
      </c>
      <c r="K38" s="183" t="n">
        <v>4.145</v>
      </c>
      <c r="L38" s="183" t="n">
        <v>4.145</v>
      </c>
      <c r="M38" s="429" t="n">
        <v>0.902</v>
      </c>
      <c r="N38" s="184">
        <f>M38*E38</f>
        <v/>
      </c>
      <c r="O38" s="184">
        <f>M38*F38</f>
        <v/>
      </c>
      <c r="P38" s="184">
        <f>M38*G38</f>
        <v/>
      </c>
      <c r="Q38" s="184">
        <f>M38*H38</f>
        <v/>
      </c>
      <c r="R38" s="184">
        <f>M38*I38</f>
        <v/>
      </c>
      <c r="S38" s="184">
        <f>M38*J38</f>
        <v/>
      </c>
      <c r="T38" s="184">
        <f>M38*K38</f>
        <v/>
      </c>
      <c r="U38" s="184">
        <f>M38*L38</f>
        <v/>
      </c>
      <c r="W38" s="845" t="n"/>
      <c r="X38" s="845" t="n"/>
      <c r="Y38" s="430" t="n"/>
    </row>
    <row customHeight="1" ht="19.5" r="39" s="451">
      <c r="A39" s="314" t="n"/>
      <c r="B39" s="605" t="n">
        <v>3257104</v>
      </c>
      <c r="C39" s="317" t="inlineStr">
        <is>
          <t>Survey</t>
        </is>
      </c>
      <c r="D39" s="184" t="n">
        <v>162</v>
      </c>
      <c r="E39" s="183" t="n">
        <v>0</v>
      </c>
      <c r="F39" s="183" t="n">
        <v>7.62</v>
      </c>
      <c r="G39" s="183" t="n">
        <v>17.47</v>
      </c>
      <c r="H39" s="183" t="n">
        <v>30</v>
      </c>
      <c r="I39" s="183" t="n">
        <v>29.93</v>
      </c>
      <c r="J39" s="183" t="n">
        <v>30</v>
      </c>
      <c r="K39" s="183" t="n">
        <v>26.77859999999999</v>
      </c>
      <c r="L39" s="183" t="n">
        <v>20.2014</v>
      </c>
      <c r="M39" s="429" t="n">
        <v>0.902</v>
      </c>
      <c r="N39" s="184">
        <f>M39*E39</f>
        <v/>
      </c>
      <c r="O39" s="184">
        <f>M39*F39</f>
        <v/>
      </c>
      <c r="P39" s="184">
        <f>M39*G39</f>
        <v/>
      </c>
      <c r="Q39" s="184">
        <f>M39*H39</f>
        <v/>
      </c>
      <c r="R39" s="184">
        <f>M39*I39</f>
        <v/>
      </c>
      <c r="S39" s="184">
        <f>M39*J39</f>
        <v/>
      </c>
      <c r="T39" s="184">
        <f>M39*K39</f>
        <v/>
      </c>
      <c r="U39" s="184">
        <f>M39*L39</f>
        <v/>
      </c>
      <c r="W39" s="845" t="n"/>
      <c r="X39" s="845" t="n"/>
      <c r="Y39" s="430" t="n"/>
    </row>
    <row customHeight="1" ht="17.25" r="40" s="451">
      <c r="A40" s="314" t="n"/>
      <c r="B40" s="605" t="n">
        <v>3255101</v>
      </c>
      <c r="C40" s="317" t="inlineStr">
        <is>
          <t>Computer Consumables</t>
        </is>
      </c>
      <c r="D40" s="184" t="n">
        <v>60</v>
      </c>
      <c r="E40" s="183" t="n">
        <v>0.49</v>
      </c>
      <c r="F40" s="183" t="n">
        <v>1.499</v>
      </c>
      <c r="G40" s="183" t="n">
        <v>4.5</v>
      </c>
      <c r="H40" s="183" t="n">
        <v>6.48</v>
      </c>
      <c r="I40" s="183" t="n">
        <v>7.5</v>
      </c>
      <c r="J40" s="183" t="n">
        <v>10</v>
      </c>
      <c r="K40" s="183" t="n">
        <v>16.24205</v>
      </c>
      <c r="L40" s="183" t="n">
        <v>13.28895</v>
      </c>
      <c r="M40" s="429" t="n">
        <v>0.902</v>
      </c>
      <c r="N40" s="184">
        <f>M40*E40</f>
        <v/>
      </c>
      <c r="O40" s="184">
        <f>M40*F40</f>
        <v/>
      </c>
      <c r="P40" s="184">
        <f>M40*G40</f>
        <v/>
      </c>
      <c r="Q40" s="184">
        <f>M40*H40</f>
        <v/>
      </c>
      <c r="R40" s="184">
        <f>M40*I40</f>
        <v/>
      </c>
      <c r="S40" s="184">
        <f>M40*J40</f>
        <v/>
      </c>
      <c r="T40" s="184">
        <f>M40*K40</f>
        <v/>
      </c>
      <c r="U40" s="184">
        <f>M40*L40</f>
        <v/>
      </c>
      <c r="W40" s="845">
        <f>SUM(E40:L40)</f>
        <v/>
      </c>
      <c r="X40" s="845">
        <f>SUM(N40:U40)</f>
        <v/>
      </c>
      <c r="Y40" s="430">
        <f>M40</f>
        <v/>
      </c>
      <c r="Z40" s="846">
        <f>W40*Y40</f>
        <v/>
      </c>
    </row>
    <row customHeight="1" ht="27" r="41" s="451">
      <c r="A41" s="314" t="n"/>
      <c r="B41" s="606" t="n">
        <v>3256101</v>
      </c>
      <c r="C41" s="317" t="inlineStr">
        <is>
          <t>Other Expenses: Salary of Manpower through Outsourcing</t>
        </is>
      </c>
      <c r="D41" s="184" t="n">
        <v>1700</v>
      </c>
      <c r="E41" s="183" t="n">
        <v>0</v>
      </c>
      <c r="F41" s="183" t="n">
        <v>84.31</v>
      </c>
      <c r="G41" s="183" t="n">
        <v>227.97</v>
      </c>
      <c r="H41" s="183" t="n">
        <v>263.24</v>
      </c>
      <c r="I41" s="183" t="n">
        <v>299.93</v>
      </c>
      <c r="J41" s="183" t="n">
        <v>299.96</v>
      </c>
      <c r="K41" s="183" t="n">
        <v>299.0162999999999</v>
      </c>
      <c r="L41" s="183" t="n">
        <v>225.5737</v>
      </c>
      <c r="M41" s="429" t="n">
        <v>0.86</v>
      </c>
      <c r="N41" s="184">
        <f>M41*E41</f>
        <v/>
      </c>
      <c r="O41" s="184">
        <f>M41*F41</f>
        <v/>
      </c>
      <c r="P41" s="184">
        <f>M41*G41</f>
        <v/>
      </c>
      <c r="Q41" s="184">
        <f>M41*H41</f>
        <v/>
      </c>
      <c r="R41" s="184">
        <f>M41*I41</f>
        <v/>
      </c>
      <c r="S41" s="184">
        <f>M41*J41</f>
        <v/>
      </c>
      <c r="T41" s="184">
        <f>M41*K41</f>
        <v/>
      </c>
      <c r="U41" s="184">
        <f>M41*L41</f>
        <v/>
      </c>
      <c r="W41" s="845" t="n"/>
      <c r="X41" s="845">
        <f>SUM(N41:U41)</f>
        <v/>
      </c>
      <c r="Y41" s="430">
        <f>M41</f>
        <v/>
      </c>
    </row>
    <row customHeight="1" ht="17.25" r="42" s="451">
      <c r="A42" s="314" t="n"/>
      <c r="B42" s="315" t="n"/>
      <c r="C42" s="326" t="inlineStr">
        <is>
          <t xml:space="preserve">Repair, Maintenance &amp; Rehabilitation: </t>
        </is>
      </c>
      <c r="D42" s="184" t="n"/>
      <c r="E42" s="183" t="n"/>
      <c r="F42" s="183" t="n"/>
      <c r="G42" s="183" t="n"/>
      <c r="H42" s="183" t="n"/>
      <c r="I42" s="183" t="n"/>
      <c r="J42" s="183" t="n"/>
      <c r="K42" s="183" t="n"/>
      <c r="L42" s="183" t="n"/>
      <c r="M42" s="429" t="n"/>
      <c r="N42" s="429" t="n"/>
      <c r="O42" s="429" t="n"/>
      <c r="P42" s="429" t="n"/>
      <c r="Q42" s="429" t="n"/>
      <c r="R42" s="184" t="n"/>
      <c r="S42" s="184" t="n"/>
      <c r="T42" s="184" t="n"/>
      <c r="U42" s="184" t="n"/>
      <c r="W42" s="845" t="n"/>
      <c r="X42" s="845" t="n"/>
      <c r="Y42" s="430" t="n"/>
    </row>
    <row customHeight="1" ht="17.25" r="43" s="451">
      <c r="A43" s="314" t="n"/>
      <c r="B43" s="316" t="n">
        <v>3258101</v>
      </c>
      <c r="C43" s="326" t="inlineStr">
        <is>
          <t xml:space="preserve"> Motor Vehicles</t>
        </is>
      </c>
      <c r="D43" s="184" t="n">
        <v>125</v>
      </c>
      <c r="E43" s="183" t="n">
        <v>0.98</v>
      </c>
      <c r="F43" s="183" t="n">
        <v>5.967000000000001</v>
      </c>
      <c r="G43" s="183" t="n">
        <v>12</v>
      </c>
      <c r="H43" s="183" t="n">
        <v>21.99</v>
      </c>
      <c r="I43" s="183" t="n">
        <v>20.46</v>
      </c>
      <c r="J43" s="183" t="n">
        <v>14.97</v>
      </c>
      <c r="K43" s="183" t="n">
        <v>26.74815</v>
      </c>
      <c r="L43" s="183" t="n">
        <v>21.88485</v>
      </c>
      <c r="M43" s="429" t="n">
        <v>0.86</v>
      </c>
      <c r="N43" s="184">
        <f>M43*E43</f>
        <v/>
      </c>
      <c r="O43" s="184">
        <f>M43*F43</f>
        <v/>
      </c>
      <c r="P43" s="184">
        <f>M43*G43</f>
        <v/>
      </c>
      <c r="Q43" s="184">
        <f>M43*H43</f>
        <v/>
      </c>
      <c r="R43" s="184">
        <f>M43*I43</f>
        <v/>
      </c>
      <c r="S43" s="184">
        <f>M43*J43</f>
        <v/>
      </c>
      <c r="T43" s="184">
        <f>M43*K43</f>
        <v/>
      </c>
      <c r="U43" s="184">
        <f>M43*L43</f>
        <v/>
      </c>
      <c r="W43" s="845" t="n"/>
      <c r="X43" s="845" t="n"/>
      <c r="Y43" s="430" t="n"/>
    </row>
    <row customHeight="1" ht="17.25" r="44" s="451">
      <c r="A44" s="314" t="n"/>
      <c r="B44" s="316" t="n">
        <v>3258102</v>
      </c>
      <c r="C44" s="326" t="inlineStr">
        <is>
          <t>Furnitures &amp; Fixtures</t>
        </is>
      </c>
      <c r="D44" s="184" t="n">
        <v>10</v>
      </c>
      <c r="E44" s="183" t="n">
        <v>0</v>
      </c>
      <c r="F44" s="183" t="n">
        <v>0.49</v>
      </c>
      <c r="G44" s="183" t="n">
        <v>0.74</v>
      </c>
      <c r="H44" s="183" t="n">
        <v>0.98</v>
      </c>
      <c r="I44" s="183" t="n">
        <v>0.99</v>
      </c>
      <c r="J44" s="183" t="n">
        <v>1.11</v>
      </c>
      <c r="K44" s="183" t="n">
        <v>3.414</v>
      </c>
      <c r="L44" s="183" t="n">
        <v>2.276</v>
      </c>
      <c r="M44" s="429" t="n">
        <v>0.86</v>
      </c>
      <c r="N44" s="184">
        <f>M44*E44</f>
        <v/>
      </c>
      <c r="O44" s="184">
        <f>M44*F44</f>
        <v/>
      </c>
      <c r="P44" s="184">
        <f>M44*G44</f>
        <v/>
      </c>
      <c r="Q44" s="184">
        <f>M44*H44</f>
        <v/>
      </c>
      <c r="R44" s="184">
        <f>M44*I44</f>
        <v/>
      </c>
      <c r="S44" s="184">
        <f>M44*J44</f>
        <v/>
      </c>
      <c r="T44" s="184">
        <f>M44*K44</f>
        <v/>
      </c>
      <c r="U44" s="184">
        <f>M44*L44</f>
        <v/>
      </c>
      <c r="W44" s="845" t="n"/>
      <c r="X44" s="845" t="n"/>
      <c r="Y44" s="430" t="n"/>
    </row>
    <row customHeight="1" ht="17.25" r="45" s="451">
      <c r="A45" s="314" t="n"/>
      <c r="B45" s="316" t="n">
        <v>3258103</v>
      </c>
      <c r="C45" s="326" t="inlineStr">
        <is>
          <t>Computers &amp; office equipments</t>
        </is>
      </c>
      <c r="D45" s="184" t="n">
        <v>15</v>
      </c>
      <c r="E45" s="183" t="n">
        <v>0</v>
      </c>
      <c r="F45" s="183" t="n">
        <v>0.5</v>
      </c>
      <c r="G45" s="183" t="n">
        <v>0.85</v>
      </c>
      <c r="H45" s="183" t="n">
        <v>2</v>
      </c>
      <c r="I45" s="183" t="n">
        <v>1.99</v>
      </c>
      <c r="J45" s="183" t="n">
        <v>3</v>
      </c>
      <c r="K45" s="183" t="n">
        <v>3.9294</v>
      </c>
      <c r="L45" s="183" t="n">
        <v>2.7306</v>
      </c>
      <c r="M45" s="429" t="n">
        <v>0.86</v>
      </c>
      <c r="N45" s="184">
        <f>M45*E45</f>
        <v/>
      </c>
      <c r="O45" s="184">
        <f>M45*F45</f>
        <v/>
      </c>
      <c r="P45" s="184">
        <f>M45*G45</f>
        <v/>
      </c>
      <c r="Q45" s="184">
        <f>M45*H45</f>
        <v/>
      </c>
      <c r="R45" s="184">
        <f>M45*I45</f>
        <v/>
      </c>
      <c r="S45" s="184">
        <f>M45*J45</f>
        <v/>
      </c>
      <c r="T45" s="184">
        <f>M45*K45</f>
        <v/>
      </c>
      <c r="U45" s="184">
        <f>M45*L45</f>
        <v/>
      </c>
      <c r="W45" s="845" t="n"/>
      <c r="X45" s="845" t="n"/>
      <c r="Y45" s="430" t="n"/>
    </row>
    <row customHeight="1" ht="16.5" r="46" s="451">
      <c r="A46" s="314" t="n"/>
      <c r="B46" s="316" t="n">
        <v>3258105</v>
      </c>
      <c r="C46" s="326" t="inlineStr">
        <is>
          <t>Machineries &amp; Equipments</t>
        </is>
      </c>
      <c r="D46" s="184" t="n">
        <v>10</v>
      </c>
      <c r="E46" s="183" t="n">
        <v>0</v>
      </c>
      <c r="F46" s="183" t="n">
        <v>0.22</v>
      </c>
      <c r="G46" s="183" t="n">
        <v>0.01</v>
      </c>
      <c r="H46" s="183" t="n">
        <v>0.5</v>
      </c>
      <c r="I46" s="183" t="n">
        <v>0.5</v>
      </c>
      <c r="J46" s="183" t="n">
        <v>1.99</v>
      </c>
      <c r="K46" s="183" t="n">
        <v>4.1358</v>
      </c>
      <c r="L46" s="183" t="n">
        <v>2.6442</v>
      </c>
      <c r="M46" s="429" t="n">
        <v>0.86</v>
      </c>
      <c r="N46" s="184">
        <f>M46*E46</f>
        <v/>
      </c>
      <c r="O46" s="184">
        <f>M46*F46</f>
        <v/>
      </c>
      <c r="P46" s="184">
        <f>M46*G46</f>
        <v/>
      </c>
      <c r="Q46" s="184">
        <f>M46*H46</f>
        <v/>
      </c>
      <c r="R46" s="184">
        <f>M46*I46</f>
        <v/>
      </c>
      <c r="S46" s="184">
        <f>M46*J46</f>
        <v/>
      </c>
      <c r="T46" s="184">
        <f>M46*K46</f>
        <v/>
      </c>
      <c r="U46" s="184">
        <f>M46*L46</f>
        <v/>
      </c>
      <c r="W46" s="845">
        <f>SUM(E46:L46)</f>
        <v/>
      </c>
      <c r="X46" s="845">
        <f>SUM(N46:U46)</f>
        <v/>
      </c>
      <c r="Y46" s="430">
        <f>M46</f>
        <v/>
      </c>
      <c r="Z46" s="846">
        <f>W46*Y46</f>
        <v/>
      </c>
    </row>
    <row customHeight="1" ht="21.75" r="47" s="451">
      <c r="A47" s="314" t="n"/>
      <c r="B47" s="327" t="n">
        <v>3258107</v>
      </c>
      <c r="C47" s="57" t="inlineStr">
        <is>
          <t>Office Building : Repair &amp; Maintenance</t>
        </is>
      </c>
      <c r="D47" s="184" t="n">
        <v>25</v>
      </c>
      <c r="E47" s="183" t="n">
        <v>0</v>
      </c>
      <c r="F47" s="183" t="n">
        <v>0</v>
      </c>
      <c r="G47" s="183" t="n">
        <v>0</v>
      </c>
      <c r="H47" s="183" t="n">
        <v>9.98</v>
      </c>
      <c r="I47" s="183" t="n">
        <v>10</v>
      </c>
      <c r="J47" s="183" t="n">
        <v>0</v>
      </c>
      <c r="K47" s="183" t="n">
        <v>2.9618</v>
      </c>
      <c r="L47" s="183" t="n">
        <v>2.0582</v>
      </c>
      <c r="M47" s="429" t="n">
        <v>0.765</v>
      </c>
      <c r="N47" s="184">
        <f>M47*E47</f>
        <v/>
      </c>
      <c r="O47" s="184">
        <f>M47*F47</f>
        <v/>
      </c>
      <c r="P47" s="184">
        <f>M47*G47</f>
        <v/>
      </c>
      <c r="Q47" s="184">
        <f>M47*H47</f>
        <v/>
      </c>
      <c r="R47" s="184">
        <f>M47*I47</f>
        <v/>
      </c>
      <c r="S47" s="184">
        <f>M47*J47</f>
        <v/>
      </c>
      <c r="T47" s="184">
        <f>M47*K47</f>
        <v/>
      </c>
      <c r="U47" s="184">
        <f>M47*L47</f>
        <v/>
      </c>
      <c r="W47" s="845">
        <f>SUM(E47:L47)</f>
        <v/>
      </c>
      <c r="X47" s="845">
        <f>SUM(N47:U47)</f>
        <v/>
      </c>
      <c r="Y47" s="430">
        <f>M47</f>
        <v/>
      </c>
      <c r="Z47" s="846">
        <f>W47*Y47</f>
        <v/>
      </c>
    </row>
    <row customHeight="1" ht="27.75" r="48" s="451">
      <c r="A48" s="314" t="n"/>
      <c r="B48" s="327" t="n">
        <v>3258106</v>
      </c>
      <c r="C48" s="57" t="inlineStr">
        <is>
          <t>Residential Building : Repair &amp; Maintenance</t>
        </is>
      </c>
      <c r="D48" s="184" t="n">
        <v>40</v>
      </c>
      <c r="E48" s="183" t="n">
        <v>0</v>
      </c>
      <c r="F48" s="183" t="n">
        <v>0</v>
      </c>
      <c r="G48" s="183" t="n">
        <v>0</v>
      </c>
      <c r="H48" s="183" t="n">
        <v>8.949999999999999</v>
      </c>
      <c r="I48" s="183" t="n">
        <v>5.58</v>
      </c>
      <c r="J48" s="183" t="n">
        <v>4.95</v>
      </c>
      <c r="K48" s="183" t="n">
        <v>11.9016</v>
      </c>
      <c r="L48" s="183" t="n">
        <v>8.618399999999999</v>
      </c>
      <c r="M48" s="429" t="n">
        <v>0.765</v>
      </c>
      <c r="N48" s="184">
        <f>M48*E48</f>
        <v/>
      </c>
      <c r="O48" s="184">
        <f>M48*F48</f>
        <v/>
      </c>
      <c r="P48" s="184">
        <f>M48*G48</f>
        <v/>
      </c>
      <c r="Q48" s="184">
        <f>M48*H48</f>
        <v/>
      </c>
      <c r="R48" s="184">
        <f>M48*I48</f>
        <v/>
      </c>
      <c r="S48" s="184">
        <f>M48*J48</f>
        <v/>
      </c>
      <c r="T48" s="184">
        <f>M48*K48</f>
        <v/>
      </c>
      <c r="U48" s="184">
        <f>M48*L48</f>
        <v/>
      </c>
      <c r="W48" s="845">
        <f>SUM(E48:L48)</f>
        <v/>
      </c>
      <c r="X48" s="845">
        <f>SUM(N48:U48)</f>
        <v/>
      </c>
      <c r="Y48" s="430">
        <f>M48</f>
        <v/>
      </c>
      <c r="Z48" s="846">
        <f>W48*Y48</f>
        <v/>
      </c>
    </row>
    <row customHeight="1" ht="16.5" r="49" s="451">
      <c r="A49" s="314" t="n"/>
      <c r="B49" s="316" t="n">
        <v>3258105</v>
      </c>
      <c r="C49" s="326" t="inlineStr">
        <is>
          <t>Engineering Equipments</t>
        </is>
      </c>
      <c r="D49" s="184" t="n">
        <v>20</v>
      </c>
      <c r="E49" s="183" t="n">
        <v>0</v>
      </c>
      <c r="F49" s="183" t="n">
        <v>0.09</v>
      </c>
      <c r="G49" s="183" t="n">
        <v>0.3</v>
      </c>
      <c r="H49" s="183" t="n">
        <v>0.5</v>
      </c>
      <c r="I49" s="183" t="n">
        <v>0.5</v>
      </c>
      <c r="J49" s="183" t="n">
        <v>2</v>
      </c>
      <c r="K49" s="183" t="n">
        <v>9.1355</v>
      </c>
      <c r="L49" s="183" t="n">
        <v>7.4745</v>
      </c>
      <c r="M49" s="429" t="n">
        <v>0.86</v>
      </c>
      <c r="N49" s="184">
        <f>M49*E49</f>
        <v/>
      </c>
      <c r="O49" s="184">
        <f>M49*F49</f>
        <v/>
      </c>
      <c r="P49" s="184">
        <f>M49*G49</f>
        <v/>
      </c>
      <c r="Q49" s="184">
        <f>M49*H49</f>
        <v/>
      </c>
      <c r="R49" s="184">
        <f>M49*I49</f>
        <v/>
      </c>
      <c r="S49" s="184">
        <f>M49*J49</f>
        <v/>
      </c>
      <c r="T49" s="184">
        <f>M49*K49</f>
        <v/>
      </c>
      <c r="U49" s="184">
        <f>M49*L49</f>
        <v/>
      </c>
      <c r="W49" s="845" t="n"/>
      <c r="X49" s="845" t="n"/>
      <c r="Y49" s="430" t="n"/>
    </row>
    <row customHeight="1" ht="16.5" r="50" s="451">
      <c r="A50" s="314" t="n"/>
      <c r="B50" s="607" t="n"/>
      <c r="C50" s="326" t="inlineStr">
        <is>
          <t>Drainage Structures :</t>
        </is>
      </c>
      <c r="D50" s="184" t="n"/>
      <c r="E50" s="183" t="n"/>
      <c r="F50" s="183" t="n"/>
      <c r="G50" s="183" t="n"/>
      <c r="H50" s="183" t="n"/>
      <c r="I50" s="183" t="n"/>
      <c r="J50" s="183" t="n"/>
      <c r="K50" s="183" t="n"/>
      <c r="L50" s="183" t="n"/>
      <c r="M50" s="429" t="n"/>
      <c r="N50" s="184" t="n"/>
      <c r="O50" s="184" t="n"/>
      <c r="P50" s="184" t="n"/>
      <c r="Q50" s="184" t="n"/>
      <c r="R50" s="184" t="n"/>
      <c r="S50" s="184" t="n"/>
      <c r="T50" s="184" t="n"/>
      <c r="U50" s="184" t="n"/>
      <c r="W50" s="845" t="n"/>
      <c r="X50" s="845" t="n"/>
      <c r="Y50" s="430" t="n"/>
    </row>
    <row customHeight="1" ht="33.75" r="51" s="451">
      <c r="A51" s="314" t="n"/>
      <c r="B51" s="768" t="n">
        <v>3258114</v>
      </c>
      <c r="C51" s="328" t="inlineStr">
        <is>
          <t xml:space="preserve"> Repair/Replacement of Regulator Gates and other related works(Rehabilitation Haors)</t>
        </is>
      </c>
      <c r="D51" s="184" t="n">
        <v>405.55</v>
      </c>
      <c r="E51" s="183" t="n">
        <v>0</v>
      </c>
      <c r="F51" s="183" t="n">
        <v>0</v>
      </c>
      <c r="G51" s="183" t="n">
        <v>59.7</v>
      </c>
      <c r="H51" s="183" t="n">
        <v>24.34</v>
      </c>
      <c r="I51" s="183" t="n">
        <v>10.99</v>
      </c>
      <c r="J51" s="183" t="n">
        <v>33.17</v>
      </c>
      <c r="K51" s="183" t="n">
        <v>174.7305</v>
      </c>
      <c r="L51" s="183" t="n">
        <v>102.6195</v>
      </c>
      <c r="M51" s="429" t="n">
        <v>0.8120000000000001</v>
      </c>
      <c r="N51" s="184">
        <f>M51*E51</f>
        <v/>
      </c>
      <c r="O51" s="184">
        <f>M51*F51</f>
        <v/>
      </c>
      <c r="P51" s="184">
        <f>M51*G51</f>
        <v/>
      </c>
      <c r="Q51" s="184">
        <f>M51*H51</f>
        <v/>
      </c>
      <c r="R51" s="184">
        <f>M51*I51</f>
        <v/>
      </c>
      <c r="S51" s="184">
        <f>M51*J51</f>
        <v/>
      </c>
      <c r="T51" s="184">
        <f>M51*K51</f>
        <v/>
      </c>
      <c r="U51" s="184">
        <f>M51*L51</f>
        <v/>
      </c>
      <c r="W51" s="845">
        <f>SUM(E51:L51)</f>
        <v/>
      </c>
      <c r="X51" s="845">
        <f>SUM(N51:U51)</f>
        <v/>
      </c>
      <c r="Y51" s="430">
        <f>M51</f>
        <v/>
      </c>
      <c r="Z51" s="846">
        <f>W51*Y51</f>
        <v/>
      </c>
    </row>
    <row customHeight="1" ht="17.25" r="52" s="451">
      <c r="A52" s="314" t="n"/>
      <c r="B52" s="329" t="n">
        <v>3258128</v>
      </c>
      <c r="C52" s="92" t="inlineStr">
        <is>
          <t>Water Transport : Repair of Speedboat(s)</t>
        </is>
      </c>
      <c r="D52" s="184" t="n">
        <v>5</v>
      </c>
      <c r="E52" s="183" t="n">
        <v>0</v>
      </c>
      <c r="F52" s="183" t="n">
        <v>0.9</v>
      </c>
      <c r="G52" s="183" t="n">
        <v>0</v>
      </c>
      <c r="H52" s="183" t="n">
        <v>0.75</v>
      </c>
      <c r="I52" s="183" t="n">
        <v>0.74</v>
      </c>
      <c r="J52" s="183" t="n">
        <v>0.38</v>
      </c>
      <c r="K52" s="183" t="n">
        <v>1.3603</v>
      </c>
      <c r="L52" s="183" t="n">
        <v>0.8697000000000003</v>
      </c>
      <c r="M52" s="429" t="n">
        <v>0.8120000000000001</v>
      </c>
      <c r="N52" s="184">
        <f>M52*E52</f>
        <v/>
      </c>
      <c r="O52" s="184">
        <f>M52*F52</f>
        <v/>
      </c>
      <c r="P52" s="184">
        <f>M52*G52</f>
        <v/>
      </c>
      <c r="Q52" s="184">
        <f>M52*H52</f>
        <v/>
      </c>
      <c r="R52" s="184">
        <f>M52*I52</f>
        <v/>
      </c>
      <c r="S52" s="184">
        <f>M52*J52</f>
        <v/>
      </c>
      <c r="T52" s="184">
        <f>M52*K52</f>
        <v/>
      </c>
      <c r="U52" s="184">
        <f>M52*L52</f>
        <v/>
      </c>
      <c r="W52" s="845">
        <f>SUM(E52:L52)</f>
        <v/>
      </c>
      <c r="X52" s="845">
        <f>SUM(N52:U52)</f>
        <v/>
      </c>
      <c r="Y52" s="430">
        <f>M52</f>
        <v/>
      </c>
      <c r="Z52" s="846">
        <f>W52*Y52</f>
        <v/>
      </c>
    </row>
    <row customHeight="1" ht="17.25" r="53" s="451">
      <c r="A53" s="314" t="n"/>
      <c r="B53" s="329" t="n">
        <v>3258107</v>
      </c>
      <c r="C53" s="71" t="inlineStr">
        <is>
          <t>Others : Repair &amp; Maintenance</t>
        </is>
      </c>
      <c r="D53" s="184" t="n">
        <v>40</v>
      </c>
      <c r="E53" s="183" t="n">
        <v>0</v>
      </c>
      <c r="F53" s="183" t="n">
        <v>0</v>
      </c>
      <c r="G53" s="183" t="n">
        <v>0</v>
      </c>
      <c r="H53" s="183" t="n">
        <v>2.5</v>
      </c>
      <c r="I53" s="183" t="n">
        <v>4.98</v>
      </c>
      <c r="J53" s="183" t="n">
        <v>1.49</v>
      </c>
      <c r="K53" s="183" t="n">
        <v>17.3768</v>
      </c>
      <c r="L53" s="183" t="n">
        <v>13.6532</v>
      </c>
      <c r="M53" s="429" t="n">
        <v>0.902</v>
      </c>
      <c r="N53" s="184">
        <f>M53*E53</f>
        <v/>
      </c>
      <c r="O53" s="184">
        <f>M53*F53</f>
        <v/>
      </c>
      <c r="P53" s="184">
        <f>M53*G53</f>
        <v/>
      </c>
      <c r="Q53" s="184">
        <f>M53*H53</f>
        <v/>
      </c>
      <c r="R53" s="184">
        <f>M53*I53</f>
        <v/>
      </c>
      <c r="S53" s="184">
        <f>M53*J53</f>
        <v/>
      </c>
      <c r="T53" s="184">
        <f>M53*K53</f>
        <v/>
      </c>
      <c r="U53" s="184">
        <f>M53*L53</f>
        <v/>
      </c>
      <c r="W53" s="845">
        <f>SUM(E53:L53)</f>
        <v/>
      </c>
      <c r="X53" s="845">
        <f>SUM(N53:U53)</f>
        <v/>
      </c>
      <c r="Y53" s="430">
        <f>M53</f>
        <v/>
      </c>
      <c r="Z53" s="846">
        <f>W53*Y53</f>
        <v/>
      </c>
    </row>
    <row customHeight="1" ht="16.5" r="54" s="451">
      <c r="A54" s="323" t="n"/>
      <c r="B54" s="841" t="inlineStr">
        <is>
          <t>(a)Sub-total Revenue Component:</t>
        </is>
      </c>
      <c r="C54" s="783" t="n"/>
      <c r="D54" s="330">
        <f>SUM(D8:D53)</f>
        <v/>
      </c>
      <c r="E54" s="330">
        <f>SUM(E8:E53)</f>
        <v/>
      </c>
      <c r="F54" s="330">
        <f>SUM(F8:F53)</f>
        <v/>
      </c>
      <c r="G54" s="330">
        <f>SUM(G8:G53)</f>
        <v/>
      </c>
      <c r="H54" s="330">
        <f>SUM(H8:H53)</f>
        <v/>
      </c>
      <c r="I54" s="330">
        <f>SUM(I8:I53)</f>
        <v/>
      </c>
      <c r="J54" s="330">
        <f>SUM(J8:J53)</f>
        <v/>
      </c>
      <c r="K54" s="330">
        <f>SUM(K8:K53)</f>
        <v/>
      </c>
      <c r="L54" s="330">
        <f>SUM(L8:L53)</f>
        <v/>
      </c>
      <c r="M54" s="330" t="n"/>
      <c r="N54" s="330">
        <f>SUM(N8:N53)</f>
        <v/>
      </c>
      <c r="O54" s="330">
        <f>SUM(O8:O53)</f>
        <v/>
      </c>
      <c r="P54" s="330">
        <f>SUM(P8:P53)</f>
        <v/>
      </c>
      <c r="Q54" s="330">
        <f>SUM(Q8:Q53)</f>
        <v/>
      </c>
      <c r="R54" s="330">
        <f>SUM(R8:R53)</f>
        <v/>
      </c>
      <c r="S54" s="330">
        <f>SUM(S8:S53)</f>
        <v/>
      </c>
      <c r="T54" s="330">
        <f>SUM(T8:T53)</f>
        <v/>
      </c>
      <c r="U54" s="330">
        <f>SUM(U8:U53)</f>
        <v/>
      </c>
      <c r="W54" s="845">
        <f>SUM(E54:L54)</f>
        <v/>
      </c>
      <c r="X54" s="845">
        <f>SUM(N54:U54)</f>
        <v/>
      </c>
      <c r="Y54" s="430">
        <f>M54</f>
        <v/>
      </c>
      <c r="Z54" s="845">
        <f>SUM(Z8:Z53)</f>
        <v/>
      </c>
    </row>
    <row customHeight="1" ht="16.5" r="55" s="451">
      <c r="A55" s="331" t="n"/>
      <c r="B55" s="841" t="inlineStr">
        <is>
          <t>(b) Capital Component:</t>
        </is>
      </c>
      <c r="C55" s="783" t="n"/>
      <c r="D55" s="184" t="n"/>
      <c r="E55" s="183" t="n"/>
      <c r="F55" s="183" t="n"/>
      <c r="G55" s="183" t="n"/>
      <c r="H55" s="183" t="n"/>
      <c r="I55" s="183" t="n"/>
      <c r="J55" s="183" t="n"/>
      <c r="K55" s="183" t="n"/>
      <c r="L55" s="183" t="n"/>
      <c r="M55" s="429" t="n"/>
      <c r="N55" s="429" t="n"/>
      <c r="O55" s="429" t="n"/>
      <c r="P55" s="429" t="n"/>
      <c r="Q55" s="429" t="n"/>
      <c r="R55" s="184" t="n"/>
      <c r="S55" s="184" t="n"/>
      <c r="T55" s="184" t="n"/>
      <c r="U55" s="184" t="n"/>
      <c r="W55" s="845" t="n"/>
      <c r="X55" s="845" t="n"/>
      <c r="Y55" s="430" t="n"/>
    </row>
    <row customHeight="1" ht="15.75" r="56" s="451">
      <c r="A56" s="314" t="n"/>
      <c r="B56" s="315" t="n"/>
      <c r="C56" s="326" t="inlineStr">
        <is>
          <t>Acquisition of Assets:</t>
        </is>
      </c>
      <c r="D56" s="184" t="n"/>
      <c r="E56" s="183" t="n"/>
      <c r="F56" s="183" t="n"/>
      <c r="G56" s="183" t="n"/>
      <c r="H56" s="183" t="n"/>
      <c r="I56" s="183" t="n"/>
      <c r="J56" s="183" t="n"/>
      <c r="K56" s="183" t="n"/>
      <c r="L56" s="183" t="n"/>
      <c r="M56" s="429" t="n"/>
      <c r="N56" s="184" t="n"/>
      <c r="O56" s="184" t="n"/>
      <c r="P56" s="184" t="n"/>
      <c r="Q56" s="184" t="n"/>
      <c r="R56" s="184" t="n"/>
      <c r="S56" s="184" t="n"/>
      <c r="T56" s="184" t="n"/>
      <c r="U56" s="184" t="n"/>
      <c r="W56" s="845" t="n"/>
      <c r="X56" s="845" t="n"/>
      <c r="Y56" s="430" t="n"/>
    </row>
    <row customHeight="1" ht="14.25" r="57" s="451">
      <c r="A57" s="314" t="n"/>
      <c r="B57" s="320" t="n"/>
      <c r="C57" s="841" t="inlineStr">
        <is>
          <t xml:space="preserve"> Motor Vehicle :</t>
        </is>
      </c>
      <c r="D57" s="184" t="n"/>
      <c r="E57" s="183" t="n"/>
      <c r="F57" s="183" t="n"/>
      <c r="G57" s="183" t="n"/>
      <c r="H57" s="183" t="n"/>
      <c r="I57" s="183" t="n"/>
      <c r="J57" s="183" t="n"/>
      <c r="K57" s="183" t="n"/>
      <c r="L57" s="183" t="n"/>
      <c r="M57" s="429" t="n"/>
      <c r="N57" s="184" t="n"/>
      <c r="O57" s="184" t="n"/>
      <c r="P57" s="184" t="n"/>
      <c r="Q57" s="184" t="n"/>
      <c r="R57" s="184" t="n"/>
      <c r="S57" s="184" t="n"/>
      <c r="T57" s="184" t="n"/>
      <c r="U57" s="184" t="n"/>
      <c r="W57" s="845">
        <f>SUM(E57:L57)</f>
        <v/>
      </c>
      <c r="X57" s="845">
        <f>SUM(N57:U57)</f>
        <v/>
      </c>
      <c r="Y57" s="430">
        <f>M57</f>
        <v/>
      </c>
      <c r="Z57" s="846">
        <f>W57*Y57</f>
        <v/>
      </c>
    </row>
    <row customHeight="1" ht="116.25" r="58" s="451">
      <c r="A58" s="314" t="n"/>
      <c r="B58" s="321" t="n">
        <v>4112101</v>
      </c>
      <c r="C58" s="332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8" s="184" t="n">
        <v>702.5</v>
      </c>
      <c r="E58" s="183" t="n">
        <v>346.3</v>
      </c>
      <c r="F58" s="183" t="n">
        <v>138.6</v>
      </c>
      <c r="G58" s="183" t="n">
        <v>0</v>
      </c>
      <c r="H58" s="183" t="n">
        <v>122</v>
      </c>
      <c r="I58" s="183" t="n">
        <v>0</v>
      </c>
      <c r="J58" s="183" t="n">
        <v>0</v>
      </c>
      <c r="K58" s="183" t="n">
        <v>95.60000000000002</v>
      </c>
      <c r="L58" s="183" t="n">
        <v>0</v>
      </c>
      <c r="M58" s="429" t="n">
        <v>0.68</v>
      </c>
      <c r="N58" s="184">
        <f>M58*E58</f>
        <v/>
      </c>
      <c r="O58" s="184">
        <f>M58*F58</f>
        <v/>
      </c>
      <c r="P58" s="184">
        <f>M58*G58</f>
        <v/>
      </c>
      <c r="Q58" s="184">
        <f>M58*H58</f>
        <v/>
      </c>
      <c r="R58" s="184">
        <f>M58*I58</f>
        <v/>
      </c>
      <c r="S58" s="184">
        <f>M58*J58</f>
        <v/>
      </c>
      <c r="T58" s="184">
        <f>M58*K58</f>
        <v/>
      </c>
      <c r="U58" s="184">
        <f>M58*L58</f>
        <v/>
      </c>
      <c r="V58" s="311" t="n"/>
      <c r="W58" s="845">
        <f>SUM(E58:L58)</f>
        <v/>
      </c>
      <c r="X58" s="845">
        <f>SUM(N58:U58)</f>
        <v/>
      </c>
      <c r="Y58" s="430">
        <f>M58</f>
        <v/>
      </c>
      <c r="Z58" s="846">
        <f>W58*Y58</f>
        <v/>
      </c>
    </row>
    <row customHeight="1" ht="52.5" r="59" s="451">
      <c r="A59" s="314" t="n"/>
      <c r="B59" s="322" t="n">
        <v>4112101</v>
      </c>
      <c r="C59" s="328" t="inlineStr">
        <is>
          <t>Motorcycle - 45 Nos. (PMO 2 Nos.,Kishoreganj 15 Nos., Netrokona 8 Nos., Sunamganj 8 Nos., Habiganj 8 Nos.&amp; Brahmanbaria 4 Nos).</t>
        </is>
      </c>
      <c r="D59" s="184" t="n">
        <v>68.25</v>
      </c>
      <c r="E59" s="183" t="n">
        <v>5.83</v>
      </c>
      <c r="F59" s="183" t="n">
        <v>26.31</v>
      </c>
      <c r="G59" s="183" t="n">
        <v>10.08</v>
      </c>
      <c r="H59" s="183" t="n">
        <v>8</v>
      </c>
      <c r="I59" s="183" t="n">
        <v>0</v>
      </c>
      <c r="J59" s="183" t="n">
        <v>0</v>
      </c>
      <c r="K59" s="183" t="n">
        <v>18.03</v>
      </c>
      <c r="L59" s="183" t="n">
        <v>0</v>
      </c>
      <c r="M59" s="429" t="n">
        <v>0.68</v>
      </c>
      <c r="N59" s="184">
        <f>M59*E59</f>
        <v/>
      </c>
      <c r="O59" s="184">
        <f>M59*F59</f>
        <v/>
      </c>
      <c r="P59" s="184">
        <f>M59*G59</f>
        <v/>
      </c>
      <c r="Q59" s="184">
        <f>M59*H59</f>
        <v/>
      </c>
      <c r="R59" s="184">
        <f>M59*I59</f>
        <v/>
      </c>
      <c r="S59" s="184">
        <f>M59*J59</f>
        <v/>
      </c>
      <c r="T59" s="184">
        <f>M59*K59</f>
        <v/>
      </c>
      <c r="U59" s="184">
        <f>M59*L59</f>
        <v/>
      </c>
      <c r="V59" s="311" t="n"/>
      <c r="W59" s="845">
        <f>SUM(E59:L59)</f>
        <v/>
      </c>
      <c r="X59" s="845">
        <f>SUM(N59:U59)</f>
        <v/>
      </c>
      <c r="Y59" s="430">
        <f>M59</f>
        <v/>
      </c>
      <c r="Z59" s="846">
        <f>W59*Y59</f>
        <v/>
      </c>
    </row>
    <row customHeight="1" ht="17.25" r="60" s="451">
      <c r="A60" s="314" t="n"/>
      <c r="B60" s="608" t="n"/>
      <c r="C60" s="326" t="inlineStr">
        <is>
          <t>Water Transport :</t>
        </is>
      </c>
      <c r="D60" s="184" t="n"/>
      <c r="E60" s="183" t="n"/>
      <c r="F60" s="183" t="n"/>
      <c r="G60" s="183" t="n"/>
      <c r="H60" s="183" t="n"/>
      <c r="I60" s="183" t="n"/>
      <c r="J60" s="183" t="n"/>
      <c r="K60" s="183" t="n"/>
      <c r="L60" s="183" t="n"/>
      <c r="M60" s="429" t="n"/>
      <c r="N60" s="184" t="n"/>
      <c r="O60" s="184" t="n"/>
      <c r="P60" s="184" t="n"/>
      <c r="Q60" s="184" t="n"/>
      <c r="R60" s="184" t="n"/>
      <c r="S60" s="184" t="n"/>
      <c r="T60" s="184" t="n"/>
      <c r="U60" s="184" t="n"/>
      <c r="W60" s="845" t="n"/>
      <c r="X60" s="845" t="n"/>
      <c r="Y60" s="430" t="n"/>
    </row>
    <row customHeight="1" ht="27" r="61" s="451">
      <c r="A61" s="314" t="n"/>
      <c r="B61" s="768" t="n">
        <v>4112102</v>
      </c>
      <c r="C61" s="328" t="inlineStr">
        <is>
          <t>Speed Boat with Engine and all accessories (75 hp &amp; 5 Nos.)</t>
        </is>
      </c>
      <c r="D61" s="184" t="n">
        <v>90</v>
      </c>
      <c r="E61" s="183" t="n">
        <v>0</v>
      </c>
      <c r="F61" s="183" t="n">
        <v>0</v>
      </c>
      <c r="G61" s="183" t="n">
        <v>40.29</v>
      </c>
      <c r="H61" s="183" t="n">
        <v>21</v>
      </c>
      <c r="I61" s="183" t="n">
        <v>0</v>
      </c>
      <c r="J61" s="183" t="n">
        <v>0</v>
      </c>
      <c r="K61" s="183" t="n">
        <v>28.71</v>
      </c>
      <c r="L61" s="183" t="n">
        <v>0</v>
      </c>
      <c r="M61" s="429" t="n">
        <v>0.68</v>
      </c>
      <c r="N61" s="184">
        <f>M61*E61</f>
        <v/>
      </c>
      <c r="O61" s="184">
        <f>M61*F61</f>
        <v/>
      </c>
      <c r="P61" s="184">
        <f>M61*G61</f>
        <v/>
      </c>
      <c r="Q61" s="184">
        <f>M61*H61</f>
        <v/>
      </c>
      <c r="R61" s="184">
        <f>M61*I61</f>
        <v/>
      </c>
      <c r="S61" s="184">
        <f>M61*J61</f>
        <v/>
      </c>
      <c r="T61" s="184">
        <f>M61*K61</f>
        <v/>
      </c>
      <c r="U61" s="184">
        <f>M61*L61</f>
        <v/>
      </c>
      <c r="V61" s="311" t="n"/>
      <c r="W61" s="845" t="n"/>
      <c r="X61" s="845" t="n"/>
      <c r="Y61" s="430" t="n"/>
    </row>
    <row customHeight="1" ht="17.25" r="62" s="451">
      <c r="A62" s="314" t="n"/>
      <c r="B62" s="607" t="n"/>
      <c r="C62" s="328" t="inlineStr">
        <is>
          <t>Mechinary &amp; Other Equipment</t>
        </is>
      </c>
      <c r="D62" s="184" t="n"/>
      <c r="E62" s="183" t="n"/>
      <c r="F62" s="183" t="n"/>
      <c r="G62" s="183" t="n"/>
      <c r="H62" s="183" t="n"/>
      <c r="I62" s="183" t="n"/>
      <c r="J62" s="183" t="n"/>
      <c r="K62" s="183" t="n"/>
      <c r="L62" s="183" t="n"/>
      <c r="M62" s="429" t="n"/>
      <c r="N62" s="184" t="n"/>
      <c r="O62" s="184" t="n"/>
      <c r="P62" s="184" t="n"/>
      <c r="Q62" s="184" t="n"/>
      <c r="R62" s="184" t="n"/>
      <c r="S62" s="184" t="n"/>
      <c r="T62" s="184" t="n"/>
      <c r="U62" s="184" t="n"/>
      <c r="W62" s="845" t="n"/>
      <c r="X62" s="845" t="n"/>
      <c r="Y62" s="430" t="n"/>
    </row>
    <row customHeight="1" ht="51.75" r="63" s="451">
      <c r="A63" s="314" t="n"/>
      <c r="B63" s="767" t="n">
        <v>4112316</v>
      </c>
      <c r="C63" s="328" t="inlineStr">
        <is>
          <t>Photocopier -7 nos (PMO 2 Nos.,Kishoreganj 1 No., Netrokona 1 No., Sunamganj 1 No., Habiganj 1No.&amp; Brahmanbaria 1 No).</t>
        </is>
      </c>
      <c r="D63" s="184" t="n">
        <v>8.970000000000001</v>
      </c>
      <c r="E63" s="183" t="n">
        <v>3.73</v>
      </c>
      <c r="F63" s="183" t="n">
        <v>2.74</v>
      </c>
      <c r="G63" s="183" t="n">
        <v>2.5</v>
      </c>
      <c r="H63" s="183" t="n">
        <v>0</v>
      </c>
      <c r="I63" s="183" t="n">
        <v>0</v>
      </c>
      <c r="J63" s="183" t="n">
        <v>0</v>
      </c>
      <c r="K63" s="183" t="n">
        <v>0</v>
      </c>
      <c r="L63" s="183" t="n">
        <v>0</v>
      </c>
      <c r="M63" s="429" t="n">
        <v>0.8120000000000001</v>
      </c>
      <c r="N63" s="184">
        <f>M63*E63</f>
        <v/>
      </c>
      <c r="O63" s="184">
        <f>M63*F63</f>
        <v/>
      </c>
      <c r="P63" s="184">
        <f>M63*G63</f>
        <v/>
      </c>
      <c r="Q63" s="184">
        <f>M63*H63</f>
        <v/>
      </c>
      <c r="R63" s="184">
        <f>M63*I63</f>
        <v/>
      </c>
      <c r="S63" s="184">
        <f>M63*J63</f>
        <v/>
      </c>
      <c r="T63" s="184">
        <f>M63*K63</f>
        <v/>
      </c>
      <c r="U63" s="184">
        <f>M63*L63</f>
        <v/>
      </c>
      <c r="V63" s="311" t="n"/>
      <c r="W63" s="845">
        <f>SUM(E63:L63)</f>
        <v/>
      </c>
      <c r="X63" s="845">
        <f>SUM(N63:U63)</f>
        <v/>
      </c>
      <c r="Y63" s="430">
        <f>M63</f>
        <v/>
      </c>
      <c r="Z63" s="846">
        <f>W63*Y63</f>
        <v/>
      </c>
    </row>
    <row customHeight="1" ht="43.5" r="64" s="451">
      <c r="A64" s="314" t="n"/>
      <c r="B64" s="768" t="n">
        <v>4112316</v>
      </c>
      <c r="C64" s="328" t="inlineStr">
        <is>
          <t>Fax -2 nos (PMO 2 Nos.).</t>
        </is>
      </c>
      <c r="D64" s="184" t="n">
        <v>1</v>
      </c>
      <c r="E64" s="183" t="n">
        <v>0.79</v>
      </c>
      <c r="F64" s="183" t="n">
        <v>0</v>
      </c>
      <c r="G64" s="183" t="n">
        <v>0</v>
      </c>
      <c r="H64" s="183" t="n">
        <v>0</v>
      </c>
      <c r="I64" s="183" t="n">
        <v>0</v>
      </c>
      <c r="J64" s="183" t="n">
        <v>0</v>
      </c>
      <c r="K64" s="183" t="n">
        <v>0.21</v>
      </c>
      <c r="L64" s="183" t="n">
        <v>0</v>
      </c>
      <c r="M64" s="429" t="n">
        <v>0.8120000000000001</v>
      </c>
      <c r="N64" s="184">
        <f>M64*E64</f>
        <v/>
      </c>
      <c r="O64" s="184">
        <f>M64*F64</f>
        <v/>
      </c>
      <c r="P64" s="184">
        <f>M64*G64</f>
        <v/>
      </c>
      <c r="Q64" s="184">
        <f>M64*H64</f>
        <v/>
      </c>
      <c r="R64" s="184">
        <f>M64*I64</f>
        <v/>
      </c>
      <c r="S64" s="184">
        <f>M64*J64</f>
        <v/>
      </c>
      <c r="T64" s="184">
        <f>M64*K64</f>
        <v/>
      </c>
      <c r="U64" s="184">
        <f>M64*L64</f>
        <v/>
      </c>
      <c r="V64" s="311" t="n"/>
      <c r="W64" s="845">
        <f>SUM(E64:L64)</f>
        <v/>
      </c>
      <c r="X64" s="845">
        <f>SUM(N64:U64)</f>
        <v/>
      </c>
      <c r="Y64" s="430">
        <f>M64</f>
        <v/>
      </c>
      <c r="Z64" s="846">
        <f>W64*Y64</f>
        <v/>
      </c>
    </row>
    <row customHeight="1" ht="16.5" r="65" s="451">
      <c r="A65" s="314" t="n"/>
      <c r="B65" s="607" t="n"/>
      <c r="C65" s="328" t="inlineStr">
        <is>
          <t>Engineering Equipments</t>
        </is>
      </c>
      <c r="D65" s="184" t="n"/>
      <c r="E65" s="183" t="n"/>
      <c r="F65" s="183" t="n"/>
      <c r="G65" s="183" t="n"/>
      <c r="H65" s="183" t="n"/>
      <c r="I65" s="183" t="n"/>
      <c r="J65" s="183" t="n"/>
      <c r="K65" s="183" t="n"/>
      <c r="L65" s="183" t="n"/>
      <c r="M65" s="429" t="n"/>
      <c r="N65" s="184" t="n"/>
      <c r="O65" s="184" t="n"/>
      <c r="P65" s="184" t="n"/>
      <c r="Q65" s="184" t="n"/>
      <c r="R65" s="184" t="n"/>
      <c r="S65" s="184" t="n"/>
      <c r="T65" s="184" t="n"/>
      <c r="U65" s="184" t="n"/>
      <c r="W65" s="845" t="n"/>
      <c r="X65" s="845" t="n"/>
      <c r="Y65" s="430" t="n"/>
    </row>
    <row customHeight="1" ht="55.5" r="66" s="451">
      <c r="A66" s="314" t="n"/>
      <c r="B66" s="767" t="n">
        <v>4112304</v>
      </c>
      <c r="C66" s="328" t="inlineStr">
        <is>
          <t>Survey Equipments (Digital leveling Instrument 5 nos., Total Station 2 nos. &amp; Hand Held GPS 10 Nos)</t>
        </is>
      </c>
      <c r="D66" s="184" t="n">
        <v>20.5</v>
      </c>
      <c r="E66" s="183" t="n">
        <v>0</v>
      </c>
      <c r="F66" s="183" t="n">
        <v>5.55</v>
      </c>
      <c r="G66" s="183" t="n">
        <v>11.15</v>
      </c>
      <c r="H66" s="183" t="n">
        <v>3.8</v>
      </c>
      <c r="I66" s="183" t="n">
        <v>0</v>
      </c>
      <c r="J66" s="183" t="n">
        <v>0</v>
      </c>
      <c r="K66" s="183" t="n">
        <v>0</v>
      </c>
      <c r="L66" s="183" t="n">
        <v>0</v>
      </c>
      <c r="M66" s="429" t="n">
        <v>0.68</v>
      </c>
      <c r="N66" s="184">
        <f>M66*E66</f>
        <v/>
      </c>
      <c r="O66" s="184">
        <f>M66*F66</f>
        <v/>
      </c>
      <c r="P66" s="184">
        <f>M66*G66</f>
        <v/>
      </c>
      <c r="Q66" s="184">
        <f>M66*H66</f>
        <v/>
      </c>
      <c r="R66" s="184">
        <f>M66*I66</f>
        <v/>
      </c>
      <c r="S66" s="184">
        <f>M66*J66</f>
        <v/>
      </c>
      <c r="T66" s="184">
        <f>M66*K66</f>
        <v/>
      </c>
      <c r="U66" s="184">
        <f>M66*L66</f>
        <v/>
      </c>
      <c r="V66" s="311" t="n"/>
      <c r="W66" s="845">
        <f>SUM(E66:L66)</f>
        <v/>
      </c>
      <c r="X66" s="845">
        <f>SUM(N66:U66)</f>
        <v/>
      </c>
      <c r="Y66" s="430">
        <f>M66</f>
        <v/>
      </c>
      <c r="Z66" s="846">
        <f>W66*Y66</f>
        <v/>
      </c>
    </row>
    <row customHeight="1" ht="53.25" r="67" s="451">
      <c r="A67" s="314" t="n"/>
      <c r="B67" s="767" t="n">
        <v>4112304</v>
      </c>
      <c r="C67" s="328" t="inlineStr">
        <is>
          <t>Networking Equipment- 3 nos (PMO 1 No., Kishoreganj 1 No., Netrokona 1 No., )</t>
        </is>
      </c>
      <c r="D67" s="184" t="n">
        <v>3</v>
      </c>
      <c r="E67" s="183" t="n">
        <v>0</v>
      </c>
      <c r="F67" s="183" t="n">
        <v>0</v>
      </c>
      <c r="G67" s="183" t="n">
        <v>0</v>
      </c>
      <c r="H67" s="183" t="n">
        <v>3</v>
      </c>
      <c r="I67" s="183" t="n">
        <v>0</v>
      </c>
      <c r="J67" s="183" t="n">
        <v>0</v>
      </c>
      <c r="K67" s="183" t="n">
        <v>0</v>
      </c>
      <c r="L67" s="183" t="n">
        <v>0</v>
      </c>
      <c r="M67" s="429" t="n">
        <v>0.68</v>
      </c>
      <c r="N67" s="184">
        <f>M67*E67</f>
        <v/>
      </c>
      <c r="O67" s="184">
        <f>M67*F67</f>
        <v/>
      </c>
      <c r="P67" s="184">
        <f>M67*G67</f>
        <v/>
      </c>
      <c r="Q67" s="184">
        <f>M67*H67</f>
        <v/>
      </c>
      <c r="R67" s="184">
        <f>M67*I67</f>
        <v/>
      </c>
      <c r="S67" s="184">
        <f>M67*J67</f>
        <v/>
      </c>
      <c r="T67" s="184">
        <f>M67*K67</f>
        <v/>
      </c>
      <c r="U67" s="184">
        <f>M67*L67</f>
        <v/>
      </c>
      <c r="V67" s="311" t="n"/>
      <c r="W67" s="845">
        <f>SUM(E67:L67)</f>
        <v/>
      </c>
      <c r="X67" s="845">
        <f>SUM(N67:U67)</f>
        <v/>
      </c>
      <c r="Y67" s="430">
        <f>M67</f>
        <v/>
      </c>
      <c r="Z67" s="846">
        <f>W67*Y67</f>
        <v/>
      </c>
    </row>
    <row customHeight="1" ht="30" r="68" s="451">
      <c r="A68" s="314" t="n"/>
      <c r="B68" s="768" t="n">
        <v>4112304</v>
      </c>
      <c r="C68" s="328" t="inlineStr">
        <is>
          <t>Engineering Laboratory Equipments for Kishoregonj WD Division</t>
        </is>
      </c>
      <c r="D68" s="184" t="n">
        <v>50</v>
      </c>
      <c r="E68" s="183" t="n">
        <v>0</v>
      </c>
      <c r="F68" s="183" t="n">
        <v>0</v>
      </c>
      <c r="G68" s="183" t="n">
        <v>0</v>
      </c>
      <c r="H68" s="183" t="n">
        <v>7.89</v>
      </c>
      <c r="I68" s="183" t="n">
        <v>1.6</v>
      </c>
      <c r="J68" s="183" t="n">
        <v>5</v>
      </c>
      <c r="K68" s="183" t="n">
        <v>35.51</v>
      </c>
      <c r="L68" s="183" t="n">
        <v>0</v>
      </c>
      <c r="M68" s="429" t="n">
        <v>0.68</v>
      </c>
      <c r="N68" s="184">
        <f>M68*E68</f>
        <v/>
      </c>
      <c r="O68" s="184">
        <f>M68*F68</f>
        <v/>
      </c>
      <c r="P68" s="184">
        <f>M68*G68</f>
        <v/>
      </c>
      <c r="Q68" s="184">
        <f>M68*H68</f>
        <v/>
      </c>
      <c r="R68" s="184">
        <f>M68*I68</f>
        <v/>
      </c>
      <c r="S68" s="184">
        <f>M68*J68</f>
        <v/>
      </c>
      <c r="T68" s="184">
        <f>M68*K68</f>
        <v/>
      </c>
      <c r="U68" s="184">
        <f>M68*L68</f>
        <v/>
      </c>
      <c r="V68" s="311" t="n"/>
      <c r="W68" s="845">
        <f>SUM(E68:L68)</f>
        <v/>
      </c>
      <c r="X68" s="845">
        <f>SUM(N68:U68)</f>
        <v/>
      </c>
      <c r="Y68" s="430">
        <f>M68</f>
        <v/>
      </c>
      <c r="Z68" s="846">
        <f>W68*Y68</f>
        <v/>
      </c>
    </row>
    <row customHeight="1" ht="24.75" r="69" s="451">
      <c r="A69" s="314" t="n"/>
      <c r="B69" s="607" t="n"/>
      <c r="C69" s="328" t="inlineStr">
        <is>
          <t>Computers &amp; Accessories</t>
        </is>
      </c>
      <c r="D69" s="184" t="n"/>
      <c r="E69" s="183" t="n"/>
      <c r="F69" s="183" t="n"/>
      <c r="G69" s="183" t="n"/>
      <c r="H69" s="183" t="n"/>
      <c r="I69" s="183" t="n"/>
      <c r="J69" s="183" t="n"/>
      <c r="K69" s="183" t="n"/>
      <c r="L69" s="183" t="n"/>
      <c r="M69" s="429" t="n"/>
      <c r="N69" s="184" t="n"/>
      <c r="O69" s="184" t="n"/>
      <c r="P69" s="184" t="n"/>
      <c r="Q69" s="184" t="n"/>
      <c r="R69" s="184" t="n"/>
      <c r="S69" s="184" t="n"/>
      <c r="T69" s="184" t="n"/>
      <c r="U69" s="184" t="n"/>
      <c r="V69" s="311" t="n"/>
      <c r="W69" s="845" t="n"/>
      <c r="X69" s="845" t="n"/>
      <c r="Y69" s="430" t="n"/>
    </row>
    <row customHeight="1" ht="58.5" r="70" s="451">
      <c r="A70" s="314" t="n"/>
      <c r="B70" s="767" t="n">
        <v>4112202</v>
      </c>
      <c r="C70" s="328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0" s="184" t="n">
        <v>24.5</v>
      </c>
      <c r="E70" s="183" t="n">
        <v>3.88</v>
      </c>
      <c r="F70" s="183" t="n">
        <v>7.14</v>
      </c>
      <c r="G70" s="183" t="n">
        <v>6.18</v>
      </c>
      <c r="H70" s="183" t="n">
        <v>2.27</v>
      </c>
      <c r="I70" s="183" t="n">
        <v>0</v>
      </c>
      <c r="J70" s="183" t="n">
        <v>0</v>
      </c>
      <c r="K70" s="183" t="n">
        <v>5.030000000000001</v>
      </c>
      <c r="L70" s="183" t="n">
        <v>0</v>
      </c>
      <c r="M70" s="429" t="n">
        <v>0.8120000000000001</v>
      </c>
      <c r="N70" s="184">
        <f>M70*E70</f>
        <v/>
      </c>
      <c r="O70" s="184">
        <f>M70*F70</f>
        <v/>
      </c>
      <c r="P70" s="184">
        <f>M70*G70</f>
        <v/>
      </c>
      <c r="Q70" s="184">
        <f>M70*H70</f>
        <v/>
      </c>
      <c r="R70" s="184">
        <f>M70*I70</f>
        <v/>
      </c>
      <c r="S70" s="184">
        <f>M70*J70</f>
        <v/>
      </c>
      <c r="T70" s="184">
        <f>M70*K70</f>
        <v/>
      </c>
      <c r="U70" s="184">
        <f>M70*L70</f>
        <v/>
      </c>
      <c r="V70" s="311" t="n"/>
      <c r="W70" s="845">
        <f>SUM(E70:L70)</f>
        <v/>
      </c>
      <c r="X70" s="845">
        <f>SUM(N70:U70)</f>
        <v/>
      </c>
      <c r="Y70" s="430">
        <f>M70</f>
        <v/>
      </c>
      <c r="Z70" s="846">
        <f>W70*Y70</f>
        <v/>
      </c>
    </row>
    <row customHeight="1" ht="60.75" r="71" s="451">
      <c r="A71" s="314" t="n"/>
      <c r="B71" s="767" t="n">
        <v>4112202</v>
      </c>
      <c r="C71" s="328" t="inlineStr">
        <is>
          <t>Laptop Computer -11 nos (PMO 6 Nos.,Kishoreganj 1 No., Netrokona 1 No., Sunamganj 1 No., Habiganj 1No.&amp; Brahmanbaria 1 No)</t>
        </is>
      </c>
      <c r="D71" s="184" t="n">
        <v>13.75</v>
      </c>
      <c r="E71" s="183" t="n">
        <v>3.744</v>
      </c>
      <c r="F71" s="183" t="n">
        <v>0</v>
      </c>
      <c r="G71" s="183" t="n">
        <v>2.986</v>
      </c>
      <c r="H71" s="183" t="n">
        <v>3.15</v>
      </c>
      <c r="I71" s="183" t="n">
        <v>0</v>
      </c>
      <c r="J71" s="183" t="n">
        <v>0</v>
      </c>
      <c r="K71" s="183" t="n">
        <v>3.869999999999999</v>
      </c>
      <c r="L71" s="183" t="n">
        <v>0</v>
      </c>
      <c r="M71" s="429" t="n">
        <v>0.8120000000000001</v>
      </c>
      <c r="N71" s="184">
        <f>M71*E71</f>
        <v/>
      </c>
      <c r="O71" s="184">
        <f>M71*F71</f>
        <v/>
      </c>
      <c r="P71" s="184">
        <f>M71*G71</f>
        <v/>
      </c>
      <c r="Q71" s="184">
        <f>M71*H71</f>
        <v/>
      </c>
      <c r="R71" s="184">
        <f>M71*I71</f>
        <v/>
      </c>
      <c r="S71" s="184">
        <f>M71*J71</f>
        <v/>
      </c>
      <c r="T71" s="184">
        <f>M71*K71</f>
        <v/>
      </c>
      <c r="U71" s="184">
        <f>M71*L71</f>
        <v/>
      </c>
      <c r="V71" s="311" t="n"/>
      <c r="W71" s="845">
        <f>SUM(E71:L71)</f>
        <v/>
      </c>
      <c r="X71" s="845">
        <f>SUM(N71:U71)</f>
        <v/>
      </c>
      <c r="Y71" s="430">
        <f>M71</f>
        <v/>
      </c>
      <c r="Z71" s="846">
        <f>W71*Y71</f>
        <v/>
      </c>
    </row>
    <row customHeight="1" ht="24" r="72" s="451">
      <c r="A72" s="314" t="n"/>
      <c r="B72" s="767" t="n">
        <v>4112202</v>
      </c>
      <c r="C72" s="328" t="inlineStr">
        <is>
          <t xml:space="preserve">A3 Combo Printer 2 no ( PMO) </t>
        </is>
      </c>
      <c r="D72" s="184" t="n">
        <v>1.5</v>
      </c>
      <c r="E72" s="183" t="n">
        <v>0</v>
      </c>
      <c r="F72" s="183" t="n">
        <v>0.2</v>
      </c>
      <c r="G72" s="183" t="n">
        <v>0</v>
      </c>
      <c r="H72" s="183" t="n">
        <v>0</v>
      </c>
      <c r="I72" s="183" t="n">
        <v>0</v>
      </c>
      <c r="J72" s="183" t="n">
        <v>0</v>
      </c>
      <c r="K72" s="183" t="n">
        <v>1.3</v>
      </c>
      <c r="L72" s="183" t="n">
        <v>0</v>
      </c>
      <c r="M72" s="429" t="n">
        <v>0.8120000000000001</v>
      </c>
      <c r="N72" s="184">
        <f>M72*E72</f>
        <v/>
      </c>
      <c r="O72" s="184">
        <f>M72*F72</f>
        <v/>
      </c>
      <c r="P72" s="184">
        <f>M72*G72</f>
        <v/>
      </c>
      <c r="Q72" s="184">
        <f>M72*H72</f>
        <v/>
      </c>
      <c r="R72" s="184">
        <f>M72*I72</f>
        <v/>
      </c>
      <c r="S72" s="184">
        <f>M72*J72</f>
        <v/>
      </c>
      <c r="T72" s="184">
        <f>M72*K72</f>
        <v/>
      </c>
      <c r="U72" s="184">
        <f>M72*L72</f>
        <v/>
      </c>
      <c r="V72" s="311" t="n"/>
      <c r="W72" s="845">
        <f>SUM(E72:L72)</f>
        <v/>
      </c>
      <c r="X72" s="845">
        <f>SUM(N72:U72)</f>
        <v/>
      </c>
      <c r="Y72" s="430">
        <f>M72</f>
        <v/>
      </c>
      <c r="Z72" s="846">
        <f>W72*Y72</f>
        <v/>
      </c>
    </row>
    <row customHeight="1" ht="54" r="73" s="451">
      <c r="A73" s="314" t="n"/>
      <c r="B73" s="768" t="n">
        <v>4112202</v>
      </c>
      <c r="C73" s="328" t="inlineStr">
        <is>
          <t>Laser Printer- 17 nos. (PMO 9 Nos.,Kishoreganj 2 No., Netrokona 2  No., Sunamganj 2 No., Habiganj 1No.&amp; Brahmanbaria 1 No.)</t>
        </is>
      </c>
      <c r="D73" s="184" t="n">
        <v>5.25</v>
      </c>
      <c r="E73" s="183" t="n">
        <v>2.97</v>
      </c>
      <c r="F73" s="183" t="n">
        <v>0.1999999999999997</v>
      </c>
      <c r="G73" s="183" t="n">
        <v>0</v>
      </c>
      <c r="H73" s="183" t="n">
        <v>0.91</v>
      </c>
      <c r="I73" s="183" t="n">
        <v>0</v>
      </c>
      <c r="J73" s="183" t="n">
        <v>0</v>
      </c>
      <c r="K73" s="183" t="n">
        <v>1.17</v>
      </c>
      <c r="L73" s="183" t="n">
        <v>0</v>
      </c>
      <c r="M73" s="429" t="n">
        <v>0.8120000000000001</v>
      </c>
      <c r="N73" s="184">
        <f>M73*E73</f>
        <v/>
      </c>
      <c r="O73" s="184">
        <f>M73*F73</f>
        <v/>
      </c>
      <c r="P73" s="184">
        <f>M73*G73</f>
        <v/>
      </c>
      <c r="Q73" s="184">
        <f>M73*H73</f>
        <v/>
      </c>
      <c r="R73" s="184">
        <f>M73*I73</f>
        <v/>
      </c>
      <c r="S73" s="184">
        <f>M73*J73</f>
        <v/>
      </c>
      <c r="T73" s="184">
        <f>M73*K73</f>
        <v/>
      </c>
      <c r="U73" s="184">
        <f>M73*L73</f>
        <v/>
      </c>
      <c r="V73" s="311" t="n"/>
      <c r="W73" s="845" t="n"/>
      <c r="X73" s="845" t="n"/>
      <c r="Y73" s="430" t="n"/>
    </row>
    <row customHeight="1" ht="18" r="74" s="451">
      <c r="A74" s="314" t="n"/>
      <c r="B74" s="325" t="n">
        <v>4112314</v>
      </c>
      <c r="C74" s="328" t="inlineStr">
        <is>
          <t>Furnitures &amp; Fixtures</t>
        </is>
      </c>
      <c r="D74" s="184" t="n">
        <v>50</v>
      </c>
      <c r="E74" s="183" t="n">
        <v>7.96</v>
      </c>
      <c r="F74" s="183" t="n">
        <v>8.449999999999999</v>
      </c>
      <c r="G74" s="183" t="n">
        <v>8.99</v>
      </c>
      <c r="H74" s="183" t="n">
        <v>9.960000000000001</v>
      </c>
      <c r="I74" s="183" t="n">
        <v>9.970000000000001</v>
      </c>
      <c r="J74" s="183" t="n">
        <v>0</v>
      </c>
      <c r="K74" s="183" t="n">
        <v>2.895400000000001</v>
      </c>
      <c r="L74" s="183" t="n">
        <v>1.774600000000001</v>
      </c>
      <c r="M74" s="429" t="n">
        <v>0.8120000000000001</v>
      </c>
      <c r="N74" s="184">
        <f>M74*E74</f>
        <v/>
      </c>
      <c r="O74" s="184">
        <f>M74*F74</f>
        <v/>
      </c>
      <c r="P74" s="184">
        <f>M74*G74</f>
        <v/>
      </c>
      <c r="Q74" s="184">
        <f>M74*H74</f>
        <v/>
      </c>
      <c r="R74" s="184">
        <f>M74*I74</f>
        <v/>
      </c>
      <c r="S74" s="184">
        <f>M74*J74</f>
        <v/>
      </c>
      <c r="T74" s="184">
        <f>M74*K74</f>
        <v/>
      </c>
      <c r="U74" s="184">
        <f>M74*L74</f>
        <v/>
      </c>
      <c r="V74" s="311" t="n"/>
      <c r="W74" s="845" t="n"/>
      <c r="X74" s="845" t="n"/>
      <c r="Y74" s="430" t="n"/>
    </row>
    <row customHeight="1" ht="15" r="75" s="451">
      <c r="A75" s="314" t="n"/>
      <c r="B75" s="316" t="n">
        <v>4112303</v>
      </c>
      <c r="C75" s="328" t="inlineStr">
        <is>
          <t>Aircooler</t>
        </is>
      </c>
      <c r="D75" s="184" t="n">
        <v>15</v>
      </c>
      <c r="E75" s="183" t="n">
        <v>0</v>
      </c>
      <c r="F75" s="183" t="n">
        <v>0</v>
      </c>
      <c r="G75" s="183" t="n">
        <v>3.77</v>
      </c>
      <c r="H75" s="183" t="n">
        <v>2</v>
      </c>
      <c r="I75" s="183" t="n">
        <v>3.96</v>
      </c>
      <c r="J75" s="183" t="n">
        <v>2.99</v>
      </c>
      <c r="K75" s="183" t="n">
        <v>1.3908</v>
      </c>
      <c r="L75" s="183" t="n">
        <v>0.8891999999999998</v>
      </c>
      <c r="M75" s="429" t="n">
        <v>0.8120000000000001</v>
      </c>
      <c r="N75" s="184">
        <f>M75*E75</f>
        <v/>
      </c>
      <c r="O75" s="184">
        <f>M75*F75</f>
        <v/>
      </c>
      <c r="P75" s="184">
        <f>M75*G75</f>
        <v/>
      </c>
      <c r="Q75" s="184">
        <f>M75*H75</f>
        <v/>
      </c>
      <c r="R75" s="184">
        <f>M75*I75</f>
        <v/>
      </c>
      <c r="S75" s="184">
        <f>M75*J75</f>
        <v/>
      </c>
      <c r="T75" s="184">
        <f>M75*K75</f>
        <v/>
      </c>
      <c r="U75" s="184">
        <f>M75*L75</f>
        <v/>
      </c>
      <c r="V75" s="311" t="n"/>
      <c r="W75" s="845" t="n"/>
      <c r="X75" s="845" t="n"/>
      <c r="Y75" s="430" t="n"/>
    </row>
    <row customHeight="1" ht="26.25" r="76" s="451">
      <c r="A76" s="314" t="n"/>
      <c r="B76" s="315" t="n"/>
      <c r="C76" s="326" t="inlineStr">
        <is>
          <t xml:space="preserve">Acquisition/Purchase of lands and  landed properties of Assets: </t>
        </is>
      </c>
      <c r="D76" s="184" t="n"/>
      <c r="E76" s="183" t="n"/>
      <c r="F76" s="183" t="n"/>
      <c r="G76" s="183" t="n"/>
      <c r="H76" s="183" t="n"/>
      <c r="I76" s="183" t="n"/>
      <c r="J76" s="183" t="n"/>
      <c r="K76" s="183" t="n"/>
      <c r="L76" s="183" t="n"/>
      <c r="M76" s="429" t="n"/>
      <c r="N76" s="429" t="n"/>
      <c r="O76" s="429" t="n"/>
      <c r="P76" s="429" t="n"/>
      <c r="Q76" s="429" t="n"/>
      <c r="R76" s="184" t="n"/>
      <c r="S76" s="184" t="n"/>
      <c r="T76" s="184" t="n"/>
      <c r="U76" s="184" t="n"/>
      <c r="W76" s="845" t="n"/>
      <c r="X76" s="845" t="n"/>
      <c r="Y76" s="430" t="n"/>
    </row>
    <row customHeight="1" ht="17.25" r="77" s="451">
      <c r="A77" s="323" t="n"/>
      <c r="B77" s="316" t="n">
        <v>4141101</v>
      </c>
      <c r="C77" s="328" t="inlineStr">
        <is>
          <t>Land Acquisition ( 470 hectare)</t>
        </is>
      </c>
      <c r="D77" s="184" t="n">
        <v>18386.72</v>
      </c>
      <c r="E77" s="183" t="n">
        <v>0</v>
      </c>
      <c r="F77" s="183" t="n">
        <v>0</v>
      </c>
      <c r="G77" s="183" t="n">
        <v>4649.65</v>
      </c>
      <c r="H77" s="183" t="n">
        <v>5794.05</v>
      </c>
      <c r="I77" s="183" t="n">
        <v>3879.9</v>
      </c>
      <c r="J77" s="183" t="n">
        <v>1000</v>
      </c>
      <c r="K77" s="183" t="n">
        <v>1531.56</v>
      </c>
      <c r="L77" s="183" t="n">
        <v>1531.56</v>
      </c>
      <c r="M77" s="429" t="n">
        <v>0.902</v>
      </c>
      <c r="N77" s="184">
        <f>M77*E77</f>
        <v/>
      </c>
      <c r="O77" s="184">
        <f>M77*F77</f>
        <v/>
      </c>
      <c r="P77" s="184">
        <f>M77*G77</f>
        <v/>
      </c>
      <c r="Q77" s="184">
        <f>M77*H77</f>
        <v/>
      </c>
      <c r="R77" s="184">
        <f>M77*I77</f>
        <v/>
      </c>
      <c r="S77" s="184">
        <f>M77*J77</f>
        <v/>
      </c>
      <c r="T77" s="184">
        <f>M77*K77</f>
        <v/>
      </c>
      <c r="U77" s="184">
        <f>M77*L77</f>
        <v/>
      </c>
      <c r="V77" s="311" t="n"/>
      <c r="W77" s="845">
        <f>SUM(E77:L77)</f>
        <v/>
      </c>
      <c r="X77" s="845">
        <f>SUM(N77:U77)</f>
        <v/>
      </c>
      <c r="Y77" s="430">
        <f>M77</f>
        <v/>
      </c>
      <c r="Z77" s="846">
        <f>W77*Y77</f>
        <v/>
      </c>
    </row>
    <row customHeight="1" ht="20.25" r="78" s="451">
      <c r="A78" s="331" t="n"/>
      <c r="B78" s="315" t="n"/>
      <c r="C78" s="326" t="inlineStr">
        <is>
          <t>Construction and Works:</t>
        </is>
      </c>
      <c r="D78" s="184" t="n"/>
      <c r="E78" s="183" t="n"/>
      <c r="F78" s="183" t="n"/>
      <c r="G78" s="183" t="n"/>
      <c r="H78" s="183" t="n"/>
      <c r="I78" s="183" t="n"/>
      <c r="J78" s="183" t="n"/>
      <c r="K78" s="183" t="n"/>
      <c r="L78" s="183" t="n"/>
      <c r="M78" s="429" t="n"/>
      <c r="N78" s="184" t="n"/>
      <c r="O78" s="184" t="n"/>
      <c r="P78" s="184" t="n"/>
      <c r="Q78" s="184" t="n"/>
      <c r="R78" s="184" t="n"/>
      <c r="S78" s="184" t="n"/>
      <c r="T78" s="184" t="n"/>
      <c r="U78" s="184" t="n"/>
      <c r="W78" s="845" t="n"/>
      <c r="X78" s="845" t="n"/>
      <c r="Y78" s="430" t="n"/>
    </row>
    <row customHeight="1" ht="12.75" r="79" s="451">
      <c r="A79" s="314" t="n"/>
      <c r="B79" s="333" t="n"/>
      <c r="C79" s="326" t="inlineStr">
        <is>
          <t>Irrigation Infrastructurs :</t>
        </is>
      </c>
      <c r="D79" s="184" t="n"/>
      <c r="E79" s="183" t="n"/>
      <c r="F79" s="183" t="n"/>
      <c r="G79" s="183" t="n"/>
      <c r="H79" s="183" t="n"/>
      <c r="I79" s="183" t="n"/>
      <c r="J79" s="183" t="n"/>
      <c r="K79" s="183" t="n"/>
      <c r="L79" s="183" t="n"/>
      <c r="M79" s="429" t="n"/>
      <c r="N79" s="184" t="n"/>
      <c r="O79" s="184" t="n"/>
      <c r="P79" s="184" t="n"/>
      <c r="Q79" s="184" t="n"/>
      <c r="R79" s="184" t="n"/>
      <c r="S79" s="184" t="n"/>
      <c r="T79" s="184" t="n"/>
      <c r="U79" s="184" t="n"/>
      <c r="W79" s="845">
        <f>SUM(E79:L79)</f>
        <v/>
      </c>
      <c r="X79" s="845">
        <f>SUM(N79:U79)</f>
        <v/>
      </c>
      <c r="Y79" s="430">
        <f>M79</f>
        <v/>
      </c>
      <c r="Z79" s="846">
        <f>W79*Y79</f>
        <v/>
      </c>
    </row>
    <row customHeight="1" ht="27" r="80" s="451">
      <c r="A80" s="314" t="n"/>
      <c r="B80" s="333" t="n">
        <v>4111306</v>
      </c>
      <c r="C80" s="328" t="inlineStr">
        <is>
          <t>Construction of Irrigation Inlet (New Haors)</t>
        </is>
      </c>
      <c r="D80" s="184" t="n">
        <v>1220.46</v>
      </c>
      <c r="E80" s="183" t="n">
        <v>0</v>
      </c>
      <c r="F80" s="183" t="n">
        <v>0</v>
      </c>
      <c r="G80" s="183" t="n">
        <v>0</v>
      </c>
      <c r="H80" s="183" t="n">
        <v>0</v>
      </c>
      <c r="I80" s="183" t="n">
        <v>116.72</v>
      </c>
      <c r="J80" s="183" t="n">
        <v>192.22</v>
      </c>
      <c r="K80" s="183" t="n">
        <v>528.6816</v>
      </c>
      <c r="L80" s="183" t="n">
        <v>382.8384</v>
      </c>
      <c r="M80" s="429" t="n">
        <v>0.902</v>
      </c>
      <c r="N80" s="184">
        <f>M80*E80</f>
        <v/>
      </c>
      <c r="O80" s="184">
        <f>M80*F80</f>
        <v/>
      </c>
      <c r="P80" s="184">
        <f>M80*G80</f>
        <v/>
      </c>
      <c r="Q80" s="184">
        <f>M80*H80</f>
        <v/>
      </c>
      <c r="R80" s="184">
        <f>M80*I80</f>
        <v/>
      </c>
      <c r="S80" s="184">
        <f>M80*J80</f>
        <v/>
      </c>
      <c r="T80" s="184">
        <f>M80*K80</f>
        <v/>
      </c>
      <c r="U80" s="184">
        <f>M80*L80</f>
        <v/>
      </c>
      <c r="V80" s="311" t="n"/>
      <c r="W80" s="845" t="n">
        <v>1310</v>
      </c>
      <c r="X80" s="845" t="n">
        <v>996.91</v>
      </c>
      <c r="Y80" s="430" t="n">
        <v>0.761</v>
      </c>
      <c r="Z80" s="846" t="n">
        <v>996.91</v>
      </c>
    </row>
    <row customHeight="1" ht="12.75" r="81" s="451">
      <c r="A81" s="314" t="n"/>
      <c r="B81" s="334" t="n"/>
      <c r="C81" s="326" t="inlineStr">
        <is>
          <t>Drainage Structures :</t>
        </is>
      </c>
      <c r="D81" s="184" t="n"/>
      <c r="E81" s="183" t="n"/>
      <c r="F81" s="183" t="n"/>
      <c r="G81" s="183" t="n"/>
      <c r="H81" s="183" t="n"/>
      <c r="I81" s="183" t="n"/>
      <c r="J81" s="183" t="n"/>
      <c r="K81" s="183" t="n"/>
      <c r="L81" s="183" t="n"/>
      <c r="M81" s="429" t="n"/>
      <c r="N81" s="184" t="n"/>
      <c r="O81" s="184" t="n"/>
      <c r="P81" s="184" t="n"/>
      <c r="Q81" s="184" t="n"/>
      <c r="R81" s="184" t="n"/>
      <c r="S81" s="184" t="n"/>
      <c r="T81" s="184" t="n"/>
      <c r="U81" s="184" t="n"/>
      <c r="W81" s="845">
        <f>SUM(E81:L81)</f>
        <v/>
      </c>
      <c r="X81" s="845">
        <f>SUM(N81:U81)</f>
        <v/>
      </c>
      <c r="Y81" s="430">
        <f>M81</f>
        <v/>
      </c>
      <c r="Z81" s="846">
        <f>W81*Y81</f>
        <v/>
      </c>
    </row>
    <row customHeight="1" ht="38.25" r="82" s="451">
      <c r="A82" s="314" t="n"/>
      <c r="B82" s="335" t="n">
        <v>4111307</v>
      </c>
      <c r="C82" s="328" t="inlineStr">
        <is>
          <t xml:space="preserve"> Re-installation/Construction of Regulator/ Causeway (Rehabilitation Sub-Projects)</t>
        </is>
      </c>
      <c r="D82" s="184" t="n">
        <v>1172.62</v>
      </c>
      <c r="E82" s="183" t="n">
        <v>0</v>
      </c>
      <c r="F82" s="183" t="n">
        <v>0</v>
      </c>
      <c r="G82" s="183" t="n">
        <v>0</v>
      </c>
      <c r="H82" s="183" t="n">
        <v>0</v>
      </c>
      <c r="I82" s="183" t="n">
        <v>0</v>
      </c>
      <c r="J82" s="183" t="n">
        <v>0</v>
      </c>
      <c r="K82" s="183" t="n">
        <v>668.3933999999999</v>
      </c>
      <c r="L82" s="183" t="n">
        <v>504.2266</v>
      </c>
      <c r="M82" s="429" t="n">
        <v>0.765</v>
      </c>
      <c r="N82" s="184">
        <f>M82*E82</f>
        <v/>
      </c>
      <c r="O82" s="184">
        <f>M82*F82</f>
        <v/>
      </c>
      <c r="P82" s="184">
        <f>M82*G82</f>
        <v/>
      </c>
      <c r="Q82" s="184">
        <f>M82*H82</f>
        <v/>
      </c>
      <c r="R82" s="184">
        <f>M82*I82</f>
        <v/>
      </c>
      <c r="S82" s="184">
        <f>M82*J82</f>
        <v/>
      </c>
      <c r="T82" s="184">
        <f>M82*K82</f>
        <v/>
      </c>
      <c r="U82" s="184">
        <f>M82*L82</f>
        <v/>
      </c>
      <c r="V82" s="311" t="n"/>
      <c r="W82" s="845">
        <f>SUM(E82:L82)</f>
        <v/>
      </c>
      <c r="X82" s="845">
        <f>SUM(N82:U82)</f>
        <v/>
      </c>
      <c r="Y82" s="430">
        <f>M82</f>
        <v/>
      </c>
      <c r="Z82" s="846">
        <f>W82*Y82</f>
        <v/>
      </c>
    </row>
    <row customHeight="1" ht="43.5" r="83" s="451">
      <c r="A83" s="314" t="n"/>
      <c r="B83" s="335" t="n">
        <v>4111307</v>
      </c>
      <c r="C83" s="328" t="inlineStr">
        <is>
          <t xml:space="preserve"> Installation/Construction of New Regulators/ Causeway/Bridge/Box Drainage Outlet) (New Haors)</t>
        </is>
      </c>
      <c r="D83" s="184" t="n">
        <v>18421.37</v>
      </c>
      <c r="E83" s="183" t="n">
        <v>0</v>
      </c>
      <c r="F83" s="183" t="n">
        <v>0</v>
      </c>
      <c r="G83" s="183" t="n">
        <v>293.15</v>
      </c>
      <c r="H83" s="183" t="n">
        <v>2773.9</v>
      </c>
      <c r="I83" s="183" t="n">
        <v>3076.61</v>
      </c>
      <c r="J83" s="183" t="n">
        <v>4075.22</v>
      </c>
      <c r="K83" s="183" t="n">
        <v>4347.3197</v>
      </c>
      <c r="L83" s="183" t="n">
        <v>3855.1703</v>
      </c>
      <c r="M83" s="429" t="n">
        <v>0.765</v>
      </c>
      <c r="N83" s="184">
        <f>M83*E83</f>
        <v/>
      </c>
      <c r="O83" s="184">
        <f>M83*F83</f>
        <v/>
      </c>
      <c r="P83" s="184">
        <f>M83*G83</f>
        <v/>
      </c>
      <c r="Q83" s="184">
        <f>M83*H83</f>
        <v/>
      </c>
      <c r="R83" s="184">
        <f>M83*I83</f>
        <v/>
      </c>
      <c r="S83" s="184">
        <f>M83*J83</f>
        <v/>
      </c>
      <c r="T83" s="184">
        <f>M83*K83</f>
        <v/>
      </c>
      <c r="U83" s="184">
        <f>M83*L83</f>
        <v/>
      </c>
      <c r="V83" s="311" t="n"/>
      <c r="W83" s="845">
        <f>SUM(E83:L83)</f>
        <v/>
      </c>
      <c r="X83" s="845">
        <f>SUM(N83:U83)</f>
        <v/>
      </c>
      <c r="Y83" s="430">
        <f>M83</f>
        <v/>
      </c>
      <c r="Z83" s="846">
        <f>W83*Y83</f>
        <v/>
      </c>
    </row>
    <row customHeight="1" ht="39.75" r="84" s="451">
      <c r="A84" s="314" t="n"/>
      <c r="B84" s="335" t="n">
        <v>4111307</v>
      </c>
      <c r="C84" s="328" t="inlineStr">
        <is>
          <t xml:space="preserve"> Re-excavation of Khal/River (New Haors) </t>
        </is>
      </c>
      <c r="D84" s="184" t="n">
        <v>10184.13</v>
      </c>
      <c r="E84" s="183" t="n">
        <v>0</v>
      </c>
      <c r="F84" s="183" t="n">
        <v>0</v>
      </c>
      <c r="G84" s="183" t="n">
        <v>349.16</v>
      </c>
      <c r="H84" s="183" t="n">
        <v>840.8</v>
      </c>
      <c r="I84" s="183" t="n">
        <v>4821.52</v>
      </c>
      <c r="J84" s="183" t="n">
        <v>2673.22</v>
      </c>
      <c r="K84" s="183" t="n">
        <v>839.6807999999992</v>
      </c>
      <c r="L84" s="183" t="n">
        <v>659.7491999999992</v>
      </c>
      <c r="M84" s="429" t="n">
        <v>0.761</v>
      </c>
      <c r="N84" s="184">
        <f>M84*E84</f>
        <v/>
      </c>
      <c r="O84" s="184">
        <f>M84*F84</f>
        <v/>
      </c>
      <c r="P84" s="184">
        <f>M84*G84</f>
        <v/>
      </c>
      <c r="Q84" s="184">
        <f>M84*H84</f>
        <v/>
      </c>
      <c r="R84" s="184">
        <f>M84*I84</f>
        <v/>
      </c>
      <c r="S84" s="184">
        <f>M84*J84</f>
        <v/>
      </c>
      <c r="T84" s="184">
        <f>M84*K84</f>
        <v/>
      </c>
      <c r="U84" s="184">
        <f>M84*L84</f>
        <v/>
      </c>
      <c r="V84" s="311" t="n"/>
      <c r="W84" s="845">
        <f>SUM(E84:L84)</f>
        <v/>
      </c>
      <c r="X84" s="845">
        <f>SUM(N84:U84)</f>
        <v/>
      </c>
      <c r="Y84" s="430">
        <f>M84</f>
        <v/>
      </c>
      <c r="Z84" s="846">
        <f>W84*Y84</f>
        <v/>
      </c>
    </row>
    <row customHeight="1" ht="15" r="85" s="451">
      <c r="A85" s="314" t="n"/>
      <c r="B85" s="609" t="n"/>
      <c r="C85" s="326" t="inlineStr">
        <is>
          <t>Others:</t>
        </is>
      </c>
      <c r="D85" s="184" t="n"/>
      <c r="E85" s="183" t="n"/>
      <c r="F85" s="183" t="n"/>
      <c r="G85" s="183" t="n"/>
      <c r="H85" s="183" t="n"/>
      <c r="I85" s="183" t="n"/>
      <c r="J85" s="183" t="n"/>
      <c r="K85" s="183" t="n"/>
      <c r="L85" s="183" t="n"/>
      <c r="M85" s="429" t="n"/>
      <c r="N85" s="184" t="n"/>
      <c r="O85" s="184" t="n"/>
      <c r="P85" s="184" t="n"/>
      <c r="Q85" s="184" t="n"/>
      <c r="R85" s="184" t="n"/>
      <c r="S85" s="184" t="n"/>
      <c r="T85" s="184" t="n"/>
      <c r="U85" s="184" t="n"/>
      <c r="W85" s="845" t="n"/>
      <c r="X85" s="845" t="n"/>
      <c r="Y85" s="430" t="n"/>
    </row>
    <row customHeight="1" ht="52.5" r="86" s="451">
      <c r="A86" s="314" t="n"/>
      <c r="B86" s="767" t="n">
        <v>4111201</v>
      </c>
      <c r="C86" s="328" t="inlineStr">
        <is>
          <t xml:space="preserve"> Re-excavation of Khal/River (Rehabilitation Sub-Projects) </t>
        </is>
      </c>
      <c r="D86" s="184" t="n">
        <v>3398.889999999999</v>
      </c>
      <c r="E86" s="183" t="n">
        <v>0</v>
      </c>
      <c r="F86" s="183" t="n">
        <v>0</v>
      </c>
      <c r="G86" s="183" t="n">
        <v>0</v>
      </c>
      <c r="H86" s="183" t="n">
        <v>0</v>
      </c>
      <c r="I86" s="183" t="n">
        <v>455.04</v>
      </c>
      <c r="J86" s="183" t="n">
        <v>726.54</v>
      </c>
      <c r="K86" s="183" t="n">
        <v>1219.5205</v>
      </c>
      <c r="L86" s="183" t="n">
        <v>997.7894999999996</v>
      </c>
      <c r="M86" s="429" t="n">
        <v>0.761</v>
      </c>
      <c r="N86" s="184">
        <f>M86*E86</f>
        <v/>
      </c>
      <c r="O86" s="184">
        <f>M86*F86</f>
        <v/>
      </c>
      <c r="P86" s="184">
        <f>M86*G86</f>
        <v/>
      </c>
      <c r="Q86" s="184">
        <f>M86*H86</f>
        <v/>
      </c>
      <c r="R86" s="184">
        <f>M86*I86</f>
        <v/>
      </c>
      <c r="S86" s="184">
        <f>M86*J86</f>
        <v/>
      </c>
      <c r="T86" s="184">
        <f>M86*K86</f>
        <v/>
      </c>
      <c r="U86" s="184">
        <f>M86*L86</f>
        <v/>
      </c>
      <c r="V86" s="311" t="n"/>
      <c r="W86" s="845">
        <f>SUM(E86:L86)</f>
        <v/>
      </c>
      <c r="X86" s="845">
        <f>SUM(N86:U86)</f>
        <v/>
      </c>
      <c r="Y86" s="430">
        <f>M86</f>
        <v/>
      </c>
      <c r="Z86" s="846">
        <f>W86*Y86</f>
        <v/>
      </c>
    </row>
    <row customHeight="1" ht="51.75" r="87" s="451">
      <c r="A87" s="314" t="n"/>
      <c r="B87" s="767" t="n">
        <v>4111201</v>
      </c>
      <c r="C87" s="328" t="inlineStr">
        <is>
          <t xml:space="preserve"> Rehabilitation of Full Embankment (Resection/ construction) (Rehabilitation Sub-Projects)</t>
        </is>
      </c>
      <c r="D87" s="184" t="n">
        <v>2035.43</v>
      </c>
      <c r="E87" s="183" t="n">
        <v>0</v>
      </c>
      <c r="F87" s="183" t="n">
        <v>0</v>
      </c>
      <c r="G87" s="183" t="n">
        <v>0</v>
      </c>
      <c r="H87" s="183" t="n">
        <v>0</v>
      </c>
      <c r="I87" s="183" t="n">
        <v>452.46</v>
      </c>
      <c r="J87" s="183" t="n">
        <v>253.65</v>
      </c>
      <c r="K87" s="183" t="n">
        <v>771.0056000000001</v>
      </c>
      <c r="L87" s="183" t="n">
        <v>558.3144000000001</v>
      </c>
      <c r="M87" s="429" t="n">
        <v>0.761</v>
      </c>
      <c r="N87" s="184">
        <f>M87*E87</f>
        <v/>
      </c>
      <c r="O87" s="184">
        <f>M87*F87</f>
        <v/>
      </c>
      <c r="P87" s="184">
        <f>M87*G87</f>
        <v/>
      </c>
      <c r="Q87" s="184">
        <f>M87*H87</f>
        <v/>
      </c>
      <c r="R87" s="184">
        <f>M87*I87</f>
        <v/>
      </c>
      <c r="S87" s="184">
        <f>M87*J87</f>
        <v/>
      </c>
      <c r="T87" s="184">
        <f>M87*K87</f>
        <v/>
      </c>
      <c r="U87" s="184">
        <f>M87*L87</f>
        <v/>
      </c>
      <c r="V87" s="311" t="n"/>
      <c r="W87" s="845">
        <f>SUM(E87:L87)</f>
        <v/>
      </c>
      <c r="X87" s="845">
        <f>SUM(N87:U87)</f>
        <v/>
      </c>
      <c r="Y87" s="430">
        <f>M87</f>
        <v/>
      </c>
      <c r="Z87" s="846">
        <f>W87*Y87</f>
        <v/>
      </c>
    </row>
    <row customHeight="1" ht="52.5" r="88" s="451">
      <c r="A88" s="314" t="n"/>
      <c r="B88" s="767" t="n">
        <v>4111201</v>
      </c>
      <c r="C88" s="328" t="inlineStr">
        <is>
          <t xml:space="preserve"> Rehabilitation of Submergible Embankment  (Resection/construction)  (Rehabilitation Sub-Projects)</t>
        </is>
      </c>
      <c r="D88" s="184" t="n">
        <v>1748.43</v>
      </c>
      <c r="E88" s="183" t="n">
        <v>0</v>
      </c>
      <c r="F88" s="183" t="n">
        <v>0</v>
      </c>
      <c r="G88" s="183" t="n">
        <v>0</v>
      </c>
      <c r="H88" s="183" t="n">
        <v>0</v>
      </c>
      <c r="I88" s="183" t="n">
        <v>341.85</v>
      </c>
      <c r="J88" s="183" t="n">
        <v>179.68</v>
      </c>
      <c r="K88" s="183" t="n">
        <v>674.7950000000001</v>
      </c>
      <c r="L88" s="183" t="n">
        <v>552.105</v>
      </c>
      <c r="M88" s="429" t="n">
        <v>0.761</v>
      </c>
      <c r="N88" s="184">
        <f>M88*E88</f>
        <v/>
      </c>
      <c r="O88" s="184">
        <f>M88*F88</f>
        <v/>
      </c>
      <c r="P88" s="184">
        <f>M88*G88</f>
        <v/>
      </c>
      <c r="Q88" s="184">
        <f>M88*H88</f>
        <v/>
      </c>
      <c r="R88" s="184">
        <f>M88*I88</f>
        <v/>
      </c>
      <c r="S88" s="184">
        <f>M88*J88</f>
        <v/>
      </c>
      <c r="T88" s="184">
        <f>M88*K88</f>
        <v/>
      </c>
      <c r="U88" s="184">
        <f>M88*L88</f>
        <v/>
      </c>
      <c r="V88" s="311" t="n"/>
      <c r="W88" s="845">
        <f>SUM(E88:L88)</f>
        <v/>
      </c>
      <c r="X88" s="845">
        <f>SUM(N88:U88)</f>
        <v/>
      </c>
      <c r="Y88" s="430">
        <f>M88</f>
        <v/>
      </c>
      <c r="Z88" s="846">
        <f>W88*Y88</f>
        <v/>
      </c>
    </row>
    <row customHeight="1" ht="39" r="89" s="451">
      <c r="A89" s="314" t="n"/>
      <c r="B89" s="767" t="n">
        <v>4111201</v>
      </c>
      <c r="C89" s="328" t="inlineStr">
        <is>
          <t>Construction of Submersible Embankment (New Haors) (Earth Volume: 29.98 lakh cum)</t>
        </is>
      </c>
      <c r="D89" s="184" t="n">
        <v>21445.23</v>
      </c>
      <c r="E89" s="183" t="n">
        <v>0</v>
      </c>
      <c r="F89" s="183" t="n">
        <v>0</v>
      </c>
      <c r="G89" s="183" t="n">
        <v>336.91</v>
      </c>
      <c r="H89" s="183" t="n">
        <v>3910</v>
      </c>
      <c r="I89" s="183" t="n">
        <v>1880.15</v>
      </c>
      <c r="J89" s="183" t="n">
        <v>2923.61</v>
      </c>
      <c r="K89" s="183" t="n">
        <v>7188.844799999999</v>
      </c>
      <c r="L89" s="183" t="n">
        <v>5205.7152</v>
      </c>
      <c r="M89" s="429" t="n">
        <v>0.761</v>
      </c>
      <c r="N89" s="184">
        <f>M89*E89</f>
        <v/>
      </c>
      <c r="O89" s="184">
        <f>M89*F89</f>
        <v/>
      </c>
      <c r="P89" s="184">
        <f>M89*G89</f>
        <v/>
      </c>
      <c r="Q89" s="184">
        <f>M89*H89</f>
        <v/>
      </c>
      <c r="R89" s="184">
        <f>M89*I89</f>
        <v/>
      </c>
      <c r="S89" s="184">
        <f>M89*J89</f>
        <v/>
      </c>
      <c r="T89" s="184">
        <f>M89*K89</f>
        <v/>
      </c>
      <c r="U89" s="184">
        <f>M89*L89</f>
        <v/>
      </c>
      <c r="V89" s="311" t="n"/>
      <c r="W89" s="845">
        <f>SUM(E89:L89)</f>
        <v/>
      </c>
      <c r="X89" s="845">
        <f>SUM(N89:U89)</f>
        <v/>
      </c>
      <c r="Y89" s="430">
        <f>M89</f>
        <v/>
      </c>
      <c r="Z89" s="846">
        <f>W89*Y89</f>
        <v/>
      </c>
    </row>
    <row customHeight="1" ht="18" r="90" s="451">
      <c r="A90" s="314" t="n"/>
      <c r="B90" s="767" t="n">
        <v>4111201</v>
      </c>
      <c r="C90" s="328" t="inlineStr">
        <is>
          <t xml:space="preserve"> Rehabilitation of Regulator (New Haors)</t>
        </is>
      </c>
      <c r="D90" s="184" t="n">
        <v>146.69</v>
      </c>
      <c r="E90" s="183" t="n">
        <v>0</v>
      </c>
      <c r="F90" s="183" t="n">
        <v>0</v>
      </c>
      <c r="G90" s="183" t="n">
        <v>0</v>
      </c>
      <c r="H90" s="183" t="n">
        <v>0</v>
      </c>
      <c r="I90" s="183" t="n">
        <v>73.26000000000001</v>
      </c>
      <c r="J90" s="183" t="n">
        <v>0</v>
      </c>
      <c r="K90" s="183" t="n">
        <v>40.3865</v>
      </c>
      <c r="L90" s="183" t="n">
        <v>33.04349999999999</v>
      </c>
      <c r="M90" s="429" t="n">
        <v>0.761</v>
      </c>
      <c r="N90" s="184">
        <f>M90*E90</f>
        <v/>
      </c>
      <c r="O90" s="184">
        <f>M90*F90</f>
        <v/>
      </c>
      <c r="P90" s="184">
        <f>M90*G90</f>
        <v/>
      </c>
      <c r="Q90" s="184">
        <f>M90*H90</f>
        <v/>
      </c>
      <c r="R90" s="184">
        <f>M90*I90</f>
        <v/>
      </c>
      <c r="S90" s="184">
        <f>M90*J90</f>
        <v/>
      </c>
      <c r="T90" s="184">
        <f>M90*K90</f>
        <v/>
      </c>
      <c r="U90" s="184">
        <f>M90*L90</f>
        <v/>
      </c>
      <c r="V90" s="311" t="n"/>
      <c r="W90" s="845">
        <f>SUM(E90:L90)</f>
        <v/>
      </c>
      <c r="X90" s="845">
        <f>SUM(N90:U90)</f>
        <v/>
      </c>
      <c r="Y90" s="430">
        <f>M90</f>
        <v/>
      </c>
      <c r="Z90" s="846">
        <f>W90*Y90</f>
        <v/>
      </c>
    </row>
    <row customHeight="1" ht="18" r="91" s="451">
      <c r="A91" s="314" t="n"/>
      <c r="B91" s="767" t="n">
        <v>4111201</v>
      </c>
      <c r="C91" s="328" t="inlineStr">
        <is>
          <t>Threshing Floor Construction</t>
        </is>
      </c>
      <c r="D91" s="184" t="n">
        <v>225</v>
      </c>
      <c r="E91" s="183" t="n">
        <v>0</v>
      </c>
      <c r="F91" s="183" t="n">
        <v>0</v>
      </c>
      <c r="G91" s="183" t="n">
        <v>0</v>
      </c>
      <c r="H91" s="183" t="n">
        <v>0</v>
      </c>
      <c r="I91" s="183" t="n">
        <v>0</v>
      </c>
      <c r="J91" s="183" t="n">
        <v>0</v>
      </c>
      <c r="K91" s="183" t="n">
        <v>123.75</v>
      </c>
      <c r="L91" s="183" t="n">
        <v>101.25</v>
      </c>
      <c r="M91" s="429" t="n">
        <v>2.761</v>
      </c>
      <c r="N91" s="184">
        <f>M91*E91</f>
        <v/>
      </c>
      <c r="O91" s="184">
        <f>M91*F91</f>
        <v/>
      </c>
      <c r="P91" s="184">
        <f>M91*G91</f>
        <v/>
      </c>
      <c r="Q91" s="184">
        <f>M91*H91</f>
        <v/>
      </c>
      <c r="R91" s="184">
        <f>M91*I91</f>
        <v/>
      </c>
      <c r="S91" s="184">
        <f>M91*J91</f>
        <v/>
      </c>
      <c r="T91" s="184">
        <f>M91*K91</f>
        <v/>
      </c>
      <c r="U91" s="184">
        <f>M91*L91</f>
        <v/>
      </c>
      <c r="V91" s="311" t="n"/>
      <c r="W91" s="845" t="n"/>
      <c r="X91" s="845" t="n"/>
      <c r="Y91" s="430" t="n"/>
    </row>
    <row customHeight="1" ht="16.5" r="92" s="451">
      <c r="A92" s="314" t="n"/>
      <c r="B92" s="767" t="n">
        <v>4111201</v>
      </c>
      <c r="C92" s="328" t="inlineStr">
        <is>
          <t>Construction of WMG Office</t>
        </is>
      </c>
      <c r="D92" s="184" t="n">
        <v>1618</v>
      </c>
      <c r="E92" s="183" t="n">
        <v>0</v>
      </c>
      <c r="F92" s="183" t="n">
        <v>0</v>
      </c>
      <c r="G92" s="183" t="n">
        <v>0</v>
      </c>
      <c r="H92" s="183" t="n">
        <v>0</v>
      </c>
      <c r="I92" s="183" t="n">
        <v>42.09</v>
      </c>
      <c r="J92" s="183" t="n">
        <v>93.33</v>
      </c>
      <c r="K92" s="183" t="n">
        <v>845.0705999999999</v>
      </c>
      <c r="L92" s="183" t="n">
        <v>637.5093999999999</v>
      </c>
      <c r="M92" s="429" t="n">
        <v>0.765</v>
      </c>
      <c r="N92" s="184">
        <f>M92*E92</f>
        <v/>
      </c>
      <c r="O92" s="184">
        <f>M92*F92</f>
        <v/>
      </c>
      <c r="P92" s="184">
        <f>M92*G92</f>
        <v/>
      </c>
      <c r="Q92" s="184">
        <f>M92*H92</f>
        <v/>
      </c>
      <c r="R92" s="184">
        <f>M92*I92</f>
        <v/>
      </c>
      <c r="S92" s="184">
        <f>M92*J92</f>
        <v/>
      </c>
      <c r="T92" s="184">
        <f>M92*K92</f>
        <v/>
      </c>
      <c r="U92" s="184">
        <f>M92*L92</f>
        <v/>
      </c>
      <c r="V92" s="311" t="n"/>
      <c r="W92" s="845">
        <f>SUM(E92:L92)</f>
        <v/>
      </c>
      <c r="X92" s="845">
        <f>SUM(N92:U92)</f>
        <v/>
      </c>
      <c r="Y92" s="430">
        <f>M92</f>
        <v/>
      </c>
      <c r="Z92" s="846">
        <f>W92*Y92</f>
        <v/>
      </c>
    </row>
    <row customHeight="1" ht="16.5" r="93" s="451">
      <c r="A93" s="314" t="n"/>
      <c r="B93" s="768" t="n">
        <v>4111201</v>
      </c>
      <c r="C93" s="328" t="inlineStr">
        <is>
          <t>O&amp;M During Construction</t>
        </is>
      </c>
      <c r="D93" s="184" t="n">
        <v>120</v>
      </c>
      <c r="E93" s="183" t="n">
        <v>0</v>
      </c>
      <c r="F93" s="183" t="n">
        <v>0</v>
      </c>
      <c r="G93" s="183" t="n">
        <v>0</v>
      </c>
      <c r="H93" s="183" t="n">
        <v>0</v>
      </c>
      <c r="I93" s="183" t="n">
        <v>0</v>
      </c>
      <c r="J93" s="183" t="n">
        <v>0</v>
      </c>
      <c r="K93" s="183" t="n">
        <v>66</v>
      </c>
      <c r="L93" s="183" t="n">
        <v>54</v>
      </c>
      <c r="M93" s="429" t="n">
        <v>0.761</v>
      </c>
      <c r="N93" s="184">
        <f>M93*E93</f>
        <v/>
      </c>
      <c r="O93" s="184">
        <f>M93*F93</f>
        <v/>
      </c>
      <c r="P93" s="184">
        <f>M93*G93</f>
        <v/>
      </c>
      <c r="Q93" s="184">
        <f>M93*H93</f>
        <v/>
      </c>
      <c r="R93" s="184">
        <f>M93*I93</f>
        <v/>
      </c>
      <c r="S93" s="184">
        <f>M93*J93</f>
        <v/>
      </c>
      <c r="T93" s="184">
        <f>M93*K93</f>
        <v/>
      </c>
      <c r="U93" s="184">
        <f>M93*L93</f>
        <v/>
      </c>
      <c r="V93" s="311" t="n"/>
      <c r="W93" s="845">
        <f>SUM(E93:L93)</f>
        <v/>
      </c>
      <c r="X93" s="845">
        <f>SUM(N93:U93)</f>
        <v/>
      </c>
      <c r="Y93" s="430">
        <f>M93</f>
        <v/>
      </c>
      <c r="Z93" s="846">
        <f>W93*Y93</f>
        <v/>
      </c>
    </row>
    <row customFormat="1" customHeight="1" ht="24" r="94" s="336">
      <c r="B94" s="619" t="n"/>
      <c r="C94" s="803" t="inlineStr">
        <is>
          <t>(b) Sub-total Capital Component:</t>
        </is>
      </c>
      <c r="D94" s="240">
        <f>SUM(D86:D93,D82:D84,D80,D77,D70:D75,D66:D68,D63:D64,D61,D58:D59)</f>
        <v/>
      </c>
      <c r="E94" s="240">
        <f>SUM(E86:E93,E82:E84,E80,E77,E70:E75,E66:E68,E63:E64,E61,E58:E59)</f>
        <v/>
      </c>
      <c r="F94" s="240">
        <f>SUM(F86:F93,F82:F84,F80,F77,F70:F75,F66:F68,F63:F64,F61,F58:F59)</f>
        <v/>
      </c>
      <c r="G94" s="240">
        <f>SUM(G86:G93,G82:G84,G80,G77,G70:G75,G66:G68,G63:G64,G61,G58:G59)</f>
        <v/>
      </c>
      <c r="H94" s="240">
        <f>SUM(H86:H93,H82:H84,H80,H77,H70:H75,H66:H68,H63:H64,H61,H58:H59)</f>
        <v/>
      </c>
      <c r="I94" s="240">
        <f>SUM(I86:I93,I82:I84,I80,I77,I70:I75,I66:I68,I63:I64,I61,I58:I59)</f>
        <v/>
      </c>
      <c r="J94" s="240">
        <f>SUM(J86:J93,J82:J84,J80,J77,J70:J75,J66:J68,J63:J64,J61,J58:J59)</f>
        <v/>
      </c>
      <c r="K94" s="240">
        <f>SUM(K86:K93,K82:K84,K80,K77,K70:K75,K66:K68,K63:K64,K61,K58:K59)</f>
        <v/>
      </c>
      <c r="L94" s="240">
        <f>SUM(L86:L93,L82:L84,L80,L77,L70:L75,L66:L68,L63:L64,L61,L58:L59)</f>
        <v/>
      </c>
      <c r="M94" s="240" t="n"/>
      <c r="N94" s="240">
        <f>SUM(N86:N93,N82:N84,N80,N77,N70:N75,N66:N68,N63:N64,N61,N58:N59)</f>
        <v/>
      </c>
      <c r="O94" s="240">
        <f>SUM(O86:O93,O82:O84,O80,O77,O70:O75,O66:O68,O63:O64,O61,O58:O59)</f>
        <v/>
      </c>
      <c r="P94" s="240">
        <f>SUM(P86:P93,P82:P84,P80,P77,P70:P75,P66:P68,P63:P64,P61,P58:P59)</f>
        <v/>
      </c>
      <c r="Q94" s="240">
        <f>SUM(Q86:Q93,Q82:Q84,Q80,Q77,Q70:Q75,Q66:Q68,Q63:Q64,Q61,Q58:Q59)</f>
        <v/>
      </c>
      <c r="R94" s="240">
        <f>SUM(R86:R93,R82:R84,R80,R77,R70:R75,R66:R68,R63:R64,R61,R58:R59)</f>
        <v/>
      </c>
      <c r="S94" s="240">
        <f>SUM(S86:S93,S82:S84,S80,S77,S70:S75,S66:S68,S63:S64,S61,S58:S59)</f>
        <v/>
      </c>
      <c r="T94" s="240">
        <f>SUM(T86:T93,T82:T84,T80,T77,T70:T75,T66:T68,T63:T64,T61,T58:T59)</f>
        <v/>
      </c>
      <c r="U94" s="240">
        <f>SUM(U86:U93,U82:U84,U80,U77,U70:U75,U66:U68,U63:U64,U61,U58:U59)</f>
        <v/>
      </c>
    </row>
    <row customFormat="1" customHeight="1" ht="24" r="95" s="336">
      <c r="B95" s="619" t="n"/>
      <c r="C95" s="803" t="inlineStr">
        <is>
          <t>Total Cost (a+b) :</t>
        </is>
      </c>
      <c r="D95" s="240">
        <f>SUM(D94,D54)</f>
        <v/>
      </c>
      <c r="E95" s="240">
        <f>SUM(E94,E54)</f>
        <v/>
      </c>
      <c r="F95" s="240">
        <f>SUM(F94,F54)</f>
        <v/>
      </c>
      <c r="G95" s="240">
        <f>SUM(G94,G54)</f>
        <v/>
      </c>
      <c r="H95" s="240">
        <f>SUM(H94,H54)</f>
        <v/>
      </c>
      <c r="I95" s="240">
        <f>SUM(I94,I54)</f>
        <v/>
      </c>
      <c r="J95" s="240">
        <f>SUM(J94,J54)</f>
        <v/>
      </c>
      <c r="K95" s="240">
        <f>SUM(K94,K54)</f>
        <v/>
      </c>
      <c r="L95" s="240">
        <f>SUM(L94,L54)</f>
        <v/>
      </c>
      <c r="M95" s="240" t="n"/>
      <c r="N95" s="240">
        <f>SUM(N94,N54)</f>
        <v/>
      </c>
      <c r="O95" s="240">
        <f>SUM(O94,O54)</f>
        <v/>
      </c>
      <c r="P95" s="240">
        <f>SUM(P94,P54)</f>
        <v/>
      </c>
      <c r="Q95" s="240">
        <f>SUM(Q94,Q54)</f>
        <v/>
      </c>
      <c r="R95" s="240">
        <f>SUM(R94,R54)</f>
        <v/>
      </c>
      <c r="S95" s="240">
        <f>SUM(S94,S54)</f>
        <v/>
      </c>
      <c r="T95" s="240">
        <f>SUM(T94,T54)</f>
        <v/>
      </c>
      <c r="U95" s="240">
        <f>SUM(U94,U54)</f>
        <v/>
      </c>
    </row>
    <row customFormat="1" customHeight="1" ht="24.75" r="96" s="336">
      <c r="B96" s="619" t="n">
        <v>0</v>
      </c>
      <c r="C96" s="803" t="inlineStr">
        <is>
          <t>(c) Physical Contingency ( Lump sum):</t>
        </is>
      </c>
      <c r="D96" s="240" t="n">
        <v>30.51</v>
      </c>
      <c r="E96" s="183" t="n">
        <v>0</v>
      </c>
      <c r="F96" s="330" t="n">
        <v>0</v>
      </c>
      <c r="G96" s="330" t="n">
        <v>0</v>
      </c>
      <c r="H96" s="330" t="n">
        <v>0</v>
      </c>
      <c r="I96" s="330" t="n">
        <v>0</v>
      </c>
      <c r="J96" s="330" t="n">
        <v>0</v>
      </c>
      <c r="K96" s="330" t="n">
        <v>16.1703</v>
      </c>
      <c r="L96" s="330" t="n">
        <v>14.3397</v>
      </c>
      <c r="M96" s="429" t="n">
        <v>0.765</v>
      </c>
      <c r="N96" s="184">
        <f>M96*E96</f>
        <v/>
      </c>
      <c r="O96" s="184">
        <f>M96*F96</f>
        <v/>
      </c>
      <c r="P96" s="184">
        <f>M96*G96</f>
        <v/>
      </c>
      <c r="Q96" s="184">
        <f>M96*H96</f>
        <v/>
      </c>
      <c r="R96" s="184">
        <f>M96*I96</f>
        <v/>
      </c>
      <c r="S96" s="184">
        <f>M96*J96</f>
        <v/>
      </c>
      <c r="T96" s="184">
        <f>M96*K96</f>
        <v/>
      </c>
      <c r="U96" s="184">
        <f>M96*L96</f>
        <v/>
      </c>
      <c r="V96" s="311" t="n"/>
    </row>
    <row customFormat="1" customHeight="1" ht="18.75" r="97" s="336">
      <c r="B97" s="619" t="n">
        <v>0</v>
      </c>
      <c r="C97" s="803" t="inlineStr">
        <is>
          <t>(d) Price Contingency (Lump sum):</t>
        </is>
      </c>
      <c r="D97" s="240" t="n">
        <v>10</v>
      </c>
      <c r="E97" s="183" t="n">
        <v>0</v>
      </c>
      <c r="F97" s="330" t="n">
        <v>0</v>
      </c>
      <c r="G97" s="330" t="n">
        <v>0</v>
      </c>
      <c r="H97" s="330" t="n">
        <v>0</v>
      </c>
      <c r="I97" s="330" t="n">
        <v>0</v>
      </c>
      <c r="J97" s="330" t="n">
        <v>0</v>
      </c>
      <c r="K97" s="330" t="n">
        <v>5.4</v>
      </c>
      <c r="L97" s="330" t="n">
        <v>4.600000000000001</v>
      </c>
      <c r="M97" s="429" t="n">
        <v>0</v>
      </c>
      <c r="N97" s="184">
        <f>M97*E97</f>
        <v/>
      </c>
      <c r="O97" s="184">
        <f>M97*F97</f>
        <v/>
      </c>
      <c r="P97" s="184">
        <f>M97*G97</f>
        <v/>
      </c>
      <c r="Q97" s="184">
        <f>M97*H97</f>
        <v/>
      </c>
      <c r="R97" s="184">
        <f>M97*I97</f>
        <v/>
      </c>
      <c r="S97" s="184">
        <f>M97*J97</f>
        <v/>
      </c>
      <c r="T97" s="184">
        <f>M97*K97</f>
        <v/>
      </c>
      <c r="U97" s="184">
        <f>M97*L97</f>
        <v/>
      </c>
      <c r="V97" s="311" t="n"/>
    </row>
    <row customFormat="1" customHeight="1" ht="20.25" r="98" s="336">
      <c r="B98" s="619" t="n"/>
      <c r="C98" s="803" t="inlineStr">
        <is>
          <t>Grand Total (a+b+c+d) :</t>
        </is>
      </c>
      <c r="D98" s="240">
        <f>SUM(D95:D97)</f>
        <v/>
      </c>
      <c r="E98" s="240">
        <f>SUM(E95:E97)</f>
        <v/>
      </c>
      <c r="F98" s="240">
        <f>SUM(F95:F97)</f>
        <v/>
      </c>
      <c r="G98" s="240">
        <f>SUM(G95:G97)</f>
        <v/>
      </c>
      <c r="H98" s="240">
        <f>SUM(H95:H97)</f>
        <v/>
      </c>
      <c r="I98" s="240">
        <f>SUM(I95:I97)</f>
        <v/>
      </c>
      <c r="J98" s="240">
        <f>SUM(J95:J97)</f>
        <v/>
      </c>
      <c r="K98" s="240">
        <f>SUM(K95:K97)</f>
        <v/>
      </c>
      <c r="L98" s="240">
        <f>SUM(L95:L97)</f>
        <v/>
      </c>
      <c r="M98" s="240" t="n"/>
      <c r="N98" s="240">
        <f>SUM(N95:N97)</f>
        <v/>
      </c>
      <c r="O98" s="240">
        <f>SUM(O95:O97)</f>
        <v/>
      </c>
      <c r="P98" s="240">
        <f>SUM(P95:P97)</f>
        <v/>
      </c>
      <c r="Q98" s="240">
        <f>SUM(Q95:Q97)</f>
        <v/>
      </c>
      <c r="R98" s="240">
        <f>SUM(R95:R97)</f>
        <v/>
      </c>
      <c r="S98" s="240">
        <f>SUM(S95:S97)</f>
        <v/>
      </c>
      <c r="T98" s="240">
        <f>SUM(T95:T97)</f>
        <v/>
      </c>
      <c r="U98" s="240">
        <f>SUM(U95:U97)</f>
        <v/>
      </c>
      <c r="W98" s="12">
        <f>SUM(N98:U98)</f>
        <v/>
      </c>
      <c r="X98" s="12">
        <f>SUM(E98:L98)</f>
        <v/>
      </c>
    </row>
    <row r="100">
      <c r="E100" s="251" t="n"/>
      <c r="O100" s="845" t="n"/>
    </row>
    <row r="101">
      <c r="D101" s="845" t="n"/>
    </row>
    <row r="104">
      <c r="E104" s="716">
        <f>'Annex-II'!I99</f>
        <v/>
      </c>
      <c r="F104" s="716">
        <f>'Annex-II'!L99</f>
        <v/>
      </c>
      <c r="G104" s="716">
        <f>'Annex-II'!O99</f>
        <v/>
      </c>
      <c r="H104" s="716">
        <f>'Annex-II'!R99</f>
        <v/>
      </c>
      <c r="I104" s="716">
        <f>'Annex-II'!U99</f>
        <v/>
      </c>
      <c r="J104" s="716">
        <f>'Annex-II'!X99</f>
        <v/>
      </c>
      <c r="K104" s="716">
        <f>'Annex-II'!AA99</f>
        <v/>
      </c>
      <c r="L104" s="716">
        <f>'Annex-II'!AD99</f>
        <v/>
      </c>
    </row>
    <row r="105">
      <c r="E105" s="716">
        <f>E98-E104</f>
        <v/>
      </c>
      <c r="F105" s="716">
        <f>F98-F104</f>
        <v/>
      </c>
      <c r="G105" s="716">
        <f>G98-G104</f>
        <v/>
      </c>
      <c r="H105" s="716">
        <f>H98-H104</f>
        <v/>
      </c>
      <c r="I105" s="716">
        <f>I98-I104</f>
        <v/>
      </c>
      <c r="J105" s="716">
        <f>J98-J104</f>
        <v/>
      </c>
      <c r="K105" s="716">
        <f>K98-K104</f>
        <v/>
      </c>
      <c r="L105" s="716">
        <f>L98-L104</f>
        <v/>
      </c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bottom="0.0393700787401575" footer="0" header="0" left="0.15748031496063" right="0.236220472440945" top="0.590551181102362"/>
  <pageSetup firstPageNumber="49" orientation="landscape" paperSize="9" scale="65" useFirstPageNumber="1"/>
  <headerFooter alignWithMargins="0">
    <oddHeader/>
    <oddFooter>&amp;C&amp;18 P - &amp;P</oddFooter>
    <evenHeader/>
    <evenFooter/>
    <firstHeader/>
    <firstFooter/>
  </headerFooter>
  <rowBreaks count="3" manualBreakCount="3">
    <brk id="32" man="1" max="20" min="0"/>
    <brk id="54" man="1" max="20" min="0"/>
    <brk id="77" man="1" max="20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 zoomScale="130" zoomScaleNormal="130">
      <selection activeCell="K27" sqref="K27"/>
    </sheetView>
  </sheetViews>
  <sheetFormatPr baseColWidth="8" customHeight="1" defaultColWidth="12.42578125" defaultRowHeight="18"/>
  <cols>
    <col customWidth="1" max="1" min="1" style="857" width="5.5703125"/>
    <col customWidth="1" max="3" min="2" style="857" width="10.85546875"/>
    <col customWidth="1" max="4" min="4" style="857" width="9.5703125"/>
    <col customWidth="1" max="5" min="5" style="857" width="11.85546875"/>
    <col customWidth="1" max="6" min="6" style="857" width="11.7109375"/>
    <col customWidth="1" max="7" min="7" style="857" width="9"/>
    <col customWidth="1" max="8" min="8" style="857" width="10.7109375"/>
    <col customWidth="1" max="9" min="9" style="857" width="10.42578125"/>
    <col customWidth="1" max="148" min="10" style="857" width="12.42578125"/>
    <col customWidth="1" max="16384" min="149" style="857" width="12.42578125"/>
  </cols>
  <sheetData>
    <row customHeight="1" ht="16.5" r="1" s="451">
      <c r="A1" s="337" t="n"/>
      <c r="B1" s="337" t="n"/>
      <c r="C1" s="338" t="n"/>
      <c r="D1" s="339" t="n"/>
      <c r="E1" s="340" t="inlineStr">
        <is>
          <t xml:space="preserve"> Area,Yield and Gross Production Value</t>
        </is>
      </c>
      <c r="F1" s="337" t="n"/>
      <c r="G1" s="337" t="n"/>
      <c r="H1" s="337" t="n"/>
    </row>
    <row customHeight="1" ht="6.75" r="2" s="451">
      <c r="A2" s="337" t="n"/>
      <c r="B2" s="337" t="n"/>
      <c r="C2" s="337" t="n"/>
      <c r="D2" s="337" t="n"/>
      <c r="E2" s="340" t="n"/>
      <c r="F2" s="337" t="n"/>
      <c r="G2" s="337" t="n"/>
      <c r="H2" s="337" t="n"/>
    </row>
    <row customHeight="1" ht="14.25" r="3" s="451">
      <c r="A3" s="337" t="n"/>
      <c r="E3" s="340" t="inlineStr">
        <is>
          <t>Gross Area = 185475 ha.&amp; Net Cultivable Area = 156392 ha.</t>
        </is>
      </c>
    </row>
    <row customHeight="1" ht="10.5" r="4" s="451">
      <c r="A4" s="337" t="n"/>
      <c r="B4" s="337" t="n"/>
      <c r="C4" s="337" t="n"/>
      <c r="D4" s="337" t="n"/>
      <c r="E4" s="337" t="n"/>
      <c r="F4" s="337" t="n"/>
      <c r="G4" s="337" t="n"/>
      <c r="H4" s="341" t="n"/>
      <c r="I4" s="342" t="n"/>
    </row>
    <row customHeight="1" ht="18" r="5" s="451">
      <c r="A5" s="343" t="inlineStr">
        <is>
          <t>PRE - PROJECT  CONDITION</t>
        </is>
      </c>
      <c r="B5" s="344" t="n"/>
    </row>
    <row customHeight="1" ht="8.25" r="6" s="451">
      <c r="B6" s="345" t="n"/>
    </row>
    <row customHeight="1" ht="18" r="7" s="451">
      <c r="A7" s="346" t="inlineStr">
        <is>
          <t>Sl.</t>
        </is>
      </c>
      <c r="B7" s="346" t="n"/>
      <c r="C7" s="346" t="inlineStr">
        <is>
          <t>Area</t>
        </is>
      </c>
      <c r="D7" s="346" t="inlineStr">
        <is>
          <t>Yield</t>
        </is>
      </c>
      <c r="E7" s="346" t="inlineStr">
        <is>
          <t>Total</t>
        </is>
      </c>
      <c r="F7" s="347" t="inlineStr">
        <is>
          <t xml:space="preserve">  Unit Rate (Tk./mt.)</t>
        </is>
      </c>
      <c r="G7" s="346" t="n"/>
      <c r="H7" s="348" t="inlineStr">
        <is>
          <t>Gross Prod. Value(Lakh Tk.)</t>
        </is>
      </c>
      <c r="I7" s="349" t="n"/>
    </row>
    <row customHeight="1" ht="15.75" r="8" s="451">
      <c r="A8" s="350" t="inlineStr">
        <is>
          <t>No.</t>
        </is>
      </c>
      <c r="B8" s="350" t="inlineStr">
        <is>
          <t>Crops</t>
        </is>
      </c>
      <c r="C8" s="350" t="inlineStr">
        <is>
          <t>(ha.)</t>
        </is>
      </c>
      <c r="D8" s="350" t="inlineStr">
        <is>
          <t>(mt./ha.)</t>
        </is>
      </c>
      <c r="E8" s="350" t="inlineStr">
        <is>
          <t>Prod. (mt.)</t>
        </is>
      </c>
      <c r="F8" s="346" t="inlineStr">
        <is>
          <t>Financial</t>
        </is>
      </c>
      <c r="G8" s="346" t="inlineStr">
        <is>
          <t>Economic</t>
        </is>
      </c>
      <c r="H8" s="346" t="inlineStr">
        <is>
          <t>Financial</t>
        </is>
      </c>
      <c r="I8" s="351" t="inlineStr">
        <is>
          <t>Economic</t>
        </is>
      </c>
      <c r="J8" s="857" t="inlineStr">
        <is>
          <t>ML</t>
        </is>
      </c>
      <c r="K8" s="857" t="inlineStr">
        <is>
          <t>Seed</t>
        </is>
      </c>
      <c r="L8" s="857" t="inlineStr">
        <is>
          <t>Urea</t>
        </is>
      </c>
      <c r="M8" s="857" t="inlineStr">
        <is>
          <t>TSP</t>
        </is>
      </c>
      <c r="N8" s="857" t="inlineStr">
        <is>
          <t>MP</t>
        </is>
      </c>
    </row>
    <row customFormat="1" customHeight="1" ht="15.75" r="9" s="356">
      <c r="A9" s="352" t="inlineStr">
        <is>
          <t>1.</t>
        </is>
      </c>
      <c r="B9" s="353" t="inlineStr">
        <is>
          <t>Boro (L)</t>
        </is>
      </c>
      <c r="C9" s="354" t="n">
        <v>47000</v>
      </c>
      <c r="D9" s="857" t="n">
        <v>3.5</v>
      </c>
      <c r="E9" s="857">
        <f>D9*C9</f>
        <v/>
      </c>
      <c r="F9" s="857" t="n">
        <v>10000</v>
      </c>
      <c r="G9" s="857">
        <f>F9*1.005</f>
        <v/>
      </c>
      <c r="H9" s="857">
        <f>+(E9*F9)/100000</f>
        <v/>
      </c>
      <c r="I9" s="857">
        <f>+(E9*G9)/100000</f>
        <v/>
      </c>
      <c r="J9" s="355">
        <f>C9*115</f>
        <v/>
      </c>
      <c r="K9" s="355">
        <f>C9*40</f>
        <v/>
      </c>
      <c r="L9" s="355">
        <f>C9*200</f>
        <v/>
      </c>
      <c r="M9" s="355">
        <f>L9*0.8</f>
        <v/>
      </c>
      <c r="N9" s="355">
        <f>L9*0.5</f>
        <v/>
      </c>
    </row>
    <row customFormat="1" customHeight="1" ht="15.75" r="10" s="356">
      <c r="A10" s="352" t="inlineStr">
        <is>
          <t>2.</t>
        </is>
      </c>
      <c r="B10" s="353" t="inlineStr">
        <is>
          <t>Boro (HYV)</t>
        </is>
      </c>
      <c r="C10" s="354" t="n">
        <v>125000</v>
      </c>
      <c r="D10" s="857" t="n">
        <v>4</v>
      </c>
      <c r="E10" s="857">
        <f>D10*C10</f>
        <v/>
      </c>
      <c r="F10" s="857" t="n">
        <v>11000</v>
      </c>
      <c r="G10" s="857">
        <f>F10*1.005</f>
        <v/>
      </c>
      <c r="H10" s="857">
        <f>+(E10*F10)/100000</f>
        <v/>
      </c>
      <c r="I10" s="857">
        <f>+(E10*G10)/100000</f>
        <v/>
      </c>
      <c r="J10" s="355">
        <f>C10*150</f>
        <v/>
      </c>
      <c r="K10" s="355">
        <f>C10*40</f>
        <v/>
      </c>
      <c r="L10" s="355">
        <f>C10*300</f>
        <v/>
      </c>
      <c r="M10" s="355">
        <f>L10*0.8</f>
        <v/>
      </c>
      <c r="N10" s="355">
        <f>L10*0.5</f>
        <v/>
      </c>
    </row>
    <row customHeight="1" ht="15.75" r="11" s="451">
      <c r="A11" s="349" t="n"/>
      <c r="B11" s="357" t="inlineStr">
        <is>
          <t>Total :</t>
        </is>
      </c>
      <c r="C11" s="358">
        <f>SUM(C9:C10)</f>
        <v/>
      </c>
      <c r="D11" s="359" t="inlineStr">
        <is>
          <t>-</t>
        </is>
      </c>
      <c r="E11" s="359" t="inlineStr">
        <is>
          <t>-</t>
        </is>
      </c>
      <c r="F11" s="359" t="inlineStr">
        <is>
          <t>-</t>
        </is>
      </c>
      <c r="G11" s="359" t="inlineStr">
        <is>
          <t>-</t>
        </is>
      </c>
      <c r="H11" s="359">
        <f>SUM(H9:H10)</f>
        <v/>
      </c>
      <c r="I11" s="359">
        <f>SUM(I9:I10)</f>
        <v/>
      </c>
      <c r="J11" s="355">
        <f>SUM(J9:J10)</f>
        <v/>
      </c>
      <c r="K11" s="355">
        <f>SUM(K9:K10)</f>
        <v/>
      </c>
      <c r="L11" s="355">
        <f>SUM(L9:L10)</f>
        <v/>
      </c>
      <c r="M11" s="355">
        <f>L11*0.8</f>
        <v/>
      </c>
      <c r="N11" s="355">
        <f>L11*0.5</f>
        <v/>
      </c>
    </row>
    <row customHeight="1" ht="7.5" r="12" s="451"/>
    <row customHeight="1" ht="15.75" r="13" s="451">
      <c r="A13" s="342" t="n"/>
      <c r="B13" s="342" t="n"/>
      <c r="C13" s="857" t="inlineStr">
        <is>
          <t xml:space="preserve">         Cropping Intensity =</t>
        </is>
      </c>
      <c r="E13" s="360">
        <f>C11/156392</f>
        <v/>
      </c>
      <c r="F13" s="353" t="n"/>
      <c r="G13" s="342" t="n"/>
      <c r="H13" s="342" t="n"/>
      <c r="I13" s="342" t="n"/>
    </row>
    <row customHeight="1" ht="6" r="14" s="451"/>
    <row customHeight="1" ht="15.75" r="15" s="451">
      <c r="C15" s="857" t="inlineStr">
        <is>
          <t xml:space="preserve">                     Total  Paddy  Production =</t>
        </is>
      </c>
      <c r="F15" s="857">
        <f>SUM(E9:E10)</f>
        <v/>
      </c>
      <c r="G15" s="857" t="inlineStr">
        <is>
          <t>mt.</t>
        </is>
      </c>
    </row>
    <row customHeight="1" ht="15.75" r="16" s="451"/>
    <row customHeight="1" ht="15.75" r="17" s="451"/>
    <row customHeight="1" ht="15.75" r="18" s="451"/>
    <row customHeight="1" ht="15.75" r="19" s="451"/>
    <row customHeight="1" ht="15.75" r="20" s="451"/>
    <row customHeight="1" ht="15.75" r="21" s="451"/>
    <row customHeight="1" ht="15.75" r="22" s="451"/>
    <row customHeight="1" ht="15.75" r="23" s="451"/>
    <row customHeight="1" ht="15.75" r="24" s="451"/>
    <row customHeight="1" ht="15.75" r="25" s="451"/>
    <row customHeight="1" ht="15.75" r="26" s="451"/>
    <row customHeight="1" ht="11.25" r="27" s="451"/>
    <row customHeight="1" ht="11.25" r="28" s="451"/>
    <row customHeight="1" ht="16.5" r="29" s="451">
      <c r="B29" s="337" t="n"/>
      <c r="C29" s="338" t="n"/>
      <c r="D29" s="339" t="n"/>
      <c r="E29" s="340" t="inlineStr">
        <is>
          <t xml:space="preserve"> Area,Yield and Gross Production Value</t>
        </is>
      </c>
      <c r="F29" s="337" t="n"/>
      <c r="G29" s="337" t="n"/>
      <c r="H29" s="337" t="n"/>
    </row>
    <row customHeight="1" ht="6.75" r="30" s="451">
      <c r="B30" s="337" t="n"/>
      <c r="C30" s="337" t="n"/>
      <c r="D30" s="337" t="n"/>
      <c r="E30" s="340" t="n"/>
      <c r="F30" s="337" t="n"/>
      <c r="G30" s="337" t="n"/>
      <c r="H30" s="337" t="n"/>
    </row>
    <row customHeight="1" ht="14.25" r="31" s="451">
      <c r="B31" s="337" t="n"/>
      <c r="C31" s="338" t="n"/>
      <c r="D31" s="338" t="n"/>
      <c r="E31" s="340" t="inlineStr">
        <is>
          <t>Gross Area = 185475 ha.&amp; Net Cultivable Area = 156392 ha.</t>
        </is>
      </c>
      <c r="F31" s="337" t="n"/>
      <c r="G31" s="337" t="n"/>
      <c r="H31" s="337" t="n"/>
    </row>
    <row customHeight="1" ht="14.25" r="32" s="451">
      <c r="B32" s="337" t="n"/>
      <c r="C32" s="338" t="n"/>
      <c r="D32" s="338" t="n"/>
      <c r="E32" s="340" t="n"/>
      <c r="F32" s="337" t="n"/>
      <c r="G32" s="337" t="n"/>
      <c r="H32" s="337" t="n"/>
    </row>
    <row customHeight="1" ht="18" r="33" s="451">
      <c r="A33" s="343" t="inlineStr">
        <is>
          <t>POST - PROJECT  CONDITION</t>
        </is>
      </c>
      <c r="B33" s="345" t="n"/>
    </row>
    <row customHeight="1" ht="8.25" r="34" s="451">
      <c r="B34" s="345" t="n"/>
    </row>
    <row customHeight="1" ht="18" r="35" s="451">
      <c r="A35" s="346" t="inlineStr">
        <is>
          <t>Sl.</t>
        </is>
      </c>
      <c r="B35" s="346" t="n"/>
      <c r="C35" s="346" t="inlineStr">
        <is>
          <t>Area</t>
        </is>
      </c>
      <c r="D35" s="346" t="inlineStr">
        <is>
          <t>Yield</t>
        </is>
      </c>
      <c r="E35" s="346" t="inlineStr">
        <is>
          <t>Total</t>
        </is>
      </c>
      <c r="F35" s="347" t="inlineStr">
        <is>
          <t xml:space="preserve">  Unit Rate (Tk./mt.)</t>
        </is>
      </c>
      <c r="G35" s="346" t="n"/>
      <c r="H35" s="348" t="inlineStr">
        <is>
          <t>Gross Prod. Value(Lakh Tk.)</t>
        </is>
      </c>
      <c r="I35" s="349" t="n"/>
    </row>
    <row customHeight="1" ht="15.75" r="36" s="451">
      <c r="A36" s="350" t="inlineStr">
        <is>
          <t>No.</t>
        </is>
      </c>
      <c r="B36" s="350" t="inlineStr">
        <is>
          <t>Crops</t>
        </is>
      </c>
      <c r="C36" s="350" t="inlineStr">
        <is>
          <t>(ha.)</t>
        </is>
      </c>
      <c r="D36" s="350" t="inlineStr">
        <is>
          <t>(mt./ha.)</t>
        </is>
      </c>
      <c r="E36" s="350" t="inlineStr">
        <is>
          <t>Prod. (mt.)</t>
        </is>
      </c>
      <c r="F36" s="346" t="inlineStr">
        <is>
          <t>Financial</t>
        </is>
      </c>
      <c r="G36" s="346" t="inlineStr">
        <is>
          <t>Economic</t>
        </is>
      </c>
      <c r="H36" s="346" t="inlineStr">
        <is>
          <t>Financial</t>
        </is>
      </c>
      <c r="I36" s="351" t="inlineStr">
        <is>
          <t>Economic</t>
        </is>
      </c>
    </row>
    <row customHeight="1" ht="15.75" r="37" s="451">
      <c r="A37" s="352" t="inlineStr">
        <is>
          <t>1.</t>
        </is>
      </c>
      <c r="B37" s="353" t="inlineStr">
        <is>
          <t>Boro (HYV)</t>
        </is>
      </c>
      <c r="C37" s="354" t="n">
        <v>280500</v>
      </c>
      <c r="D37" s="857" t="n">
        <v>5.5</v>
      </c>
      <c r="E37" s="857">
        <f>D37*C37</f>
        <v/>
      </c>
      <c r="F37" s="857" t="n">
        <v>10000</v>
      </c>
      <c r="G37" s="857">
        <f>F37*1.005</f>
        <v/>
      </c>
      <c r="H37" s="857">
        <f>+(E37*F37)/100000</f>
        <v/>
      </c>
      <c r="I37" s="857">
        <f>+(E37*G37)/100000</f>
        <v/>
      </c>
      <c r="J37" s="355">
        <f>C37*155</f>
        <v/>
      </c>
      <c r="K37" s="355">
        <f>C37*40</f>
        <v/>
      </c>
      <c r="L37" s="355">
        <f>C37*300</f>
        <v/>
      </c>
      <c r="M37" s="355">
        <f>L37*0.8</f>
        <v/>
      </c>
      <c r="N37" s="355">
        <f>L37*0.5</f>
        <v/>
      </c>
    </row>
    <row customHeight="1" ht="15.75" r="38" s="451">
      <c r="A38" s="349" t="n"/>
      <c r="B38" s="357" t="inlineStr">
        <is>
          <t>Total :</t>
        </is>
      </c>
      <c r="C38" s="358">
        <f>SUM(C37:C37)</f>
        <v/>
      </c>
      <c r="D38" s="359" t="inlineStr">
        <is>
          <t>-</t>
        </is>
      </c>
      <c r="E38" s="359" t="inlineStr">
        <is>
          <t>-</t>
        </is>
      </c>
      <c r="F38" s="359" t="inlineStr">
        <is>
          <t>-</t>
        </is>
      </c>
      <c r="G38" s="359" t="inlineStr">
        <is>
          <t>-</t>
        </is>
      </c>
      <c r="H38" s="359">
        <f>SUM(H37:H37)</f>
        <v/>
      </c>
      <c r="I38" s="359">
        <f>SUM(I37:I37)</f>
        <v/>
      </c>
      <c r="J38" s="354">
        <f>SUM(J37:J37)</f>
        <v/>
      </c>
      <c r="K38" s="354">
        <f>SUM(K37:K37)</f>
        <v/>
      </c>
      <c r="L38" s="354">
        <f>SUM(L37:L37)</f>
        <v/>
      </c>
      <c r="M38" s="354">
        <f>SUM(M37:M37)</f>
        <v/>
      </c>
      <c r="N38" s="354">
        <f>SUM(N37:N37)</f>
        <v/>
      </c>
    </row>
    <row customHeight="1" ht="18.75" r="39" s="451">
      <c r="A39" s="342" t="n"/>
      <c r="B39" s="342" t="n"/>
      <c r="C39" s="857" t="inlineStr">
        <is>
          <t xml:space="preserve">         Cropping Intensity =</t>
        </is>
      </c>
      <c r="E39" s="354">
        <f>+(C38*100)/156392</f>
        <v/>
      </c>
      <c r="F39" s="353" t="inlineStr">
        <is>
          <t>%</t>
        </is>
      </c>
      <c r="G39" s="342" t="n"/>
      <c r="H39" s="342" t="n"/>
      <c r="I39" s="342" t="n"/>
    </row>
    <row customHeight="1" ht="18.75" r="40" s="451">
      <c r="C40" s="857" t="inlineStr">
        <is>
          <t xml:space="preserve">                     Total  Paddy  Production =</t>
        </is>
      </c>
      <c r="F40" s="857">
        <f>SUM(E37:E37)</f>
        <v/>
      </c>
      <c r="G40" s="857" t="inlineStr">
        <is>
          <t>mt.</t>
        </is>
      </c>
    </row>
    <row customHeight="1" ht="15" r="41" s="451">
      <c r="C41" s="857" t="inlineStr">
        <is>
          <t xml:space="preserve">                     Incremental  Paddy  Production =</t>
        </is>
      </c>
      <c r="F41" s="857">
        <f>SUM(F40-F15)</f>
        <v/>
      </c>
      <c r="G41" s="857" t="inlineStr">
        <is>
          <t>mt.</t>
        </is>
      </c>
    </row>
    <row customHeight="1" ht="15" r="42" s="451"/>
    <row customHeight="1" ht="15" r="43" s="451"/>
    <row customHeight="1" ht="15" r="44" s="451"/>
    <row customHeight="1" ht="15" r="45" s="451"/>
    <row customHeight="1" ht="15" r="46" s="451"/>
    <row customHeight="1" ht="15" r="47" s="451"/>
    <row customHeight="1" ht="15" r="48" s="451"/>
    <row customHeight="1" ht="18" r="49" s="451">
      <c r="C49" s="337" t="n"/>
      <c r="D49" s="337" t="n"/>
      <c r="E49" s="340" t="inlineStr">
        <is>
          <t>Variable Cost of Cultivation</t>
        </is>
      </c>
      <c r="F49" s="337" t="n"/>
      <c r="G49" s="337" t="n"/>
    </row>
    <row customHeight="1" ht="4.5" r="50" s="451"/>
    <row customHeight="1" ht="18" r="51" s="451">
      <c r="A51" s="343" t="inlineStr">
        <is>
          <t>PRE - PROJECT  CONDITION</t>
        </is>
      </c>
      <c r="B51" s="344" t="n"/>
      <c r="C51" s="342" t="n"/>
    </row>
    <row customHeight="1" ht="3" r="52" s="451">
      <c r="B52" s="345" t="n"/>
      <c r="C52" s="342" t="n"/>
    </row>
    <row customHeight="1" ht="18" r="53" s="451">
      <c r="A53" s="361" t="inlineStr">
        <is>
          <t>Sl.</t>
        </is>
      </c>
      <c r="B53" s="361" t="inlineStr">
        <is>
          <t>Items</t>
        </is>
      </c>
      <c r="C53" s="361" t="inlineStr">
        <is>
          <t>Unit</t>
        </is>
      </c>
      <c r="D53" s="361" t="inlineStr">
        <is>
          <t>Quantity</t>
        </is>
      </c>
      <c r="E53" s="362" t="inlineStr">
        <is>
          <t xml:space="preserve">                    Unit Rate (Taka)</t>
        </is>
      </c>
      <c r="F53" s="362" t="n"/>
      <c r="G53" s="362" t="inlineStr">
        <is>
          <t xml:space="preserve">                      Total cost (Lakh Taka)</t>
        </is>
      </c>
      <c r="H53" s="363" t="n"/>
    </row>
    <row customHeight="1" ht="18" r="54" s="451">
      <c r="A54" s="350" t="inlineStr">
        <is>
          <t>No.</t>
        </is>
      </c>
      <c r="B54" s="350" t="n"/>
      <c r="C54" s="350" t="n"/>
      <c r="D54" s="350" t="n"/>
      <c r="E54" s="350" t="inlineStr">
        <is>
          <t>Financial</t>
        </is>
      </c>
      <c r="F54" s="350" t="inlineStr">
        <is>
          <t>Economic</t>
        </is>
      </c>
      <c r="G54" s="350" t="inlineStr">
        <is>
          <t>Financial</t>
        </is>
      </c>
      <c r="H54" s="364" t="inlineStr">
        <is>
          <t>Economic</t>
        </is>
      </c>
      <c r="I54" s="342" t="n"/>
    </row>
    <row customHeight="1" ht="18" r="55" s="451">
      <c r="A55" s="352" t="inlineStr">
        <is>
          <t>1.</t>
        </is>
      </c>
      <c r="B55" s="365" t="inlineStr">
        <is>
          <t>Manual Labour</t>
        </is>
      </c>
      <c r="C55" s="857" t="inlineStr">
        <is>
          <t>Man-day</t>
        </is>
      </c>
      <c r="D55" s="354">
        <f>J11*1</f>
        <v/>
      </c>
      <c r="E55" s="857" t="n">
        <v>100</v>
      </c>
      <c r="F55" s="857" t="n">
        <v>75</v>
      </c>
      <c r="G55" s="857">
        <f>+D55*E55/100000</f>
        <v/>
      </c>
      <c r="H55" s="857">
        <f>+D55*F55/100000</f>
        <v/>
      </c>
      <c r="J55" s="354" t="n"/>
    </row>
    <row customHeight="1" ht="18" r="56" s="451">
      <c r="A56" s="352" t="inlineStr">
        <is>
          <t>2.</t>
        </is>
      </c>
      <c r="B56" s="365" t="inlineStr">
        <is>
          <t>Power Tiller</t>
        </is>
      </c>
      <c r="C56" s="857" t="inlineStr">
        <is>
          <t>-</t>
        </is>
      </c>
      <c r="D56" s="354" t="inlineStr">
        <is>
          <t>-</t>
        </is>
      </c>
      <c r="E56" s="857" t="inlineStr">
        <is>
          <t>-</t>
        </is>
      </c>
      <c r="F56" s="857" t="inlineStr">
        <is>
          <t>-</t>
        </is>
      </c>
      <c r="G56" s="857">
        <f>4000*C11/100000</f>
        <v/>
      </c>
      <c r="H56" s="857">
        <f>G56*0.902</f>
        <v/>
      </c>
      <c r="J56" s="354" t="n"/>
    </row>
    <row customHeight="1" ht="18" r="57" s="451">
      <c r="A57" s="352" t="inlineStr">
        <is>
          <t>3.</t>
        </is>
      </c>
      <c r="B57" s="343" t="inlineStr">
        <is>
          <t>Seed/Seedlings</t>
        </is>
      </c>
      <c r="C57" s="342" t="n"/>
      <c r="D57" s="354" t="n"/>
      <c r="J57" s="354" t="n"/>
    </row>
    <row customHeight="1" ht="14.25" r="58" s="451">
      <c r="A58" s="857" t="inlineStr">
        <is>
          <t>a)</t>
        </is>
      </c>
      <c r="B58" s="353" t="inlineStr">
        <is>
          <t>Paddy</t>
        </is>
      </c>
      <c r="C58" s="857" t="inlineStr">
        <is>
          <t>mt.</t>
        </is>
      </c>
      <c r="D58" s="354">
        <f>K11/1000</f>
        <v/>
      </c>
      <c r="E58" s="857" t="n">
        <v>30000</v>
      </c>
      <c r="F58" s="857">
        <f>+E58*0.902</f>
        <v/>
      </c>
      <c r="G58" s="857">
        <f>+D58*E58/100000</f>
        <v/>
      </c>
      <c r="H58" s="857">
        <f>+D58*F58/100000</f>
        <v/>
      </c>
      <c r="J58" s="354" t="n"/>
    </row>
    <row customHeight="1" ht="14.25" r="59" s="451">
      <c r="A59" s="857" t="inlineStr">
        <is>
          <t>b)</t>
        </is>
      </c>
      <c r="B59" s="353" t="inlineStr">
        <is>
          <t>Wheat</t>
        </is>
      </c>
      <c r="C59" s="857" t="inlineStr">
        <is>
          <t>mt.</t>
        </is>
      </c>
      <c r="D59" s="354" t="n">
        <v>0</v>
      </c>
      <c r="E59" s="857" t="n">
        <v>30000</v>
      </c>
      <c r="F59" s="857">
        <f>+E59*0.902</f>
        <v/>
      </c>
      <c r="G59" s="857">
        <f>+D59*E59/100000</f>
        <v/>
      </c>
      <c r="H59" s="857">
        <f>+D59*F59/100000</f>
        <v/>
      </c>
      <c r="J59" s="354" t="n"/>
    </row>
    <row customHeight="1" ht="14.25" r="60" s="451">
      <c r="A60" s="857" t="inlineStr">
        <is>
          <t>d)</t>
        </is>
      </c>
      <c r="B60" s="353" t="inlineStr">
        <is>
          <t>Mustard</t>
        </is>
      </c>
      <c r="C60" s="857" t="inlineStr">
        <is>
          <t>mt.</t>
        </is>
      </c>
      <c r="D60" s="354" t="n">
        <v>0</v>
      </c>
      <c r="E60" s="857" t="n">
        <v>50000</v>
      </c>
      <c r="F60" s="857">
        <f>+E60*0.902</f>
        <v/>
      </c>
      <c r="G60" s="857">
        <f>+D60*E60/100000</f>
        <v/>
      </c>
      <c r="H60" s="857">
        <f>+D60*F60/100000</f>
        <v/>
      </c>
      <c r="J60" s="354" t="n"/>
    </row>
    <row customHeight="1" ht="14.25" r="61" s="451">
      <c r="A61" s="352" t="inlineStr">
        <is>
          <t>4.</t>
        </is>
      </c>
      <c r="B61" s="343" t="inlineStr">
        <is>
          <t>Fertilizers</t>
        </is>
      </c>
      <c r="D61" s="354" t="n"/>
      <c r="J61" s="354" t="n"/>
    </row>
    <row customHeight="1" ht="14.25" r="62" s="451">
      <c r="A62" s="857" t="inlineStr">
        <is>
          <t>a)</t>
        </is>
      </c>
      <c r="B62" s="353" t="inlineStr">
        <is>
          <t>Urea</t>
        </is>
      </c>
      <c r="C62" s="857" t="inlineStr">
        <is>
          <t>mt.</t>
        </is>
      </c>
      <c r="D62" s="354">
        <f>L11/1000</f>
        <v/>
      </c>
      <c r="E62" s="857" t="n">
        <v>8000</v>
      </c>
      <c r="F62" s="857">
        <f>E62*1.5</f>
        <v/>
      </c>
      <c r="G62" s="857">
        <f>+D62*E62/100000</f>
        <v/>
      </c>
      <c r="H62" s="857">
        <f>+D62*F62/100000</f>
        <v/>
      </c>
      <c r="J62" s="354" t="n"/>
    </row>
    <row customHeight="1" ht="14.25" r="63" s="451">
      <c r="A63" s="857" t="inlineStr">
        <is>
          <t xml:space="preserve">b) </t>
        </is>
      </c>
      <c r="B63" s="353" t="inlineStr">
        <is>
          <t>T.S.P.</t>
        </is>
      </c>
      <c r="C63" s="857" t="inlineStr">
        <is>
          <t>mt.</t>
        </is>
      </c>
      <c r="D63" s="354">
        <f>M11/1000</f>
        <v/>
      </c>
      <c r="E63" s="857" t="n">
        <v>22000</v>
      </c>
      <c r="F63" s="857">
        <f>E63*1.5</f>
        <v/>
      </c>
      <c r="G63" s="857">
        <f>+D63*E63/100000</f>
        <v/>
      </c>
      <c r="H63" s="857">
        <f>+D63*F63/100000</f>
        <v/>
      </c>
      <c r="J63" s="354" t="n"/>
    </row>
    <row customHeight="1" ht="14.25" r="64" s="451">
      <c r="A64" s="857" t="inlineStr">
        <is>
          <t>c)</t>
        </is>
      </c>
      <c r="B64" s="353" t="inlineStr">
        <is>
          <t>M.P.</t>
        </is>
      </c>
      <c r="C64" s="857" t="inlineStr">
        <is>
          <t>mt.</t>
        </is>
      </c>
      <c r="D64" s="354">
        <f>N11/1000</f>
        <v/>
      </c>
      <c r="E64" s="857" t="n">
        <v>18000</v>
      </c>
      <c r="F64" s="857">
        <f>E64*1.5</f>
        <v/>
      </c>
      <c r="G64" s="857">
        <f>+D64*E64/100000</f>
        <v/>
      </c>
      <c r="H64" s="857">
        <f>+D64*F64/100000</f>
        <v/>
      </c>
      <c r="J64" s="354" t="n"/>
    </row>
    <row customHeight="1" ht="14.25" r="65" s="451">
      <c r="A65" s="352" t="inlineStr">
        <is>
          <t>5.</t>
        </is>
      </c>
      <c r="B65" s="365" t="inlineStr">
        <is>
          <t>Insecticide</t>
        </is>
      </c>
      <c r="C65" s="857" t="inlineStr">
        <is>
          <t>-</t>
        </is>
      </c>
      <c r="D65" s="354" t="inlineStr">
        <is>
          <t>-</t>
        </is>
      </c>
      <c r="E65" s="857" t="inlineStr">
        <is>
          <t>-</t>
        </is>
      </c>
      <c r="F65" s="857" t="inlineStr">
        <is>
          <t>-</t>
        </is>
      </c>
      <c r="G65" s="857" t="n">
        <v>200</v>
      </c>
      <c r="H65" s="857">
        <f>G65*0.902</f>
        <v/>
      </c>
      <c r="J65" s="354" t="n"/>
    </row>
    <row customHeight="1" ht="14.25" r="66" s="451">
      <c r="A66" s="352" t="inlineStr">
        <is>
          <t>6.</t>
        </is>
      </c>
      <c r="B66" s="365" t="inlineStr">
        <is>
          <t>Irrigation Cost</t>
        </is>
      </c>
      <c r="C66" s="857" t="inlineStr">
        <is>
          <t>-</t>
        </is>
      </c>
      <c r="D66" s="354" t="inlineStr">
        <is>
          <t>-</t>
        </is>
      </c>
      <c r="E66" s="857" t="inlineStr">
        <is>
          <t>-</t>
        </is>
      </c>
      <c r="F66" s="857" t="inlineStr">
        <is>
          <t>-</t>
        </is>
      </c>
      <c r="G66" s="857" t="n">
        <v>500</v>
      </c>
      <c r="H66" s="857">
        <f>G66*1.5</f>
        <v/>
      </c>
    </row>
    <row customHeight="1" ht="18" r="67" s="451">
      <c r="A67" s="366" t="n"/>
      <c r="B67" s="359" t="inlineStr">
        <is>
          <t>Total</t>
        </is>
      </c>
      <c r="C67" s="359" t="inlineStr">
        <is>
          <t>-</t>
        </is>
      </c>
      <c r="D67" s="359" t="inlineStr">
        <is>
          <t>-</t>
        </is>
      </c>
      <c r="E67" s="359" t="inlineStr">
        <is>
          <t>-</t>
        </is>
      </c>
      <c r="F67" s="359" t="inlineStr">
        <is>
          <t>-</t>
        </is>
      </c>
      <c r="G67" s="359">
        <f>SUM(G55:G65)</f>
        <v/>
      </c>
      <c r="H67" s="349">
        <f>SUM(H55:H65)</f>
        <v/>
      </c>
    </row>
    <row customHeight="1" ht="18" r="68" s="451">
      <c r="A68" s="343" t="inlineStr">
        <is>
          <t>POST - PROJECT  CONDITION</t>
        </is>
      </c>
      <c r="B68" s="345" t="n"/>
    </row>
    <row customHeight="1" ht="6" r="69" s="451">
      <c r="B69" s="345" t="n"/>
    </row>
    <row customHeight="1" ht="18" r="70" s="451">
      <c r="A70" s="361" t="inlineStr">
        <is>
          <t>Sl.</t>
        </is>
      </c>
      <c r="B70" s="361" t="inlineStr">
        <is>
          <t>Items</t>
        </is>
      </c>
      <c r="C70" s="361" t="inlineStr">
        <is>
          <t>Unit</t>
        </is>
      </c>
      <c r="D70" s="361" t="inlineStr">
        <is>
          <t>Quantity</t>
        </is>
      </c>
      <c r="E70" s="361" t="inlineStr">
        <is>
          <t xml:space="preserve">                    Unit Rate (Taka)</t>
        </is>
      </c>
      <c r="F70" s="361" t="n"/>
      <c r="G70" s="361" t="inlineStr">
        <is>
          <t xml:space="preserve">                      Total cost (Lakh Taka)</t>
        </is>
      </c>
      <c r="H70" s="367" t="n"/>
    </row>
    <row customHeight="1" ht="18" r="71" s="451">
      <c r="A71" s="350" t="inlineStr">
        <is>
          <t>No.</t>
        </is>
      </c>
      <c r="B71" s="350" t="n"/>
      <c r="C71" s="350" t="n"/>
      <c r="D71" s="350" t="n"/>
      <c r="E71" s="350" t="inlineStr">
        <is>
          <t>Financial</t>
        </is>
      </c>
      <c r="F71" s="350" t="inlineStr">
        <is>
          <t>Economic</t>
        </is>
      </c>
      <c r="G71" s="350" t="inlineStr">
        <is>
          <t>Financial</t>
        </is>
      </c>
      <c r="H71" s="364" t="inlineStr">
        <is>
          <t>Economic</t>
        </is>
      </c>
    </row>
    <row customHeight="1" ht="18" r="72" s="451">
      <c r="A72" s="352" t="inlineStr">
        <is>
          <t>1.</t>
        </is>
      </c>
      <c r="B72" s="365" t="inlineStr">
        <is>
          <t>Manual Labour</t>
        </is>
      </c>
      <c r="C72" s="857" t="inlineStr">
        <is>
          <t>Man-day</t>
        </is>
      </c>
      <c r="D72" s="354">
        <f>J38</f>
        <v/>
      </c>
      <c r="E72" s="857" t="n">
        <v>100</v>
      </c>
      <c r="F72" s="857" t="n">
        <v>75</v>
      </c>
      <c r="G72" s="857">
        <f>+D72*E72/100000</f>
        <v/>
      </c>
      <c r="H72" s="857">
        <f>+D72*F72/100000</f>
        <v/>
      </c>
      <c r="I72" s="354" t="n"/>
    </row>
    <row customHeight="1" ht="18" r="73" s="451">
      <c r="A73" s="352" t="inlineStr">
        <is>
          <t>2.</t>
        </is>
      </c>
      <c r="B73" s="365" t="inlineStr">
        <is>
          <t>Power Tiller</t>
        </is>
      </c>
      <c r="C73" s="857" t="inlineStr">
        <is>
          <t>-</t>
        </is>
      </c>
      <c r="D73" s="354" t="inlineStr">
        <is>
          <t>-</t>
        </is>
      </c>
      <c r="E73" s="857" t="inlineStr">
        <is>
          <t>-</t>
        </is>
      </c>
      <c r="F73" s="857" t="inlineStr">
        <is>
          <t>-</t>
        </is>
      </c>
      <c r="G73" s="857">
        <f>4000*C38/100000</f>
        <v/>
      </c>
      <c r="H73" s="857">
        <f>G73*0.902</f>
        <v/>
      </c>
      <c r="I73" s="354" t="n"/>
    </row>
    <row customHeight="1" ht="15" r="74" s="451">
      <c r="A74" s="352" t="inlineStr">
        <is>
          <t>3.</t>
        </is>
      </c>
      <c r="B74" s="343" t="inlineStr">
        <is>
          <t>Seed/Seedlings</t>
        </is>
      </c>
      <c r="C74" s="342" t="n"/>
      <c r="D74" s="354" t="n"/>
      <c r="I74" s="354" t="n"/>
    </row>
    <row customHeight="1" ht="17.25" r="75" s="451">
      <c r="A75" s="857" t="inlineStr">
        <is>
          <t>a)</t>
        </is>
      </c>
      <c r="B75" s="353" t="inlineStr">
        <is>
          <t>Paddy</t>
        </is>
      </c>
      <c r="C75" s="857" t="inlineStr">
        <is>
          <t>mt.</t>
        </is>
      </c>
      <c r="D75" s="354">
        <f>K38/1000</f>
        <v/>
      </c>
      <c r="E75" s="857" t="n">
        <v>30000</v>
      </c>
      <c r="F75" s="857">
        <f>+E75*0.902</f>
        <v/>
      </c>
      <c r="G75" s="857">
        <f>+D75*E75/100000</f>
        <v/>
      </c>
      <c r="H75" s="857">
        <f>+D75*F75/100000</f>
        <v/>
      </c>
      <c r="I75" s="354" t="n"/>
    </row>
    <row customHeight="1" ht="14.25" r="76" s="451">
      <c r="A76" s="857" t="inlineStr">
        <is>
          <t>b)</t>
        </is>
      </c>
      <c r="B76" s="353" t="inlineStr">
        <is>
          <t>Wheat</t>
        </is>
      </c>
      <c r="C76" s="857" t="inlineStr">
        <is>
          <t>mt.</t>
        </is>
      </c>
      <c r="D76" s="354" t="n">
        <v>0</v>
      </c>
      <c r="E76" s="857" t="n">
        <v>30000</v>
      </c>
      <c r="F76" s="857">
        <f>+E76*0.902</f>
        <v/>
      </c>
      <c r="G76" s="857">
        <f>+D76*E76/100000</f>
        <v/>
      </c>
      <c r="H76" s="857">
        <f>+D76*F76/100000</f>
        <v/>
      </c>
      <c r="J76" s="354" t="n"/>
    </row>
    <row customHeight="1" ht="17.25" r="77" s="451">
      <c r="A77" s="857" t="inlineStr">
        <is>
          <t>c)</t>
        </is>
      </c>
      <c r="B77" s="353" t="inlineStr">
        <is>
          <t>Onion</t>
        </is>
      </c>
      <c r="C77" s="857" t="inlineStr">
        <is>
          <t>mt.</t>
        </is>
      </c>
      <c r="D77" s="354" t="n">
        <v>0</v>
      </c>
      <c r="E77" s="857" t="n">
        <v>50000</v>
      </c>
      <c r="F77" s="857">
        <f>+E77*0.902</f>
        <v/>
      </c>
      <c r="G77" s="857">
        <f>+D77*E77/100000</f>
        <v/>
      </c>
      <c r="H77" s="857">
        <f>+D77*F77/100000</f>
        <v/>
      </c>
      <c r="I77" s="354" t="n"/>
    </row>
    <row customHeight="1" ht="17.25" r="78" s="451">
      <c r="A78" s="857" t="inlineStr">
        <is>
          <t>d)</t>
        </is>
      </c>
      <c r="B78" s="353" t="inlineStr">
        <is>
          <t>Jute</t>
        </is>
      </c>
      <c r="C78" s="857" t="inlineStr">
        <is>
          <t>mt.</t>
        </is>
      </c>
      <c r="D78" s="354" t="n">
        <v>0</v>
      </c>
      <c r="E78" s="857" t="n">
        <v>50000</v>
      </c>
      <c r="F78" s="857">
        <f>+E78*0.902</f>
        <v/>
      </c>
      <c r="G78" s="857">
        <f>+D78*E78/100000</f>
        <v/>
      </c>
      <c r="H78" s="857">
        <f>+D78*F78/100000</f>
        <v/>
      </c>
      <c r="I78" s="354" t="n"/>
    </row>
    <row customHeight="1" ht="17.25" r="79" s="451">
      <c r="A79" s="857" t="inlineStr">
        <is>
          <t>e)</t>
        </is>
      </c>
      <c r="B79" s="353" t="inlineStr">
        <is>
          <t>Vegetables</t>
        </is>
      </c>
      <c r="C79" s="857" t="inlineStr">
        <is>
          <t>mt.</t>
        </is>
      </c>
      <c r="D79" s="354" t="n">
        <v>0</v>
      </c>
      <c r="E79" s="857" t="n">
        <v>20000</v>
      </c>
      <c r="F79" s="857">
        <f>+E79*0.902</f>
        <v/>
      </c>
      <c r="G79" s="857">
        <f>+D79*E79/100000</f>
        <v/>
      </c>
      <c r="H79" s="857">
        <f>+D79*F79/100000</f>
        <v/>
      </c>
      <c r="I79" s="354" t="n"/>
    </row>
    <row customHeight="1" ht="17.25" r="80" s="451">
      <c r="A80" s="352" t="inlineStr">
        <is>
          <t>4.</t>
        </is>
      </c>
      <c r="B80" s="343" t="inlineStr">
        <is>
          <t>Fertilizers</t>
        </is>
      </c>
      <c r="D80" s="354" t="n"/>
      <c r="I80" s="354" t="n"/>
    </row>
    <row customHeight="1" ht="18" r="81" s="451">
      <c r="A81" s="857" t="inlineStr">
        <is>
          <t>a)</t>
        </is>
      </c>
      <c r="B81" s="353" t="inlineStr">
        <is>
          <t>Urea</t>
        </is>
      </c>
      <c r="C81" s="857" t="inlineStr">
        <is>
          <t>mt.</t>
        </is>
      </c>
      <c r="D81" s="354">
        <f>L38/1000</f>
        <v/>
      </c>
      <c r="E81" s="857" t="n">
        <v>8000</v>
      </c>
      <c r="F81" s="857">
        <f>E81*1.5</f>
        <v/>
      </c>
      <c r="G81" s="857">
        <f>+D81*E81/100000</f>
        <v/>
      </c>
      <c r="H81" s="857">
        <f>+D81*F81/100000</f>
        <v/>
      </c>
      <c r="I81" s="354" t="n"/>
    </row>
    <row customHeight="1" ht="2.25" r="82" s="451">
      <c r="A82" s="352" t="n"/>
      <c r="B82" s="353" t="n"/>
      <c r="C82" s="857" t="inlineStr">
        <is>
          <t>mt.</t>
        </is>
      </c>
      <c r="D82" s="354" t="n">
        <v>34.61</v>
      </c>
      <c r="E82" s="857" t="n">
        <v>22000</v>
      </c>
      <c r="F82" s="857">
        <f>+E82*0.902</f>
        <v/>
      </c>
      <c r="G82" s="857">
        <f>+D82*E82/100000</f>
        <v/>
      </c>
      <c r="H82" s="857">
        <f>+D82*F82/100000</f>
        <v/>
      </c>
      <c r="I82" s="354" t="n"/>
    </row>
    <row customHeight="1" ht="18" r="83" s="451">
      <c r="A83" s="857" t="inlineStr">
        <is>
          <t xml:space="preserve">b) </t>
        </is>
      </c>
      <c r="B83" s="353" t="inlineStr">
        <is>
          <t>T.S.P.</t>
        </is>
      </c>
      <c r="C83" s="857" t="inlineStr">
        <is>
          <t>mt.</t>
        </is>
      </c>
      <c r="D83" s="354">
        <f>M38/1000</f>
        <v/>
      </c>
      <c r="E83" s="857" t="n">
        <v>22000</v>
      </c>
      <c r="F83" s="857">
        <f>E83*1.5</f>
        <v/>
      </c>
      <c r="G83" s="857">
        <f>+D83*E83/100000</f>
        <v/>
      </c>
      <c r="H83" s="857">
        <f>+D83*F83/100000</f>
        <v/>
      </c>
      <c r="I83" s="354" t="n"/>
    </row>
    <row customHeight="1" ht="3" r="84" s="451">
      <c r="A84" s="352" t="n"/>
      <c r="B84" s="353" t="n"/>
      <c r="C84" s="857" t="inlineStr">
        <is>
          <t>mt.</t>
        </is>
      </c>
      <c r="D84" s="354" t="n">
        <v>34.61</v>
      </c>
      <c r="E84" s="857" t="n">
        <v>200</v>
      </c>
      <c r="F84" s="857">
        <f>+E84*0.902</f>
        <v/>
      </c>
      <c r="G84" s="857">
        <f>+D84*E84/100000</f>
        <v/>
      </c>
      <c r="H84" s="857">
        <f>+D84*F84/100000</f>
        <v/>
      </c>
      <c r="I84" s="354" t="n"/>
    </row>
    <row customHeight="1" ht="18" r="85" s="451">
      <c r="A85" s="857" t="inlineStr">
        <is>
          <t>c)</t>
        </is>
      </c>
      <c r="B85" s="353" t="inlineStr">
        <is>
          <t>M.P.</t>
        </is>
      </c>
      <c r="C85" s="857" t="inlineStr">
        <is>
          <t>mt.</t>
        </is>
      </c>
      <c r="D85" s="354">
        <f>N38/1000</f>
        <v/>
      </c>
      <c r="E85" s="857" t="n">
        <v>18000</v>
      </c>
      <c r="F85" s="857">
        <f>E85*1.5</f>
        <v/>
      </c>
      <c r="G85" s="857">
        <f>+D85*E85/100000</f>
        <v/>
      </c>
      <c r="H85" s="857">
        <f>+D85*F85/100000</f>
        <v/>
      </c>
      <c r="I85" s="354" t="n"/>
    </row>
    <row customHeight="1" ht="2.25" r="86" s="451">
      <c r="A86" s="352" t="n"/>
      <c r="B86" s="353" t="n"/>
      <c r="C86" s="342" t="n"/>
      <c r="D86" s="354" t="n">
        <v>0</v>
      </c>
      <c r="E86" s="857" t="inlineStr">
        <is>
          <t>-</t>
        </is>
      </c>
      <c r="F86" s="857" t="inlineStr">
        <is>
          <t>-</t>
        </is>
      </c>
      <c r="I86" s="354" t="n"/>
    </row>
    <row customHeight="1" hidden="1" ht="3.75" r="87" s="451">
      <c r="A87" s="352" t="n"/>
      <c r="B87" s="353" t="n"/>
      <c r="C87" s="342" t="n"/>
      <c r="D87" s="354" t="n">
        <v>0</v>
      </c>
      <c r="F87" s="857">
        <f>+E87*0.902</f>
        <v/>
      </c>
      <c r="G87" s="857">
        <f>+D87*E87/100000</f>
        <v/>
      </c>
      <c r="H87" s="857">
        <f>+D87*F87/100000</f>
        <v/>
      </c>
      <c r="I87" s="354" t="n"/>
    </row>
    <row customHeight="1" ht="18" r="88" s="451">
      <c r="A88" s="352" t="inlineStr">
        <is>
          <t>5.</t>
        </is>
      </c>
      <c r="B88" s="365" t="inlineStr">
        <is>
          <t>Insecticide</t>
        </is>
      </c>
      <c r="C88" s="857" t="inlineStr">
        <is>
          <t>-</t>
        </is>
      </c>
      <c r="D88" s="354" t="inlineStr">
        <is>
          <t>-</t>
        </is>
      </c>
      <c r="E88" s="857" t="inlineStr">
        <is>
          <t>-</t>
        </is>
      </c>
      <c r="F88" s="857" t="inlineStr">
        <is>
          <t>-</t>
        </is>
      </c>
      <c r="G88" s="857" t="n">
        <v>500</v>
      </c>
      <c r="H88" s="857">
        <f>G88*0.902</f>
        <v/>
      </c>
      <c r="I88" s="354" t="n"/>
    </row>
    <row customHeight="1" ht="20.25" r="89" s="451">
      <c r="A89" s="352" t="inlineStr">
        <is>
          <t>6.</t>
        </is>
      </c>
      <c r="B89" s="365" t="inlineStr">
        <is>
          <t>Irrigation Cost</t>
        </is>
      </c>
      <c r="C89" s="857" t="inlineStr">
        <is>
          <t>-</t>
        </is>
      </c>
      <c r="D89" s="354" t="inlineStr">
        <is>
          <t>-</t>
        </is>
      </c>
      <c r="E89" s="857" t="inlineStr">
        <is>
          <t>-</t>
        </is>
      </c>
      <c r="F89" s="857" t="inlineStr">
        <is>
          <t>-</t>
        </is>
      </c>
      <c r="G89" s="857" t="n">
        <v>1000</v>
      </c>
      <c r="H89" s="857">
        <f>G89*1.5</f>
        <v/>
      </c>
      <c r="I89" s="354" t="n"/>
    </row>
    <row customHeight="1" ht="18" r="90" s="451">
      <c r="A90" s="366" t="n"/>
      <c r="B90" s="359" t="inlineStr">
        <is>
          <t>Total</t>
        </is>
      </c>
      <c r="C90" s="359" t="inlineStr">
        <is>
          <t>-</t>
        </is>
      </c>
      <c r="D90" s="359" t="inlineStr">
        <is>
          <t>-</t>
        </is>
      </c>
      <c r="E90" s="359" t="inlineStr">
        <is>
          <t>-</t>
        </is>
      </c>
      <c r="F90" s="359" t="n"/>
      <c r="G90" s="359">
        <f>SUM(G72:G89)</f>
        <v/>
      </c>
      <c r="H90" s="349">
        <f>SUM(H72:H89)</f>
        <v/>
      </c>
    </row>
    <row customHeight="1" ht="6" r="91" s="451"/>
    <row customHeight="1" ht="18" r="92" s="451">
      <c r="B92" s="353" t="inlineStr">
        <is>
          <t>Incremental Farm Labour =</t>
        </is>
      </c>
      <c r="D92" s="354">
        <f>+D72-D55</f>
        <v/>
      </c>
      <c r="E92" s="857" t="inlineStr">
        <is>
          <t>mandays</t>
        </is>
      </c>
    </row>
    <row customHeight="1" hidden="1" ht="23.25" r="93" s="451">
      <c r="E93" s="368" t="inlineStr">
        <is>
          <t>FIXED  COST</t>
        </is>
      </c>
    </row>
    <row customHeight="1" hidden="1" ht="18" r="94" s="451">
      <c r="A94" s="369" t="inlineStr">
        <is>
          <t>A.</t>
        </is>
      </c>
      <c r="B94" s="370" t="inlineStr">
        <is>
          <t xml:space="preserve">                            PRE - PROJECT  CONDITION</t>
        </is>
      </c>
    </row>
    <row customHeight="1" hidden="1" ht="18" r="95" s="451">
      <c r="B95" s="345" t="n"/>
    </row>
    <row customHeight="1" hidden="1" ht="15" r="96" s="451">
      <c r="A96" s="362" t="inlineStr">
        <is>
          <t>Sl.</t>
        </is>
      </c>
      <c r="B96" s="363" t="inlineStr">
        <is>
          <t>Items</t>
        </is>
      </c>
      <c r="C96" s="362" t="n"/>
      <c r="D96" s="363" t="n"/>
      <c r="E96" s="363" t="inlineStr">
        <is>
          <t>Financial</t>
        </is>
      </c>
      <c r="F96" s="362" t="n"/>
      <c r="G96" s="363" t="n"/>
      <c r="H96" s="363" t="inlineStr">
        <is>
          <t>Economic</t>
        </is>
      </c>
      <c r="I96" s="363" t="n"/>
    </row>
    <row customHeight="1" hidden="1" ht="13.5" r="97" s="451">
      <c r="A97" s="371" t="inlineStr">
        <is>
          <t>No.</t>
        </is>
      </c>
      <c r="B97" s="372" t="n"/>
      <c r="C97" s="371" t="n"/>
      <c r="D97" s="372" t="n"/>
      <c r="E97" s="372" t="n"/>
      <c r="F97" s="371" t="n"/>
      <c r="G97" s="372" t="n"/>
      <c r="H97" s="372" t="n"/>
      <c r="I97" s="372" t="n"/>
    </row>
    <row customHeight="1" hidden="1" ht="18" r="98" s="451">
      <c r="A98" s="373" t="inlineStr">
        <is>
          <t>1.</t>
        </is>
      </c>
      <c r="B98" s="353" t="inlineStr">
        <is>
          <t>Rent &amp; rates</t>
        </is>
      </c>
    </row>
    <row customHeight="1" hidden="1" ht="18" r="99" s="451">
      <c r="A99" s="352" t="inlineStr">
        <is>
          <t>2.</t>
        </is>
      </c>
      <c r="B99" s="353" t="inlineStr">
        <is>
          <t>Up-keep of stock</t>
        </is>
      </c>
    </row>
    <row customHeight="1" hidden="1" ht="18" r="100" s="451">
      <c r="A100" s="352" t="inlineStr">
        <is>
          <t>3.</t>
        </is>
      </c>
      <c r="B100" s="353" t="inlineStr">
        <is>
          <t>Interest on credit</t>
        </is>
      </c>
    </row>
    <row customHeight="1" hidden="1" ht="18" r="101" s="451">
      <c r="A101" s="352" t="inlineStr">
        <is>
          <t>4.</t>
        </is>
      </c>
      <c r="B101" s="353" t="inlineStr">
        <is>
          <t>Others</t>
        </is>
      </c>
    </row>
    <row customHeight="1" hidden="1" ht="18" r="102" s="451">
      <c r="A102" s="349" t="inlineStr">
        <is>
          <t xml:space="preserve">                                                                 Total per hectare(Taka)</t>
        </is>
      </c>
      <c r="B102" s="374" t="n"/>
      <c r="C102" s="349" t="n"/>
      <c r="D102" s="366" t="n"/>
      <c r="E102" s="349">
        <f>SUM(E98:E101)</f>
        <v/>
      </c>
      <c r="F102" s="359" t="n"/>
      <c r="G102" s="349" t="n"/>
      <c r="H102" s="349">
        <f>SUM(H98:H101)</f>
        <v/>
      </c>
      <c r="I102" s="349" t="n"/>
    </row>
    <row customHeight="1" hidden="1" ht="18" r="103" s="451">
      <c r="A103" s="353" t="inlineStr">
        <is>
          <t>Total for the project (Lakh Taka)</t>
        </is>
      </c>
      <c r="B103" s="375" t="n"/>
      <c r="C103" s="376" t="n"/>
      <c r="D103" s="377" t="n"/>
      <c r="E103" s="376" t="n"/>
      <c r="F103" s="378" t="n"/>
      <c r="G103" s="376" t="n"/>
      <c r="H103" s="376" t="n"/>
    </row>
    <row customHeight="1" hidden="1" ht="18" r="104" s="451">
      <c r="B104" s="372" t="inlineStr">
        <is>
          <t>(Net Area= 240578 ha.)</t>
        </is>
      </c>
      <c r="C104" s="372" t="n"/>
      <c r="D104" s="379" t="n"/>
      <c r="E104" s="372">
        <f>+E102*74800*0.00001</f>
        <v/>
      </c>
      <c r="F104" s="371" t="n"/>
      <c r="G104" s="372" t="n"/>
      <c r="H104" s="372">
        <f>+H102*74800*0.00001</f>
        <v/>
      </c>
      <c r="I104" s="372" t="n"/>
    </row>
    <row customHeight="1" hidden="1" ht="12" r="105" s="451"/>
    <row customHeight="1" hidden="1" ht="18" r="106" s="451">
      <c r="A106" s="369" t="inlineStr">
        <is>
          <t>B.</t>
        </is>
      </c>
      <c r="B106" s="370" t="inlineStr">
        <is>
          <t xml:space="preserve">                               POST - PROJECT  CONDITION</t>
        </is>
      </c>
    </row>
    <row customHeight="1" hidden="1" ht="18" r="107" s="451">
      <c r="B107" s="345" t="n"/>
    </row>
    <row customHeight="1" hidden="1" ht="15" r="108" s="451">
      <c r="A108" s="362" t="inlineStr">
        <is>
          <t>Sl.</t>
        </is>
      </c>
      <c r="B108" s="363" t="inlineStr">
        <is>
          <t>Items</t>
        </is>
      </c>
      <c r="C108" s="362" t="n"/>
      <c r="D108" s="363" t="n"/>
      <c r="E108" s="363" t="inlineStr">
        <is>
          <t>Financial</t>
        </is>
      </c>
      <c r="F108" s="362" t="n"/>
      <c r="G108" s="363" t="n"/>
      <c r="H108" s="363" t="inlineStr">
        <is>
          <t>Economic</t>
        </is>
      </c>
      <c r="I108" s="363" t="n"/>
    </row>
    <row customHeight="1" hidden="1" ht="14.25" r="109" s="451">
      <c r="A109" s="371" t="inlineStr">
        <is>
          <t>No.</t>
        </is>
      </c>
      <c r="B109" s="372" t="n"/>
      <c r="C109" s="371" t="n"/>
      <c r="D109" s="372" t="n"/>
      <c r="E109" s="372" t="n"/>
      <c r="F109" s="371" t="n"/>
      <c r="G109" s="372" t="n"/>
      <c r="H109" s="372" t="n"/>
      <c r="I109" s="372" t="n"/>
    </row>
    <row customHeight="1" hidden="1" ht="18" r="110" s="451">
      <c r="A110" s="373" t="inlineStr">
        <is>
          <t>1.</t>
        </is>
      </c>
      <c r="B110" s="353" t="inlineStr">
        <is>
          <t>Rent &amp; rates</t>
        </is>
      </c>
    </row>
    <row customHeight="1" hidden="1" ht="18" r="111" s="451">
      <c r="A111" s="352" t="inlineStr">
        <is>
          <t>2.</t>
        </is>
      </c>
      <c r="B111" s="353" t="inlineStr">
        <is>
          <t>Up-keep of stock</t>
        </is>
      </c>
    </row>
    <row customHeight="1" hidden="1" ht="18" r="112" s="451">
      <c r="A112" s="352" t="inlineStr">
        <is>
          <t>3.</t>
        </is>
      </c>
      <c r="B112" s="353" t="inlineStr">
        <is>
          <t>Interest on credit</t>
        </is>
      </c>
    </row>
    <row customHeight="1" hidden="1" ht="18" r="113" s="451">
      <c r="A113" s="352" t="inlineStr">
        <is>
          <t>4.</t>
        </is>
      </c>
      <c r="B113" s="353" t="inlineStr">
        <is>
          <t>Others</t>
        </is>
      </c>
    </row>
    <row customHeight="1" hidden="1" ht="18" r="114" s="451">
      <c r="A114" s="349" t="inlineStr">
        <is>
          <t xml:space="preserve">                                                                 Total per hectare(Taka)</t>
        </is>
      </c>
      <c r="B114" s="374" t="n"/>
      <c r="C114" s="349" t="n"/>
      <c r="D114" s="366" t="n"/>
      <c r="E114" s="349">
        <f>SUM(E110:E113)</f>
        <v/>
      </c>
      <c r="F114" s="359" t="n"/>
      <c r="G114" s="349" t="n"/>
      <c r="H114" s="349">
        <f>SUM(H110:H113)</f>
        <v/>
      </c>
      <c r="I114" s="349" t="n"/>
    </row>
    <row customHeight="1" hidden="1" ht="18" r="115" s="451">
      <c r="A115" s="353" t="inlineStr">
        <is>
          <t>Total for the project (Lakh Taka)</t>
        </is>
      </c>
      <c r="B115" s="375" t="n"/>
      <c r="C115" s="376" t="n"/>
      <c r="D115" s="377" t="n"/>
      <c r="E115" s="376" t="n"/>
      <c r="F115" s="378" t="n"/>
      <c r="G115" s="376" t="n"/>
      <c r="H115" s="376" t="n"/>
    </row>
    <row customHeight="1" hidden="1" ht="18" r="116" s="451">
      <c r="B116" s="372" t="inlineStr">
        <is>
          <t>(Net Area= 240578 ha.)</t>
        </is>
      </c>
      <c r="C116" s="372" t="n"/>
      <c r="D116" s="379" t="n"/>
      <c r="E116" s="372">
        <f>+E114*74800*0.00001</f>
        <v/>
      </c>
      <c r="F116" s="371" t="n"/>
      <c r="G116" s="372" t="n"/>
      <c r="H116" s="372">
        <f>+H114*74800*0.00001</f>
        <v/>
      </c>
      <c r="I116" s="372" t="n"/>
    </row>
    <row customHeight="1" ht="15.75" r="117" s="451"/>
    <row customHeight="1" ht="15.75" r="118" s="451"/>
    <row customHeight="1" ht="15.75" r="119" s="451"/>
    <row customHeight="1" ht="15.75" r="120" s="451"/>
    <row customHeight="1" ht="15.75" r="121" s="451"/>
    <row customHeight="1" ht="15.75" r="122" s="451"/>
    <row customHeight="1" ht="15.75" r="123" s="451"/>
    <row customHeight="1" ht="27.75" r="124" s="451">
      <c r="A124" s="856" t="inlineStr">
        <is>
          <t>SUMMARY  OF  BENEFIT</t>
        </is>
      </c>
    </row>
    <row customHeight="1" ht="6" r="125" s="451"/>
    <row customHeight="1" ht="15" r="126" s="451">
      <c r="A126" s="369" t="inlineStr">
        <is>
          <t>A.</t>
        </is>
      </c>
      <c r="B126" s="343" t="inlineStr">
        <is>
          <t>POST - PROJECT  CONDITION</t>
        </is>
      </c>
    </row>
    <row customHeight="1" ht="3.75" r="127" s="451"/>
    <row customHeight="1" ht="16.5" r="128" s="451">
      <c r="A128" s="369" t="n"/>
      <c r="B128" s="343" t="n"/>
      <c r="E128" s="372" t="inlineStr">
        <is>
          <t>Financial</t>
        </is>
      </c>
      <c r="F128" s="380" t="n"/>
      <c r="H128" s="372" t="inlineStr">
        <is>
          <t>Economic</t>
        </is>
      </c>
    </row>
    <row customHeight="1" ht="6" r="129" s="451"/>
    <row customHeight="1" ht="15" r="130" s="451">
      <c r="A130" s="352" t="inlineStr">
        <is>
          <t>1.</t>
        </is>
      </c>
      <c r="B130" s="353" t="inlineStr">
        <is>
          <t>Gross Production Value</t>
        </is>
      </c>
      <c r="E130" s="857">
        <f>+H38</f>
        <v/>
      </c>
      <c r="H130" s="857">
        <f>+I38</f>
        <v/>
      </c>
    </row>
    <row customHeight="1" ht="5.25" r="131" s="451"/>
    <row customHeight="1" ht="18" r="132" s="451">
      <c r="A132" s="352" t="inlineStr">
        <is>
          <t>2.</t>
        </is>
      </c>
      <c r="B132" s="381" t="inlineStr">
        <is>
          <t>Cost of cultivation</t>
        </is>
      </c>
    </row>
    <row customHeight="1" ht="5.25" r="133" s="451"/>
    <row customHeight="1" ht="15" r="134" s="451">
      <c r="B134" s="353" t="inlineStr">
        <is>
          <t>i) Variable Cost</t>
        </is>
      </c>
      <c r="E134" s="857">
        <f>+G90</f>
        <v/>
      </c>
      <c r="H134" s="857">
        <f>+H90</f>
        <v/>
      </c>
    </row>
    <row customHeight="1" ht="18" r="135" s="451">
      <c r="B135" s="353" t="inlineStr">
        <is>
          <t>ii) Fixed Cost</t>
        </is>
      </c>
      <c r="E135" s="857">
        <f>+E116*1</f>
        <v/>
      </c>
      <c r="H135" s="857">
        <f>+H116*1</f>
        <v/>
      </c>
    </row>
    <row customHeight="1" ht="2.25" r="136" s="451"/>
    <row customHeight="1" ht="15" r="137" s="451">
      <c r="A137" s="352" t="inlineStr">
        <is>
          <t>3.</t>
        </is>
      </c>
      <c r="B137" s="353" t="inlineStr">
        <is>
          <t>Net Benefit (A1-A2)</t>
        </is>
      </c>
      <c r="E137" s="857">
        <f>E130-E134</f>
        <v/>
      </c>
      <c r="H137" s="857">
        <f>H130-H134</f>
        <v/>
      </c>
    </row>
    <row customHeight="1" ht="12" r="138" s="451"/>
    <row customHeight="1" ht="18" r="139" s="451">
      <c r="A139" s="369" t="inlineStr">
        <is>
          <t>B.</t>
        </is>
      </c>
      <c r="B139" s="365" t="inlineStr">
        <is>
          <t>PRE - PROJECT  CONDITION</t>
        </is>
      </c>
    </row>
    <row customHeight="1" ht="3.75" r="140" s="451"/>
    <row customHeight="1" ht="15.75" r="141" s="451">
      <c r="A141" s="352" t="inlineStr">
        <is>
          <t>1.</t>
        </is>
      </c>
      <c r="B141" s="353" t="inlineStr">
        <is>
          <t>Gross Production Value</t>
        </is>
      </c>
      <c r="E141" s="857">
        <f>+H11*1</f>
        <v/>
      </c>
      <c r="H141" s="857">
        <f>+I11*1</f>
        <v/>
      </c>
    </row>
    <row customHeight="1" ht="5.25" r="142" s="451"/>
    <row customHeight="1" ht="15.75" r="143" s="451">
      <c r="A143" s="352" t="inlineStr">
        <is>
          <t>2.</t>
        </is>
      </c>
      <c r="B143" s="381" t="inlineStr">
        <is>
          <t>Cost of cultivation</t>
        </is>
      </c>
      <c r="E143" s="382" t="n"/>
      <c r="F143" s="376" t="n"/>
      <c r="G143" s="376" t="n"/>
      <c r="H143" s="376" t="n"/>
    </row>
    <row customHeight="1" ht="5.25" r="144" s="451"/>
    <row customHeight="1" ht="15.75" r="145" s="451">
      <c r="B145" s="353" t="inlineStr">
        <is>
          <t>i) Variable Cost</t>
        </is>
      </c>
      <c r="E145" s="857">
        <f>+G67*1</f>
        <v/>
      </c>
      <c r="H145" s="857">
        <f>+H67*1</f>
        <v/>
      </c>
    </row>
    <row customHeight="1" ht="15.75" r="146" s="451">
      <c r="B146" s="353" t="inlineStr">
        <is>
          <t>ii) Fixed Cost</t>
        </is>
      </c>
      <c r="E146" s="857">
        <f>+E104*1</f>
        <v/>
      </c>
      <c r="H146" s="857">
        <f>+H104*1</f>
        <v/>
      </c>
    </row>
    <row customHeight="1" ht="6" r="147" s="451"/>
    <row customHeight="1" ht="15.75" r="148" s="451">
      <c r="A148" s="352" t="inlineStr">
        <is>
          <t>3.</t>
        </is>
      </c>
      <c r="B148" s="353" t="inlineStr">
        <is>
          <t>Net Benefit (B1-B2)</t>
        </is>
      </c>
      <c r="E148" s="857">
        <f>E141-E145</f>
        <v/>
      </c>
      <c r="H148" s="857">
        <f>H141-H145</f>
        <v/>
      </c>
    </row>
    <row customHeight="1" ht="6" r="149" s="451"/>
    <row customHeight="1" ht="31.5" r="150" s="451">
      <c r="A150" s="369" t="inlineStr">
        <is>
          <t>C.</t>
        </is>
      </c>
      <c r="B150" s="858" t="inlineStr">
        <is>
          <t>Net Incremental Benefit from Agriculture      (A3-B3)</t>
        </is>
      </c>
      <c r="E150" s="369">
        <f>+E137-E148</f>
        <v/>
      </c>
      <c r="F150" s="369" t="n"/>
      <c r="G150" s="369" t="n"/>
      <c r="H150" s="369">
        <f>+H137-H148</f>
        <v/>
      </c>
      <c r="J150" s="369" t="n"/>
    </row>
    <row customHeight="1" ht="15.75" r="151" s="451">
      <c r="A151" s="369" t="n"/>
      <c r="B151" s="365" t="n"/>
      <c r="C151" s="369" t="n"/>
      <c r="D151" s="369" t="n"/>
      <c r="E151" s="369" t="n"/>
      <c r="F151" s="369" t="n"/>
      <c r="G151" s="369" t="n"/>
      <c r="H151" s="369" t="n"/>
      <c r="J151" s="369" t="n"/>
    </row>
    <row customHeight="1" ht="15.75" r="152" s="451">
      <c r="A152" s="369" t="n"/>
      <c r="B152" s="365" t="n"/>
      <c r="C152" s="369" t="n"/>
      <c r="D152" s="369" t="n"/>
      <c r="E152" s="369" t="n"/>
      <c r="F152" s="369" t="n"/>
      <c r="G152" s="369" t="n"/>
      <c r="H152" s="369" t="n"/>
      <c r="J152" s="369" t="n"/>
    </row>
    <row customHeight="1" ht="15.75" r="153" s="451">
      <c r="A153" s="369" t="n"/>
      <c r="B153" s="365" t="n"/>
      <c r="C153" s="369" t="n"/>
      <c r="D153" s="369" t="n"/>
      <c r="E153" s="369" t="n"/>
      <c r="F153" s="369" t="n"/>
      <c r="G153" s="369" t="n"/>
      <c r="H153" s="369" t="n"/>
      <c r="J153" s="369" t="n"/>
    </row>
    <row customHeight="1" ht="18" r="154" s="451">
      <c r="A154" s="354" t="n"/>
    </row>
    <row customHeight="1" ht="18" r="155" s="451">
      <c r="A155" s="354" t="n"/>
    </row>
    <row customHeight="1" ht="18" r="156" s="451">
      <c r="A156" s="354" t="n"/>
    </row>
    <row customHeight="1" ht="18" r="157" s="451">
      <c r="A157" s="354" t="n"/>
    </row>
    <row customHeight="1" ht="18" r="158" s="451">
      <c r="A158" s="354" t="n"/>
    </row>
    <row customHeight="1" ht="18" r="159" s="451">
      <c r="A159" s="354" t="n"/>
    </row>
    <row customHeight="1" ht="18" r="160" s="451">
      <c r="A160" s="354" t="n"/>
    </row>
    <row customHeight="1" ht="18" r="161" s="451">
      <c r="A161" s="354" t="n"/>
    </row>
    <row customHeight="1" ht="18" r="162" s="451">
      <c r="A162" s="354" t="n"/>
    </row>
    <row customHeight="1" ht="18" r="163" s="451">
      <c r="A163" s="354" t="n"/>
    </row>
    <row customHeight="1" ht="18" r="164" s="451">
      <c r="A164" s="354" t="n"/>
    </row>
    <row customHeight="1" ht="18" r="165" s="451">
      <c r="A165" s="354" t="n"/>
    </row>
    <row customHeight="1" ht="18" r="166" s="451">
      <c r="A166" s="354" t="n"/>
    </row>
    <row customHeight="1" ht="18" r="167" s="451">
      <c r="A167" s="354" t="n"/>
    </row>
    <row customHeight="1" ht="18" r="168" s="451">
      <c r="A168" s="354" t="n"/>
    </row>
    <row customHeight="1" ht="18" r="169" s="451">
      <c r="A169" s="354" t="n"/>
    </row>
    <row customHeight="1" ht="18" r="170" s="451">
      <c r="A170" s="354" t="n"/>
    </row>
    <row customHeight="1" ht="18" r="171" s="451">
      <c r="A171" s="354" t="n"/>
    </row>
    <row customHeight="1" ht="18" r="172" s="451">
      <c r="A172" s="354" t="n"/>
    </row>
    <row customHeight="1" ht="18" r="173" s="451">
      <c r="A173" s="354" t="n"/>
    </row>
    <row customHeight="1" ht="18" r="174" s="451">
      <c r="A174" s="354" t="n"/>
    </row>
    <row customHeight="1" ht="18" r="175" s="451">
      <c r="A175" s="354" t="n"/>
    </row>
    <row customHeight="1" ht="18" r="176" s="451">
      <c r="A176" s="354" t="n"/>
    </row>
    <row customHeight="1" ht="18" r="177" s="451">
      <c r="A177" s="354" t="n"/>
    </row>
    <row customHeight="1" ht="18" r="178" s="451">
      <c r="A178" s="354" t="n"/>
    </row>
    <row customHeight="1" ht="18" r="179" s="451">
      <c r="A179" s="354" t="n"/>
    </row>
    <row customHeight="1" ht="18" r="180" s="451">
      <c r="A180" s="354" t="n"/>
    </row>
    <row customHeight="1" ht="18" r="181" s="451">
      <c r="A181" s="354" t="n"/>
    </row>
    <row customHeight="1" ht="18" r="182" s="451">
      <c r="A182" s="354" t="n"/>
    </row>
    <row customHeight="1" ht="18" r="183" s="451">
      <c r="A183" s="354" t="n"/>
    </row>
    <row customHeight="1" ht="18" r="184" s="451">
      <c r="A184" s="354" t="n"/>
    </row>
    <row customHeight="1" ht="18" r="185" s="451">
      <c r="A185" s="354" t="n"/>
    </row>
    <row customHeight="1" ht="18" r="186" s="451">
      <c r="A186" s="354" t="n"/>
    </row>
    <row customHeight="1" ht="18" r="187" s="451">
      <c r="A187" s="354" t="n"/>
    </row>
    <row customHeight="1" ht="18" r="188" s="451">
      <c r="A188" s="354" t="n"/>
    </row>
    <row customHeight="1" ht="18" r="189" s="451">
      <c r="A189" s="354" t="n"/>
    </row>
    <row customHeight="1" ht="18" r="190" s="451">
      <c r="A190" s="354" t="n"/>
    </row>
    <row customHeight="1" ht="18" r="191" s="451">
      <c r="A191" s="354" t="n"/>
    </row>
    <row customHeight="1" ht="18" r="192" s="451">
      <c r="A192" s="354" t="n"/>
    </row>
    <row customHeight="1" ht="18" r="193" s="451">
      <c r="A193" s="354" t="n"/>
    </row>
    <row customHeight="1" ht="18" r="194" s="451">
      <c r="A194" s="354" t="n"/>
    </row>
    <row customHeight="1" ht="18" r="195" s="451">
      <c r="A195" s="354" t="n"/>
    </row>
    <row customHeight="1" ht="18" r="196" s="451">
      <c r="A196" s="354" t="n"/>
    </row>
    <row customHeight="1" ht="18" r="197" s="451">
      <c r="A197" s="354" t="n"/>
    </row>
    <row customHeight="1" ht="18" r="198" s="451">
      <c r="A198" s="354" t="n"/>
    </row>
    <row customHeight="1" ht="18" r="199" s="451">
      <c r="A199" s="354" t="n"/>
    </row>
    <row customHeight="1" ht="18" r="200" s="451">
      <c r="A200" s="354" t="n"/>
    </row>
    <row customHeight="1" ht="18" r="201" s="451">
      <c r="A201" s="354" t="n"/>
    </row>
    <row customHeight="1" ht="18" r="202" s="451">
      <c r="A202" s="354" t="n"/>
    </row>
    <row customHeight="1" ht="18" r="203" s="451">
      <c r="A203" s="354" t="n"/>
    </row>
    <row customHeight="1" ht="18" r="204" s="451">
      <c r="A204" s="354" t="n"/>
    </row>
    <row customHeight="1" ht="18" r="205" s="451">
      <c r="A205" s="354" t="n"/>
    </row>
    <row customHeight="1" ht="18" r="206" s="451">
      <c r="A206" s="354" t="n"/>
    </row>
    <row customHeight="1" ht="18" r="207" s="451">
      <c r="A207" s="354" t="n"/>
    </row>
    <row customHeight="1" ht="18" r="208" s="451">
      <c r="A208" s="354" t="n"/>
    </row>
    <row customHeight="1" ht="18" r="209" s="451">
      <c r="A209" s="354" t="n"/>
    </row>
    <row customHeight="1" ht="18" r="210" s="451">
      <c r="A210" s="354" t="n"/>
    </row>
    <row customHeight="1" ht="18" r="211" s="451">
      <c r="A211" s="354" t="n"/>
    </row>
    <row customHeight="1" ht="18" r="212" s="451">
      <c r="A212" s="354" t="n"/>
    </row>
    <row customHeight="1" ht="18" r="213" s="451">
      <c r="A213" s="354" t="n"/>
    </row>
    <row customHeight="1" ht="18" r="214" s="451">
      <c r="A214" s="354" t="n"/>
    </row>
    <row customHeight="1" ht="18" r="215" s="451">
      <c r="A215" s="354" t="n"/>
    </row>
    <row customHeight="1" ht="18" r="216" s="451">
      <c r="A216" s="354" t="n"/>
    </row>
    <row customHeight="1" ht="18" r="217" s="451">
      <c r="A217" s="354" t="n"/>
    </row>
    <row customHeight="1" ht="18" r="218" s="451">
      <c r="A218" s="354" t="n"/>
    </row>
    <row customHeight="1" ht="18" r="219" s="451">
      <c r="A219" s="354" t="n"/>
    </row>
    <row customHeight="1" ht="18" r="220" s="451">
      <c r="A220" s="354" t="n"/>
    </row>
    <row customHeight="1" ht="18" r="221" s="451">
      <c r="A221" s="354" t="n"/>
    </row>
    <row customHeight="1" ht="18" r="222" s="451">
      <c r="A222" s="354" t="n"/>
    </row>
    <row customHeight="1" ht="18" r="223" s="451">
      <c r="A223" s="354" t="n"/>
    </row>
    <row customHeight="1" ht="18" r="224" s="451">
      <c r="A224" s="354" t="n"/>
    </row>
    <row customHeight="1" ht="18" r="225" s="451">
      <c r="A225" s="354" t="n"/>
    </row>
    <row customHeight="1" ht="18" r="226" s="451">
      <c r="A226" s="354" t="n"/>
    </row>
    <row customHeight="1" ht="18" r="227" s="451">
      <c r="A227" s="354" t="n"/>
    </row>
    <row customHeight="1" ht="18" r="228" s="451">
      <c r="A228" s="354" t="n"/>
    </row>
    <row customHeight="1" ht="18" r="229" s="451">
      <c r="A229" s="354" t="n"/>
    </row>
    <row customHeight="1" ht="18" r="230" s="451">
      <c r="A230" s="354" t="n"/>
    </row>
    <row customHeight="1" ht="18" r="231" s="451">
      <c r="A231" s="354" t="n"/>
    </row>
    <row customHeight="1" ht="18" r="232" s="451">
      <c r="A232" s="354" t="n"/>
    </row>
    <row customHeight="1" ht="18" r="233" s="451">
      <c r="A233" s="354" t="n"/>
    </row>
    <row customHeight="1" ht="18" r="234" s="451">
      <c r="A234" s="354" t="n"/>
    </row>
    <row customHeight="1" ht="18" r="235" s="451">
      <c r="A235" s="354" t="n"/>
    </row>
    <row customHeight="1" ht="18" r="236" s="451">
      <c r="A236" s="354" t="n"/>
    </row>
    <row customHeight="1" ht="18" r="237" s="451">
      <c r="A237" s="354" t="n"/>
    </row>
    <row customHeight="1" ht="18" r="238" s="451">
      <c r="A238" s="354" t="n"/>
    </row>
    <row customHeight="1" ht="18" r="239" s="451">
      <c r="A239" s="354" t="n"/>
    </row>
    <row customHeight="1" ht="18" r="240" s="451">
      <c r="A240" s="354" t="n"/>
    </row>
    <row customHeight="1" ht="18" r="241" s="451">
      <c r="A241" s="354" t="n"/>
    </row>
    <row customHeight="1" ht="18" r="242" s="451">
      <c r="A242" s="354" t="n"/>
    </row>
    <row customHeight="1" ht="18" r="243" s="451">
      <c r="A243" s="354" t="n"/>
    </row>
    <row customHeight="1" ht="18" r="244" s="451">
      <c r="A244" s="354" t="n"/>
    </row>
    <row customHeight="1" ht="18" r="245" s="451">
      <c r="A245" s="354" t="n"/>
    </row>
    <row customHeight="1" ht="18" r="246" s="451">
      <c r="A246" s="354" t="n"/>
    </row>
    <row customHeight="1" ht="18" r="247" s="451">
      <c r="A247" s="354" t="n"/>
    </row>
    <row customHeight="1" ht="18" r="248" s="451">
      <c r="A248" s="354" t="n"/>
    </row>
    <row customHeight="1" ht="18" r="249" s="451">
      <c r="A249" s="354" t="n"/>
    </row>
    <row customHeight="1" ht="18" r="250" s="451">
      <c r="A250" s="354" t="n"/>
    </row>
    <row customHeight="1" ht="18" r="251" s="451">
      <c r="A251" s="354" t="n"/>
    </row>
    <row customHeight="1" ht="18" r="252" s="451">
      <c r="A252" s="354" t="n"/>
    </row>
    <row customHeight="1" ht="18" r="253" s="451">
      <c r="A253" s="354" t="n"/>
    </row>
    <row customHeight="1" ht="18" r="254" s="451">
      <c r="A254" s="354" t="n"/>
    </row>
    <row customHeight="1" ht="18" r="255" s="451">
      <c r="A255" s="354" t="n"/>
    </row>
    <row customHeight="1" ht="18" r="256" s="451">
      <c r="A256" s="354" t="n"/>
    </row>
    <row customHeight="1" ht="18" r="257" s="451">
      <c r="A257" s="354" t="n"/>
    </row>
    <row customHeight="1" ht="18" r="258" s="451">
      <c r="A258" s="354" t="n"/>
    </row>
    <row customHeight="1" ht="18" r="259" s="451">
      <c r="A259" s="354" t="n"/>
    </row>
    <row customHeight="1" ht="18" r="260" s="451">
      <c r="A260" s="354" t="n"/>
    </row>
    <row customHeight="1" ht="18" r="261" s="451">
      <c r="A261" s="354" t="n"/>
    </row>
    <row customHeight="1" ht="18" r="262" s="451">
      <c r="A262" s="354" t="n"/>
    </row>
    <row customHeight="1" ht="18" r="263" s="451">
      <c r="A263" s="354" t="n"/>
    </row>
    <row customHeight="1" ht="18" r="264" s="451">
      <c r="A264" s="354" t="n"/>
    </row>
    <row customHeight="1" ht="18" r="265" s="451">
      <c r="A265" s="354" t="n"/>
    </row>
    <row customHeight="1" ht="18" r="266" s="451">
      <c r="A266" s="354" t="n"/>
    </row>
    <row customHeight="1" ht="18" r="267" s="451">
      <c r="A267" s="354" t="n"/>
    </row>
    <row customHeight="1" ht="18" r="268" s="451">
      <c r="A268" s="354" t="n"/>
    </row>
    <row customHeight="1" ht="18" r="269" s="451">
      <c r="A269" s="354" t="n"/>
    </row>
    <row customHeight="1" ht="18" r="270" s="451">
      <c r="A270" s="354" t="n"/>
    </row>
    <row customHeight="1" ht="18" r="271" s="451">
      <c r="A271" s="354" t="n"/>
    </row>
    <row customHeight="1" ht="18" r="272" s="451">
      <c r="A272" s="354" t="n"/>
    </row>
    <row customHeight="1" ht="18" r="273" s="451">
      <c r="A273" s="354" t="n"/>
    </row>
    <row customHeight="1" ht="18" r="274" s="451">
      <c r="A274" s="354" t="n"/>
    </row>
    <row customHeight="1" ht="18" r="275" s="451">
      <c r="A275" s="354" t="n"/>
    </row>
    <row customHeight="1" ht="18" r="276" s="451">
      <c r="A276" s="354" t="n"/>
    </row>
    <row customHeight="1" ht="18" r="277" s="451">
      <c r="A277" s="354" t="n"/>
    </row>
    <row customHeight="1" ht="18" r="278" s="451">
      <c r="A278" s="354" t="n"/>
    </row>
    <row customHeight="1" ht="18" r="279" s="451">
      <c r="A279" s="354" t="n"/>
    </row>
    <row customHeight="1" ht="18" r="280" s="451">
      <c r="A280" s="354" t="n"/>
    </row>
    <row customHeight="1" ht="18" r="281" s="451">
      <c r="A281" s="354" t="n"/>
    </row>
    <row customHeight="1" ht="18" r="282" s="451">
      <c r="A282" s="354" t="n"/>
    </row>
    <row customHeight="1" ht="18" r="283" s="451">
      <c r="A283" s="354" t="n"/>
    </row>
    <row customHeight="1" ht="18" r="284" s="451">
      <c r="A284" s="354" t="n"/>
    </row>
    <row customHeight="1" ht="18" r="285" s="451">
      <c r="A285" s="354" t="n"/>
    </row>
    <row customHeight="1" ht="18" r="286" s="451">
      <c r="A286" s="354" t="n"/>
    </row>
    <row customHeight="1" ht="18" r="287" s="451">
      <c r="A287" s="354" t="n"/>
    </row>
    <row customHeight="1" ht="18" r="288" s="451">
      <c r="A288" s="354" t="n"/>
    </row>
    <row customHeight="1" ht="18" r="289" s="451">
      <c r="A289" s="354" t="n"/>
    </row>
    <row customHeight="1" ht="18" r="290" s="451">
      <c r="A290" s="354" t="n"/>
    </row>
    <row customHeight="1" ht="18" r="291" s="451">
      <c r="A291" s="354" t="n"/>
    </row>
    <row customHeight="1" ht="18" r="292" s="451">
      <c r="A292" s="354" t="n"/>
    </row>
    <row customHeight="1" ht="18" r="293" s="451">
      <c r="A293" s="354" t="n"/>
    </row>
    <row customHeight="1" ht="18" r="294" s="451">
      <c r="A294" s="354" t="n"/>
    </row>
    <row customHeight="1" ht="18" r="295" s="451">
      <c r="A295" s="354" t="n"/>
    </row>
    <row customHeight="1" ht="18" r="296" s="451">
      <c r="A296" s="354" t="n"/>
    </row>
    <row customHeight="1" ht="18" r="297" s="451">
      <c r="A297" s="354" t="n"/>
    </row>
  </sheetData>
  <mergeCells count="2">
    <mergeCell ref="A124:H124"/>
    <mergeCell ref="B150:D150"/>
  </mergeCells>
  <pageMargins bottom="1" footer="0.5" header="0.5" left="0.75" right="0.75" top="1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22" view="pageBreakPreview" workbookViewId="0" zoomScaleNormal="100" zoomScaleSheetLayoutView="100">
      <selection activeCell="D40" sqref="D40"/>
    </sheetView>
  </sheetViews>
  <sheetFormatPr baseColWidth="8" defaultColWidth="8.7109375" defaultRowHeight="15"/>
  <cols>
    <col customWidth="1" max="1" min="1" style="860" width="12"/>
    <col bestFit="1" customWidth="1" max="2" min="2" style="860" width="9.85546875"/>
    <col bestFit="1" customWidth="1" max="3" min="3" style="860" width="9.28515625"/>
    <col customWidth="1" max="4" min="4" style="860" width="11"/>
    <col customWidth="1" max="5" min="5" style="860" width="10.42578125"/>
    <col customWidth="1" max="7" min="6" style="860" width="11"/>
    <col customWidth="1" max="8" min="8" style="860" width="11.7109375"/>
    <col customWidth="1" max="9" min="9" style="860" width="8.7109375"/>
    <col customWidth="1" max="10" min="10" style="860" width="11.28515625"/>
    <col customWidth="1" max="139" min="11" style="860" width="8.7109375"/>
    <col customWidth="1" max="16384" min="140" style="860" width="8.7109375"/>
  </cols>
  <sheetData>
    <row customHeight="1" ht="15.75" r="2" s="451">
      <c r="F2" s="859" t="n"/>
    </row>
    <row customHeight="1" ht="18.75" r="4" s="451">
      <c r="A4" s="861" t="inlineStr">
        <is>
          <t>Computation of Internal Rate of Return</t>
        </is>
      </c>
    </row>
    <row customHeight="1" ht="18.75" r="5" s="451">
      <c r="A5" s="861" t="inlineStr">
        <is>
          <t>(Financial)</t>
        </is>
      </c>
    </row>
    <row customHeight="1" ht="15.75" r="6" s="451" thickBot="1">
      <c r="G6" s="862" t="inlineStr">
        <is>
          <t xml:space="preserve"> (BDT In Lakh)</t>
        </is>
      </c>
      <c r="H6" s="863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1456.294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2682.926999999999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7942.685999999998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5" r="11" s="451">
      <c r="A11" s="391">
        <f>+A10+1</f>
        <v/>
      </c>
      <c r="B11" s="392" t="n">
        <v>15867.59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5" r="12" s="451">
      <c r="A12" s="391">
        <f>+A11+1</f>
        <v/>
      </c>
      <c r="B12" s="392" t="n">
        <v>17642.42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5" r="13" s="451">
      <c r="A13" s="391">
        <f>+A12+1</f>
        <v/>
      </c>
      <c r="B13" s="392" t="n">
        <v>13726.97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5" r="14" s="451">
      <c r="A14" s="391">
        <f>+A13+1</f>
        <v/>
      </c>
      <c r="B14" s="392" t="n">
        <v>23490.92944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5" r="15" s="451">
      <c r="A15" s="391">
        <f>+A14+1</f>
        <v/>
      </c>
      <c r="B15" s="392" t="n">
        <v>17970.18355999999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5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5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5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5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5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5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5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5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5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5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5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5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5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5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5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5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5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5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5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5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5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2020-09-14T04:48:50Z</dcterms:modified>
  <cp:lastModifiedBy>HFMLIP</cp:lastModifiedBy>
  <cp:lastPrinted>2020-03-19T11:22:26Z</cp:lastPrinted>
</cp:coreProperties>
</file>