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drawings/drawing15.xml" ContentType="application/vnd.openxmlformats-officedocument.drawingml.chartshapes+xml"/>
  <Override PartName="/xl/charts/chart16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ACAD TUTORIAL\Khal_Drafting\Kobodak Test  File\"/>
    </mc:Choice>
  </mc:AlternateContent>
  <bookViews>
    <workbookView xWindow="0" yWindow="0" windowWidth="23040" windowHeight="7956" activeTab="3"/>
  </bookViews>
  <sheets>
    <sheet name="Earth cal (2)" sheetId="44" r:id="rId1"/>
    <sheet name="Survey" sheetId="43" r:id="rId2"/>
    <sheet name="Only_Data" sheetId="21" state="hidden" r:id="rId3"/>
    <sheet name="D-Data" sheetId="38" r:id="rId4"/>
    <sheet name="Earth cal" sheetId="40" r:id="rId5"/>
  </sheets>
  <definedNames>
    <definedName name="_xlnm.Print_Area" localSheetId="3">'D-Data'!$A$1:$Y$227</definedName>
    <definedName name="_xlnm.Print_Area" localSheetId="4">'Earth cal'!$A$958:$K$1287</definedName>
    <definedName name="_xlnm.Print_Area" localSheetId="0">'Earth cal (2)'!#REF!</definedName>
  </definedNames>
  <calcPr calcId="162913"/>
</workbook>
</file>

<file path=xl/calcChain.xml><?xml version="1.0" encoding="utf-8"?>
<calcChain xmlns="http://schemas.openxmlformats.org/spreadsheetml/2006/main">
  <c r="A42" i="44" l="1"/>
  <c r="A43" i="44"/>
  <c r="A44" i="44"/>
  <c r="A45" i="44"/>
  <c r="D46" i="44" s="1"/>
  <c r="A46" i="44"/>
  <c r="A47" i="44"/>
  <c r="A48" i="44"/>
  <c r="A49" i="44"/>
  <c r="A50" i="44"/>
  <c r="A51" i="44"/>
  <c r="A52" i="44"/>
  <c r="A53" i="44"/>
  <c r="A54" i="44"/>
  <c r="A55" i="44"/>
  <c r="A56" i="44"/>
  <c r="A41" i="44"/>
  <c r="A7" i="44"/>
  <c r="A8" i="44"/>
  <c r="A9" i="44"/>
  <c r="D9" i="44" s="1"/>
  <c r="A10" i="44"/>
  <c r="A11" i="44"/>
  <c r="A12" i="44"/>
  <c r="D12" i="44" s="1"/>
  <c r="A13" i="44"/>
  <c r="D13" i="44" s="1"/>
  <c r="A14" i="44"/>
  <c r="A15" i="44"/>
  <c r="A16" i="44"/>
  <c r="A17" i="44"/>
  <c r="A18" i="44"/>
  <c r="A19" i="44"/>
  <c r="A20" i="44"/>
  <c r="A21" i="44"/>
  <c r="D21" i="44" s="1"/>
  <c r="A6" i="44"/>
  <c r="D60" i="44"/>
  <c r="J56" i="44"/>
  <c r="K56" i="44" s="1"/>
  <c r="I56" i="44"/>
  <c r="J55" i="44"/>
  <c r="K55" i="44" s="1"/>
  <c r="I55" i="44"/>
  <c r="J54" i="44"/>
  <c r="K54" i="44" s="1"/>
  <c r="I54" i="44"/>
  <c r="J53" i="44"/>
  <c r="K53" i="44" s="1"/>
  <c r="I53" i="44"/>
  <c r="J52" i="44"/>
  <c r="K52" i="44" s="1"/>
  <c r="I52" i="44"/>
  <c r="J51" i="44"/>
  <c r="K51" i="44" s="1"/>
  <c r="I51" i="44"/>
  <c r="J50" i="44"/>
  <c r="K50" i="44" s="1"/>
  <c r="I50" i="44"/>
  <c r="J49" i="44"/>
  <c r="K49" i="44" s="1"/>
  <c r="I49" i="44"/>
  <c r="J48" i="44"/>
  <c r="K48" i="44" s="1"/>
  <c r="I48" i="44"/>
  <c r="J47" i="44"/>
  <c r="K47" i="44" s="1"/>
  <c r="I47" i="44"/>
  <c r="J46" i="44"/>
  <c r="K46" i="44" s="1"/>
  <c r="I46" i="44"/>
  <c r="T45" i="44"/>
  <c r="Q45" i="44"/>
  <c r="N45" i="44"/>
  <c r="J45" i="44"/>
  <c r="K45" i="44" s="1"/>
  <c r="I45" i="44"/>
  <c r="Q44" i="44"/>
  <c r="P44" i="44"/>
  <c r="P45" i="44" s="1"/>
  <c r="N44" i="44"/>
  <c r="M44" i="44" s="1"/>
  <c r="M45" i="44" s="1"/>
  <c r="J44" i="44"/>
  <c r="K44" i="44" s="1"/>
  <c r="I44" i="44"/>
  <c r="J43" i="44"/>
  <c r="K43" i="44" s="1"/>
  <c r="I43" i="44"/>
  <c r="J42" i="44"/>
  <c r="I42" i="44"/>
  <c r="D42" i="44"/>
  <c r="K40" i="44"/>
  <c r="J40" i="44"/>
  <c r="I40" i="44"/>
  <c r="H40" i="44"/>
  <c r="G40" i="44"/>
  <c r="D25" i="44"/>
  <c r="M23" i="44"/>
  <c r="M22" i="44"/>
  <c r="J19" i="44"/>
  <c r="K19" i="44" s="1"/>
  <c r="I19" i="44"/>
  <c r="J18" i="44"/>
  <c r="K18" i="44" s="1"/>
  <c r="I18" i="44"/>
  <c r="J17" i="44"/>
  <c r="K17" i="44" s="1"/>
  <c r="I17" i="44"/>
  <c r="J16" i="44"/>
  <c r="K16" i="44" s="1"/>
  <c r="I16" i="44"/>
  <c r="J15" i="44"/>
  <c r="K15" i="44" s="1"/>
  <c r="I15" i="44"/>
  <c r="J14" i="44"/>
  <c r="K14" i="44" s="1"/>
  <c r="I14" i="44"/>
  <c r="J13" i="44"/>
  <c r="K13" i="44" s="1"/>
  <c r="I13" i="44"/>
  <c r="J12" i="44"/>
  <c r="K12" i="44" s="1"/>
  <c r="I12" i="44"/>
  <c r="J11" i="44"/>
  <c r="K11" i="44" s="1"/>
  <c r="I11" i="44"/>
  <c r="T10" i="44"/>
  <c r="J10" i="44"/>
  <c r="K10" i="44" s="1"/>
  <c r="I10" i="44"/>
  <c r="T9" i="44"/>
  <c r="Q9" i="44"/>
  <c r="N9" i="44"/>
  <c r="J9" i="44"/>
  <c r="K9" i="44" s="1"/>
  <c r="I9" i="44"/>
  <c r="Q8" i="44"/>
  <c r="P8" i="44" s="1"/>
  <c r="P9" i="44" s="1"/>
  <c r="N8" i="44"/>
  <c r="M8" i="44" s="1"/>
  <c r="M9" i="44" s="1"/>
  <c r="M10" i="44" s="1"/>
  <c r="J8" i="44"/>
  <c r="K8" i="44" s="1"/>
  <c r="I8" i="44"/>
  <c r="J7" i="44"/>
  <c r="K7" i="44" s="1"/>
  <c r="I7" i="44"/>
  <c r="D7" i="44"/>
  <c r="K5" i="44"/>
  <c r="J5" i="44"/>
  <c r="I5" i="44"/>
  <c r="H5" i="44"/>
  <c r="G5" i="44"/>
  <c r="D1231" i="40"/>
  <c r="A1223" i="40"/>
  <c r="A1224" i="40"/>
  <c r="A1225" i="40"/>
  <c r="D1225" i="40" s="1"/>
  <c r="A1226" i="40"/>
  <c r="A1227" i="40"/>
  <c r="A1228" i="40"/>
  <c r="D1228" i="40" s="1"/>
  <c r="A1229" i="40"/>
  <c r="D1229" i="40" s="1"/>
  <c r="A1230" i="40"/>
  <c r="A1231" i="40"/>
  <c r="A1232" i="40"/>
  <c r="D1232" i="40" s="1"/>
  <c r="A1233" i="40"/>
  <c r="A1234" i="40"/>
  <c r="A1235" i="40"/>
  <c r="A1236" i="40"/>
  <c r="A1237" i="40"/>
  <c r="D1237" i="40" s="1"/>
  <c r="A1238" i="40"/>
  <c r="A1222" i="40"/>
  <c r="A1192" i="40"/>
  <c r="A1193" i="40"/>
  <c r="D1193" i="40" s="1"/>
  <c r="A1194" i="40"/>
  <c r="A1195" i="40"/>
  <c r="A1196" i="40"/>
  <c r="A1197" i="40"/>
  <c r="A1198" i="40"/>
  <c r="A1199" i="40"/>
  <c r="A1200" i="40"/>
  <c r="A1201" i="40"/>
  <c r="D1201" i="40" s="1"/>
  <c r="A1179" i="40"/>
  <c r="A1180" i="40"/>
  <c r="A1181" i="40"/>
  <c r="A1182" i="40"/>
  <c r="A1183" i="40"/>
  <c r="A1184" i="40"/>
  <c r="A1185" i="40"/>
  <c r="A1186" i="40"/>
  <c r="A1187" i="40"/>
  <c r="A1188" i="40"/>
  <c r="A1189" i="40"/>
  <c r="A1190" i="40"/>
  <c r="D1190" i="40" s="1"/>
  <c r="A1191" i="40"/>
  <c r="A1178" i="40"/>
  <c r="A1147" i="40"/>
  <c r="A1148" i="40"/>
  <c r="A1149" i="40"/>
  <c r="A1150" i="40"/>
  <c r="A1151" i="40"/>
  <c r="A1152" i="40"/>
  <c r="A1153" i="40"/>
  <c r="A1154" i="40"/>
  <c r="A1155" i="40"/>
  <c r="A1156" i="40"/>
  <c r="A1135" i="40"/>
  <c r="A1136" i="40"/>
  <c r="A1137" i="40"/>
  <c r="A1138" i="40"/>
  <c r="A1139" i="40"/>
  <c r="A1140" i="40"/>
  <c r="A1141" i="40"/>
  <c r="A1142" i="40"/>
  <c r="A1143" i="40"/>
  <c r="A1144" i="40"/>
  <c r="A1145" i="40"/>
  <c r="A1146" i="40"/>
  <c r="A1134" i="40"/>
  <c r="A1094" i="40"/>
  <c r="A1095" i="40"/>
  <c r="A1096" i="40"/>
  <c r="A1097" i="40"/>
  <c r="A1098" i="40"/>
  <c r="A1099" i="40"/>
  <c r="A1100" i="40"/>
  <c r="A1101" i="40"/>
  <c r="A1102" i="40"/>
  <c r="A1103" i="40"/>
  <c r="A1104" i="40"/>
  <c r="A1105" i="40"/>
  <c r="A1106" i="40"/>
  <c r="A1107" i="40"/>
  <c r="A1108" i="40"/>
  <c r="A1109" i="40"/>
  <c r="A1110" i="40"/>
  <c r="A1111" i="40"/>
  <c r="A1112" i="40"/>
  <c r="A1093" i="40"/>
  <c r="A1051" i="40"/>
  <c r="A1052" i="40"/>
  <c r="A1053" i="40"/>
  <c r="A1054" i="40"/>
  <c r="A1055" i="40"/>
  <c r="A1056" i="40"/>
  <c r="A1057" i="40"/>
  <c r="A1058" i="40"/>
  <c r="A1059" i="40"/>
  <c r="A1060" i="40"/>
  <c r="A1061" i="40"/>
  <c r="A1062" i="40"/>
  <c r="A1063" i="40"/>
  <c r="A1064" i="40"/>
  <c r="A1065" i="40"/>
  <c r="A1066" i="40"/>
  <c r="A1067" i="40"/>
  <c r="A1068" i="40"/>
  <c r="A1069" i="40"/>
  <c r="A1070" i="40"/>
  <c r="A1071" i="40"/>
  <c r="A1050" i="40"/>
  <c r="A1015" i="40"/>
  <c r="A1016" i="40"/>
  <c r="A1017" i="40"/>
  <c r="A1018" i="40"/>
  <c r="A1019" i="40"/>
  <c r="A1020" i="40"/>
  <c r="A1021" i="40"/>
  <c r="A1022" i="40"/>
  <c r="A1023" i="40"/>
  <c r="A1024" i="40"/>
  <c r="A1025" i="40"/>
  <c r="A1026" i="40"/>
  <c r="A1027" i="40"/>
  <c r="A1028" i="40"/>
  <c r="A1029" i="40"/>
  <c r="A1014" i="40"/>
  <c r="A983" i="40"/>
  <c r="A984" i="40"/>
  <c r="A985" i="40"/>
  <c r="A986" i="40"/>
  <c r="A987" i="40"/>
  <c r="A988" i="40"/>
  <c r="A989" i="40"/>
  <c r="A990" i="40"/>
  <c r="A991" i="40"/>
  <c r="A992" i="40"/>
  <c r="A963" i="40"/>
  <c r="A964" i="40"/>
  <c r="A965" i="40"/>
  <c r="A966" i="40"/>
  <c r="A967" i="40"/>
  <c r="A968" i="40"/>
  <c r="A969" i="40"/>
  <c r="A970" i="40"/>
  <c r="A971" i="40"/>
  <c r="A972" i="40"/>
  <c r="A973" i="40"/>
  <c r="A974" i="40"/>
  <c r="A975" i="40"/>
  <c r="A976" i="40"/>
  <c r="A977" i="40"/>
  <c r="A978" i="40"/>
  <c r="A979" i="40"/>
  <c r="A980" i="40"/>
  <c r="A981" i="40"/>
  <c r="A982" i="40"/>
  <c r="A962" i="40"/>
  <c r="A928" i="40"/>
  <c r="A929" i="40"/>
  <c r="A930" i="40"/>
  <c r="A931" i="40"/>
  <c r="A932" i="40"/>
  <c r="A933" i="40"/>
  <c r="A934" i="40"/>
  <c r="A935" i="40"/>
  <c r="A936" i="40"/>
  <c r="A937" i="40"/>
  <c r="A938" i="40"/>
  <c r="A939" i="40"/>
  <c r="A940" i="40"/>
  <c r="A941" i="40"/>
  <c r="A942" i="40"/>
  <c r="A921" i="40"/>
  <c r="A922" i="40"/>
  <c r="A923" i="40"/>
  <c r="A924" i="40"/>
  <c r="A925" i="40"/>
  <c r="A926" i="40"/>
  <c r="A927" i="40"/>
  <c r="A920" i="40"/>
  <c r="A880" i="40"/>
  <c r="A881" i="40"/>
  <c r="A882" i="40"/>
  <c r="A883" i="40"/>
  <c r="A884" i="40"/>
  <c r="A885" i="40"/>
  <c r="A886" i="40"/>
  <c r="A887" i="40"/>
  <c r="A888" i="40"/>
  <c r="A889" i="40"/>
  <c r="A890" i="40"/>
  <c r="A891" i="40"/>
  <c r="A892" i="40"/>
  <c r="A893" i="40"/>
  <c r="A894" i="40"/>
  <c r="A895" i="40"/>
  <c r="A896" i="40"/>
  <c r="A897" i="40"/>
  <c r="A898" i="40"/>
  <c r="A899" i="40"/>
  <c r="A900" i="40"/>
  <c r="A901" i="40"/>
  <c r="A873" i="40"/>
  <c r="A874" i="40"/>
  <c r="A875" i="40"/>
  <c r="A876" i="40"/>
  <c r="A877" i="40"/>
  <c r="A878" i="40"/>
  <c r="A879" i="40"/>
  <c r="A872" i="40"/>
  <c r="A836" i="40"/>
  <c r="A837" i="40"/>
  <c r="A838" i="40"/>
  <c r="A839" i="40"/>
  <c r="A840" i="40"/>
  <c r="A841" i="40"/>
  <c r="A842" i="40"/>
  <c r="A843" i="40"/>
  <c r="A844" i="40"/>
  <c r="A845" i="40"/>
  <c r="A846" i="40"/>
  <c r="A847" i="40"/>
  <c r="A848" i="40"/>
  <c r="A849" i="40"/>
  <c r="A850" i="40"/>
  <c r="A851" i="40"/>
  <c r="A852" i="40"/>
  <c r="A853" i="40"/>
  <c r="A835" i="40"/>
  <c r="A812" i="40"/>
  <c r="A813" i="40"/>
  <c r="A814" i="40"/>
  <c r="A815" i="40"/>
  <c r="A816" i="40"/>
  <c r="A791" i="40"/>
  <c r="A792" i="40"/>
  <c r="A793" i="40"/>
  <c r="A794" i="40"/>
  <c r="A795" i="40"/>
  <c r="A796" i="40"/>
  <c r="A797" i="40"/>
  <c r="A798" i="40"/>
  <c r="A799" i="40"/>
  <c r="A800" i="40"/>
  <c r="A801" i="40"/>
  <c r="A802" i="40"/>
  <c r="A803" i="40"/>
  <c r="A804" i="40"/>
  <c r="A805" i="40"/>
  <c r="A806" i="40"/>
  <c r="A807" i="40"/>
  <c r="A808" i="40"/>
  <c r="A809" i="40"/>
  <c r="A810" i="40"/>
  <c r="A811" i="40"/>
  <c r="A790" i="40"/>
  <c r="A751" i="40"/>
  <c r="A752" i="40"/>
  <c r="A753" i="40"/>
  <c r="A754" i="40"/>
  <c r="A755" i="40"/>
  <c r="A756" i="40"/>
  <c r="A757" i="40"/>
  <c r="A758" i="40"/>
  <c r="A759" i="40"/>
  <c r="A760" i="40"/>
  <c r="A761" i="40"/>
  <c r="A762" i="40"/>
  <c r="A763" i="40"/>
  <c r="A764" i="40"/>
  <c r="A765" i="40"/>
  <c r="A766" i="40"/>
  <c r="A767" i="40"/>
  <c r="A768" i="40"/>
  <c r="A769" i="40"/>
  <c r="A770" i="40"/>
  <c r="A771" i="40"/>
  <c r="A750" i="40"/>
  <c r="A718" i="40"/>
  <c r="A719" i="40"/>
  <c r="A720" i="40"/>
  <c r="A721" i="40"/>
  <c r="A722" i="40"/>
  <c r="A723" i="40"/>
  <c r="A724" i="40"/>
  <c r="A725" i="40"/>
  <c r="A726" i="40"/>
  <c r="A727" i="40"/>
  <c r="A728" i="40"/>
  <c r="A729" i="40"/>
  <c r="A730" i="40"/>
  <c r="A731" i="40"/>
  <c r="A708" i="40"/>
  <c r="A709" i="40"/>
  <c r="A710" i="40"/>
  <c r="A711" i="40"/>
  <c r="A712" i="40"/>
  <c r="A713" i="40"/>
  <c r="A714" i="40"/>
  <c r="A715" i="40"/>
  <c r="A716" i="40"/>
  <c r="A717" i="40"/>
  <c r="A707" i="40"/>
  <c r="A682" i="40"/>
  <c r="A683" i="40"/>
  <c r="A684" i="40"/>
  <c r="A685" i="40"/>
  <c r="A686" i="40"/>
  <c r="A687" i="40"/>
  <c r="A658" i="40"/>
  <c r="A659" i="40"/>
  <c r="A660" i="40"/>
  <c r="A661" i="40"/>
  <c r="A662" i="40"/>
  <c r="A663" i="40"/>
  <c r="A664" i="40"/>
  <c r="A665" i="40"/>
  <c r="A666" i="40"/>
  <c r="A667" i="40"/>
  <c r="A668" i="40"/>
  <c r="A669" i="40"/>
  <c r="A670" i="40"/>
  <c r="A671" i="40"/>
  <c r="A672" i="40"/>
  <c r="A673" i="40"/>
  <c r="A674" i="40"/>
  <c r="A675" i="40"/>
  <c r="A676" i="40"/>
  <c r="A677" i="40"/>
  <c r="A678" i="40"/>
  <c r="A679" i="40"/>
  <c r="A680" i="40"/>
  <c r="A681" i="40"/>
  <c r="A657" i="40"/>
  <c r="A614" i="40"/>
  <c r="A615" i="40"/>
  <c r="A616" i="40"/>
  <c r="A617" i="40"/>
  <c r="A618" i="40"/>
  <c r="A619" i="40"/>
  <c r="A620" i="40"/>
  <c r="A621" i="40"/>
  <c r="A622" i="40"/>
  <c r="A623" i="40"/>
  <c r="A624" i="40"/>
  <c r="A625" i="40"/>
  <c r="A626" i="40"/>
  <c r="A627" i="40"/>
  <c r="A628" i="40"/>
  <c r="A629" i="40"/>
  <c r="A630" i="40"/>
  <c r="A631" i="40"/>
  <c r="A632" i="40"/>
  <c r="A633" i="40"/>
  <c r="A634" i="40"/>
  <c r="A635" i="40"/>
  <c r="A636" i="40"/>
  <c r="A637" i="40"/>
  <c r="A613" i="40"/>
  <c r="A574" i="40"/>
  <c r="A575" i="40"/>
  <c r="A576" i="40"/>
  <c r="A577" i="40"/>
  <c r="A578" i="40"/>
  <c r="A579" i="40"/>
  <c r="A580" i="40"/>
  <c r="A581" i="40"/>
  <c r="A582" i="40"/>
  <c r="A583" i="40"/>
  <c r="A584" i="40"/>
  <c r="A585" i="40"/>
  <c r="A586" i="40"/>
  <c r="A587" i="40"/>
  <c r="A588" i="40"/>
  <c r="A589" i="40"/>
  <c r="A590" i="40"/>
  <c r="A591" i="40"/>
  <c r="A592" i="40"/>
  <c r="A593" i="40"/>
  <c r="A573" i="40"/>
  <c r="A548" i="40"/>
  <c r="A549" i="40"/>
  <c r="A550" i="40"/>
  <c r="A551" i="40"/>
  <c r="A552" i="40"/>
  <c r="A553" i="40"/>
  <c r="A554" i="40"/>
  <c r="A533" i="40"/>
  <c r="A534" i="40"/>
  <c r="A535" i="40"/>
  <c r="A536" i="40"/>
  <c r="A537" i="40"/>
  <c r="A538" i="40"/>
  <c r="A539" i="40"/>
  <c r="A540" i="40"/>
  <c r="A541" i="40"/>
  <c r="A542" i="40"/>
  <c r="A543" i="40"/>
  <c r="A544" i="40"/>
  <c r="A545" i="40"/>
  <c r="A546" i="40"/>
  <c r="A547" i="40"/>
  <c r="A532" i="40"/>
  <c r="A491" i="40"/>
  <c r="A492" i="40"/>
  <c r="A493" i="40"/>
  <c r="A494" i="40"/>
  <c r="A495" i="40"/>
  <c r="A496" i="40"/>
  <c r="A497" i="40"/>
  <c r="A498" i="40"/>
  <c r="A499" i="40"/>
  <c r="A500" i="40"/>
  <c r="A501" i="40"/>
  <c r="A502" i="40"/>
  <c r="A503" i="40"/>
  <c r="A504" i="40"/>
  <c r="A505" i="40"/>
  <c r="A506" i="40"/>
  <c r="A507" i="40"/>
  <c r="A508" i="40"/>
  <c r="A509" i="40"/>
  <c r="A510" i="40"/>
  <c r="A511" i="40"/>
  <c r="A512" i="40"/>
  <c r="A490" i="40"/>
  <c r="A454" i="40"/>
  <c r="A455" i="40"/>
  <c r="A456" i="40"/>
  <c r="A457" i="40"/>
  <c r="A458" i="40"/>
  <c r="A459" i="40"/>
  <c r="A460" i="40"/>
  <c r="A461" i="40"/>
  <c r="A462" i="40"/>
  <c r="A463" i="40"/>
  <c r="A464" i="40"/>
  <c r="A465" i="40"/>
  <c r="A466" i="40"/>
  <c r="A467" i="40"/>
  <c r="A468" i="40"/>
  <c r="A469" i="40"/>
  <c r="A470" i="40"/>
  <c r="A471" i="40"/>
  <c r="A453" i="40"/>
  <c r="A419" i="40"/>
  <c r="A420" i="40"/>
  <c r="A421" i="40"/>
  <c r="A422" i="40"/>
  <c r="A423" i="40"/>
  <c r="A424" i="40"/>
  <c r="A425" i="40"/>
  <c r="A426" i="40"/>
  <c r="A427" i="40"/>
  <c r="A428" i="40"/>
  <c r="A429" i="40"/>
  <c r="A430" i="40"/>
  <c r="A431" i="40"/>
  <c r="A432" i="40"/>
  <c r="A433" i="40"/>
  <c r="A434" i="40"/>
  <c r="A418" i="40"/>
  <c r="A377" i="40"/>
  <c r="A378" i="40"/>
  <c r="A379" i="40"/>
  <c r="A380" i="40"/>
  <c r="A381" i="40"/>
  <c r="A382" i="40"/>
  <c r="A383" i="40"/>
  <c r="A384" i="40"/>
  <c r="A385" i="40"/>
  <c r="A386" i="40"/>
  <c r="A387" i="40"/>
  <c r="A388" i="40"/>
  <c r="A389" i="40"/>
  <c r="A390" i="40"/>
  <c r="A391" i="40"/>
  <c r="A392" i="40"/>
  <c r="A393" i="40"/>
  <c r="A394" i="40"/>
  <c r="A395" i="40"/>
  <c r="A396" i="40"/>
  <c r="A397" i="40"/>
  <c r="A376" i="40"/>
  <c r="A333" i="40"/>
  <c r="A334" i="40"/>
  <c r="A335" i="40"/>
  <c r="A336" i="40"/>
  <c r="A337" i="40"/>
  <c r="A338" i="40"/>
  <c r="A339" i="40"/>
  <c r="A340" i="40"/>
  <c r="A341" i="40"/>
  <c r="A342" i="40"/>
  <c r="A343" i="40"/>
  <c r="A344" i="40"/>
  <c r="A345" i="40"/>
  <c r="A346" i="40"/>
  <c r="A347" i="40"/>
  <c r="A348" i="40"/>
  <c r="A349" i="40"/>
  <c r="A350" i="40"/>
  <c r="A351" i="40"/>
  <c r="A352" i="40"/>
  <c r="A353" i="40"/>
  <c r="A354" i="40"/>
  <c r="A355" i="40"/>
  <c r="A332" i="40"/>
  <c r="A295" i="40"/>
  <c r="A296" i="40"/>
  <c r="A297" i="40"/>
  <c r="A298" i="40"/>
  <c r="A299" i="40"/>
  <c r="A300" i="40"/>
  <c r="A301" i="40"/>
  <c r="A302" i="40"/>
  <c r="A303" i="40"/>
  <c r="A304" i="40"/>
  <c r="A305" i="40"/>
  <c r="A306" i="40"/>
  <c r="A307" i="40"/>
  <c r="A308" i="40"/>
  <c r="A309" i="40"/>
  <c r="A310" i="40"/>
  <c r="A311" i="40"/>
  <c r="A294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5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13" i="40"/>
  <c r="A186" i="40"/>
  <c r="A187" i="40"/>
  <c r="A188" i="40"/>
  <c r="A189" i="40"/>
  <c r="A190" i="40"/>
  <c r="A191" i="40"/>
  <c r="A192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70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29" i="40"/>
  <c r="A101" i="40"/>
  <c r="A102" i="40"/>
  <c r="A103" i="40"/>
  <c r="A104" i="40"/>
  <c r="A105" i="40"/>
  <c r="A106" i="40"/>
  <c r="A107" i="40"/>
  <c r="A108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86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48" i="40"/>
  <c r="I8" i="40"/>
  <c r="J8" i="40"/>
  <c r="K8" i="40" s="1"/>
  <c r="I9" i="40"/>
  <c r="J9" i="40"/>
  <c r="K9" i="40" s="1"/>
  <c r="I10" i="40"/>
  <c r="J10" i="40"/>
  <c r="K10" i="40" s="1"/>
  <c r="I11" i="40"/>
  <c r="J11" i="40"/>
  <c r="K11" i="40" s="1"/>
  <c r="I12" i="40"/>
  <c r="J12" i="40"/>
  <c r="K12" i="40" s="1"/>
  <c r="I13" i="40"/>
  <c r="J13" i="40"/>
  <c r="K13" i="40" s="1"/>
  <c r="I14" i="40"/>
  <c r="J14" i="40"/>
  <c r="K14" i="40" s="1"/>
  <c r="I15" i="40"/>
  <c r="J15" i="40"/>
  <c r="K15" i="40" s="1"/>
  <c r="I16" i="40"/>
  <c r="J16" i="40"/>
  <c r="K16" i="40" s="1"/>
  <c r="I17" i="40"/>
  <c r="J17" i="40"/>
  <c r="K17" i="40" s="1"/>
  <c r="I18" i="40"/>
  <c r="J18" i="40"/>
  <c r="K18" i="40" s="1"/>
  <c r="I19" i="40"/>
  <c r="J19" i="40"/>
  <c r="K19" i="40" s="1"/>
  <c r="I20" i="40"/>
  <c r="J20" i="40"/>
  <c r="K20" i="40" s="1"/>
  <c r="I25" i="40"/>
  <c r="J25" i="40"/>
  <c r="K25" i="40" s="1"/>
  <c r="I26" i="40"/>
  <c r="J26" i="40"/>
  <c r="K26" i="40" s="1"/>
  <c r="I27" i="40"/>
  <c r="J27" i="40"/>
  <c r="K27" i="40" s="1"/>
  <c r="I28" i="40"/>
  <c r="J28" i="40"/>
  <c r="K28" i="40" s="1"/>
  <c r="D1238" i="40" l="1"/>
  <c r="D1234" i="40"/>
  <c r="D1230" i="40"/>
  <c r="D1188" i="40"/>
  <c r="D1184" i="40"/>
  <c r="D1199" i="40"/>
  <c r="D1195" i="40"/>
  <c r="D11" i="44"/>
  <c r="D1235" i="40"/>
  <c r="D1236" i="40"/>
  <c r="D1227" i="40"/>
  <c r="D1226" i="40"/>
  <c r="D18" i="44"/>
  <c r="D19" i="44"/>
  <c r="D1233" i="40"/>
  <c r="D1224" i="40"/>
  <c r="D20" i="44"/>
  <c r="D17" i="44"/>
  <c r="D14" i="44"/>
  <c r="D8" i="44"/>
  <c r="D1186" i="40"/>
  <c r="D1197" i="40"/>
  <c r="D16" i="44"/>
  <c r="D10" i="44"/>
  <c r="D15" i="44"/>
  <c r="P10" i="44"/>
  <c r="D47" i="44"/>
  <c r="D49" i="44"/>
  <c r="D51" i="44"/>
  <c r="D53" i="44"/>
  <c r="D55" i="44"/>
  <c r="D43" i="44"/>
  <c r="D48" i="44"/>
  <c r="D50" i="44"/>
  <c r="D52" i="44"/>
  <c r="D56" i="44"/>
  <c r="D44" i="44"/>
  <c r="D54" i="44"/>
  <c r="G22" i="44"/>
  <c r="I22" i="44" s="1"/>
  <c r="G57" i="44"/>
  <c r="I57" i="44" s="1"/>
  <c r="K42" i="44"/>
  <c r="D45" i="44"/>
  <c r="D1099" i="40"/>
  <c r="D1097" i="40"/>
  <c r="D1145" i="40"/>
  <c r="D1191" i="40"/>
  <c r="D1189" i="40"/>
  <c r="D1187" i="40"/>
  <c r="D1185" i="40"/>
  <c r="D1183" i="40"/>
  <c r="D1200" i="40"/>
  <c r="D1198" i="40"/>
  <c r="D1196" i="40"/>
  <c r="D1194" i="40"/>
  <c r="D1192" i="40"/>
  <c r="D1143" i="40"/>
  <c r="D1141" i="40"/>
  <c r="D1155" i="40"/>
  <c r="D1153" i="40"/>
  <c r="D1151" i="40"/>
  <c r="D1149" i="40"/>
  <c r="D1147" i="40"/>
  <c r="D1146" i="40"/>
  <c r="D1144" i="40"/>
  <c r="D1142" i="40"/>
  <c r="D1140" i="40"/>
  <c r="D1156" i="40"/>
  <c r="D1154" i="40"/>
  <c r="D1152" i="40"/>
  <c r="D1150" i="40"/>
  <c r="D1148" i="40"/>
  <c r="D937" i="40"/>
  <c r="D935" i="40"/>
  <c r="D929" i="40"/>
  <c r="D981" i="40"/>
  <c r="D979" i="40"/>
  <c r="D977" i="40"/>
  <c r="D975" i="40"/>
  <c r="D973" i="40"/>
  <c r="D971" i="40"/>
  <c r="D969" i="40"/>
  <c r="D967" i="40"/>
  <c r="D965" i="40"/>
  <c r="D991" i="40"/>
  <c r="D989" i="40"/>
  <c r="D987" i="40"/>
  <c r="D1029" i="40"/>
  <c r="D1027" i="40"/>
  <c r="D1025" i="40"/>
  <c r="D1023" i="40"/>
  <c r="D1021" i="40"/>
  <c r="D1019" i="40"/>
  <c r="D1017" i="40"/>
  <c r="D1069" i="40"/>
  <c r="D1067" i="40"/>
  <c r="D1065" i="40"/>
  <c r="D1063" i="40"/>
  <c r="D1061" i="40"/>
  <c r="D1059" i="40"/>
  <c r="D1057" i="40"/>
  <c r="D1055" i="40"/>
  <c r="D1053" i="40"/>
  <c r="D1112" i="40"/>
  <c r="D1110" i="40"/>
  <c r="D1108" i="40"/>
  <c r="D1106" i="40"/>
  <c r="D1104" i="40"/>
  <c r="D1100" i="40"/>
  <c r="D1098" i="40"/>
  <c r="D1096" i="40"/>
  <c r="D1102" i="40"/>
  <c r="D1107" i="40"/>
  <c r="D1105" i="40"/>
  <c r="D1103" i="40"/>
  <c r="D1111" i="40"/>
  <c r="D1109" i="40"/>
  <c r="D1101" i="40"/>
  <c r="D1070" i="40"/>
  <c r="D1068" i="40"/>
  <c r="D1066" i="40"/>
  <c r="D1064" i="40"/>
  <c r="D1062" i="40"/>
  <c r="D1060" i="40"/>
  <c r="D1058" i="40"/>
  <c r="D1056" i="40"/>
  <c r="D1054" i="40"/>
  <c r="D1071" i="40"/>
  <c r="D1028" i="40"/>
  <c r="D1026" i="40"/>
  <c r="D1024" i="40"/>
  <c r="D1022" i="40"/>
  <c r="D1020" i="40"/>
  <c r="D1018" i="40"/>
  <c r="D1016" i="40"/>
  <c r="D985" i="40"/>
  <c r="D721" i="40"/>
  <c r="D719" i="40"/>
  <c r="D983" i="40"/>
  <c r="D770" i="40"/>
  <c r="D768" i="40"/>
  <c r="D766" i="40"/>
  <c r="D982" i="40"/>
  <c r="D980" i="40"/>
  <c r="D978" i="40"/>
  <c r="D976" i="40"/>
  <c r="D974" i="40"/>
  <c r="D972" i="40"/>
  <c r="D970" i="40"/>
  <c r="D968" i="40"/>
  <c r="D966" i="40"/>
  <c r="D964" i="40"/>
  <c r="D992" i="40"/>
  <c r="D990" i="40"/>
  <c r="D988" i="40"/>
  <c r="D986" i="40"/>
  <c r="D984" i="40"/>
  <c r="D764" i="40"/>
  <c r="D762" i="40"/>
  <c r="D760" i="40"/>
  <c r="D758" i="40"/>
  <c r="D845" i="40"/>
  <c r="D843" i="40"/>
  <c r="D841" i="40"/>
  <c r="D839" i="40"/>
  <c r="D878" i="40"/>
  <c r="D901" i="40"/>
  <c r="D899" i="40"/>
  <c r="D897" i="40"/>
  <c r="D895" i="40"/>
  <c r="D893" i="40"/>
  <c r="D891" i="40"/>
  <c r="D889" i="40"/>
  <c r="D887" i="40"/>
  <c r="D885" i="40"/>
  <c r="D883" i="40"/>
  <c r="D881" i="40"/>
  <c r="D926" i="40"/>
  <c r="D925" i="40"/>
  <c r="D942" i="40"/>
  <c r="D936" i="40"/>
  <c r="D934" i="40"/>
  <c r="D941" i="40"/>
  <c r="D939" i="40"/>
  <c r="D933" i="40"/>
  <c r="D931" i="40"/>
  <c r="D928" i="40"/>
  <c r="D927" i="40"/>
  <c r="D940" i="40"/>
  <c r="D932" i="40"/>
  <c r="D924" i="40"/>
  <c r="D882" i="40"/>
  <c r="D938" i="40"/>
  <c r="D930" i="40"/>
  <c r="D896" i="40"/>
  <c r="D894" i="40"/>
  <c r="D888" i="40"/>
  <c r="D884" i="40"/>
  <c r="D880" i="40"/>
  <c r="D852" i="40"/>
  <c r="D850" i="40"/>
  <c r="D848" i="40"/>
  <c r="D846" i="40"/>
  <c r="D844" i="40"/>
  <c r="D842" i="40"/>
  <c r="D840" i="40"/>
  <c r="D838" i="40"/>
  <c r="D879" i="40"/>
  <c r="D877" i="40"/>
  <c r="D900" i="40"/>
  <c r="D898" i="40"/>
  <c r="D892" i="40"/>
  <c r="D890" i="40"/>
  <c r="D886" i="40"/>
  <c r="D756" i="40"/>
  <c r="D754" i="40"/>
  <c r="D752" i="40"/>
  <c r="D810" i="40"/>
  <c r="D808" i="40"/>
  <c r="D806" i="40"/>
  <c r="D804" i="40"/>
  <c r="D802" i="40"/>
  <c r="D800" i="40"/>
  <c r="D798" i="40"/>
  <c r="D796" i="40"/>
  <c r="D794" i="40"/>
  <c r="D816" i="40"/>
  <c r="D814" i="40"/>
  <c r="D853" i="40"/>
  <c r="D851" i="40"/>
  <c r="D849" i="40"/>
  <c r="D847" i="40"/>
  <c r="D811" i="40"/>
  <c r="D809" i="40"/>
  <c r="D807" i="40"/>
  <c r="D805" i="40"/>
  <c r="D803" i="40"/>
  <c r="D801" i="40"/>
  <c r="D799" i="40"/>
  <c r="D797" i="40"/>
  <c r="D795" i="40"/>
  <c r="D793" i="40"/>
  <c r="D815" i="40"/>
  <c r="D813" i="40"/>
  <c r="D812" i="40"/>
  <c r="D667" i="40"/>
  <c r="D687" i="40"/>
  <c r="D685" i="40"/>
  <c r="D683" i="40"/>
  <c r="D716" i="40"/>
  <c r="D714" i="40"/>
  <c r="D712" i="40"/>
  <c r="D730" i="40"/>
  <c r="D728" i="40"/>
  <c r="D726" i="40"/>
  <c r="D724" i="40"/>
  <c r="D722" i="40"/>
  <c r="D720" i="40"/>
  <c r="D771" i="40"/>
  <c r="D769" i="40"/>
  <c r="D767" i="40"/>
  <c r="D765" i="40"/>
  <c r="D763" i="40"/>
  <c r="D761" i="40"/>
  <c r="D759" i="40"/>
  <c r="D757" i="40"/>
  <c r="D755" i="40"/>
  <c r="D753" i="40"/>
  <c r="D718" i="40"/>
  <c r="D590" i="40"/>
  <c r="D588" i="40"/>
  <c r="D586" i="40"/>
  <c r="D584" i="40"/>
  <c r="D580" i="40"/>
  <c r="D637" i="40"/>
  <c r="D635" i="40"/>
  <c r="D633" i="40"/>
  <c r="D631" i="40"/>
  <c r="D629" i="40"/>
  <c r="D627" i="40"/>
  <c r="D625" i="40"/>
  <c r="D623" i="40"/>
  <c r="D621" i="40"/>
  <c r="D680" i="40"/>
  <c r="D678" i="40"/>
  <c r="D676" i="40"/>
  <c r="D674" i="40"/>
  <c r="D672" i="40"/>
  <c r="D670" i="40"/>
  <c r="D668" i="40"/>
  <c r="D666" i="40"/>
  <c r="D686" i="40"/>
  <c r="D684" i="40"/>
  <c r="D717" i="40"/>
  <c r="D715" i="40"/>
  <c r="D713" i="40"/>
  <c r="D711" i="40"/>
  <c r="D731" i="40"/>
  <c r="D729" i="40"/>
  <c r="D727" i="40"/>
  <c r="D725" i="40"/>
  <c r="D723" i="40"/>
  <c r="D679" i="40"/>
  <c r="D677" i="40"/>
  <c r="D675" i="40"/>
  <c r="D673" i="40"/>
  <c r="D681" i="40"/>
  <c r="D671" i="40"/>
  <c r="D669" i="40"/>
  <c r="D682" i="40"/>
  <c r="D636" i="40"/>
  <c r="D634" i="40"/>
  <c r="D632" i="40"/>
  <c r="D630" i="40"/>
  <c r="D628" i="40"/>
  <c r="D626" i="40"/>
  <c r="D624" i="40"/>
  <c r="D622" i="40"/>
  <c r="D620" i="40"/>
  <c r="D508" i="40"/>
  <c r="D506" i="40"/>
  <c r="D504" i="40"/>
  <c r="D494" i="40"/>
  <c r="D492" i="40"/>
  <c r="D546" i="40"/>
  <c r="D544" i="40"/>
  <c r="D542" i="40"/>
  <c r="D540" i="40"/>
  <c r="D554" i="40"/>
  <c r="D552" i="40"/>
  <c r="D550" i="40"/>
  <c r="D593" i="40"/>
  <c r="D592" i="40"/>
  <c r="D589" i="40"/>
  <c r="D587" i="40"/>
  <c r="D585" i="40"/>
  <c r="D583" i="40"/>
  <c r="D582" i="40"/>
  <c r="D549" i="40"/>
  <c r="D581" i="40"/>
  <c r="D591" i="40"/>
  <c r="D548" i="40"/>
  <c r="D382" i="40"/>
  <c r="D547" i="40"/>
  <c r="D545" i="40"/>
  <c r="D541" i="40"/>
  <c r="D553" i="40"/>
  <c r="D380" i="40"/>
  <c r="D433" i="40"/>
  <c r="D431" i="40"/>
  <c r="D429" i="40"/>
  <c r="D427" i="40"/>
  <c r="D425" i="40"/>
  <c r="D423" i="40"/>
  <c r="D421" i="40"/>
  <c r="D493" i="40"/>
  <c r="D543" i="40"/>
  <c r="D539" i="40"/>
  <c r="D551" i="40"/>
  <c r="D471" i="40"/>
  <c r="D469" i="40"/>
  <c r="D467" i="40"/>
  <c r="D507" i="40"/>
  <c r="D505" i="40"/>
  <c r="D503" i="40"/>
  <c r="D510" i="40"/>
  <c r="D465" i="40"/>
  <c r="D463" i="40"/>
  <c r="D461" i="40"/>
  <c r="D459" i="40"/>
  <c r="D457" i="40"/>
  <c r="D512" i="40"/>
  <c r="D509" i="40"/>
  <c r="D502" i="40"/>
  <c r="D500" i="40"/>
  <c r="D498" i="40"/>
  <c r="D496" i="40"/>
  <c r="D458" i="40"/>
  <c r="D456" i="40"/>
  <c r="D501" i="40"/>
  <c r="D499" i="40"/>
  <c r="D511" i="40"/>
  <c r="D497" i="40"/>
  <c r="D495" i="40"/>
  <c r="D434" i="40"/>
  <c r="D432" i="40"/>
  <c r="D426" i="40"/>
  <c r="D424" i="40"/>
  <c r="D422" i="40"/>
  <c r="D470" i="40"/>
  <c r="D468" i="40"/>
  <c r="D466" i="40"/>
  <c r="D464" i="40"/>
  <c r="D462" i="40"/>
  <c r="D460" i="40"/>
  <c r="D397" i="40"/>
  <c r="D395" i="40"/>
  <c r="D393" i="40"/>
  <c r="D391" i="40"/>
  <c r="D389" i="40"/>
  <c r="D387" i="40"/>
  <c r="D385" i="40"/>
  <c r="D383" i="40"/>
  <c r="D381" i="40"/>
  <c r="D430" i="40"/>
  <c r="D428" i="40"/>
  <c r="D354" i="40"/>
  <c r="D338" i="40"/>
  <c r="D396" i="40"/>
  <c r="D394" i="40"/>
  <c r="D392" i="40"/>
  <c r="D390" i="40"/>
  <c r="D388" i="40"/>
  <c r="D386" i="40"/>
  <c r="D384" i="40"/>
  <c r="D272" i="40"/>
  <c r="D270" i="40"/>
  <c r="D268" i="40"/>
  <c r="D266" i="40"/>
  <c r="D264" i="40"/>
  <c r="D262" i="40"/>
  <c r="D260" i="40"/>
  <c r="D258" i="40"/>
  <c r="D311" i="40"/>
  <c r="D309" i="40"/>
  <c r="D307" i="40"/>
  <c r="D305" i="40"/>
  <c r="D303" i="40"/>
  <c r="D301" i="40"/>
  <c r="D299" i="40"/>
  <c r="D297" i="40"/>
  <c r="D355" i="40"/>
  <c r="D353" i="40"/>
  <c r="D351" i="40"/>
  <c r="D349" i="40"/>
  <c r="D347" i="40"/>
  <c r="D345" i="40"/>
  <c r="D343" i="40"/>
  <c r="D341" i="40"/>
  <c r="D339" i="40"/>
  <c r="D337" i="40"/>
  <c r="D335" i="40"/>
  <c r="D352" i="40"/>
  <c r="D350" i="40"/>
  <c r="D348" i="40"/>
  <c r="D346" i="40"/>
  <c r="D344" i="40"/>
  <c r="D342" i="40"/>
  <c r="D336" i="40"/>
  <c r="D334" i="40"/>
  <c r="D340" i="40"/>
  <c r="D310" i="40"/>
  <c r="D308" i="40"/>
  <c r="D306" i="40"/>
  <c r="D304" i="40"/>
  <c r="D302" i="40"/>
  <c r="D300" i="40"/>
  <c r="D298" i="40"/>
  <c r="C21" i="40"/>
  <c r="D232" i="40"/>
  <c r="D231" i="40"/>
  <c r="D229" i="40"/>
  <c r="D227" i="40"/>
  <c r="D225" i="40"/>
  <c r="D223" i="40"/>
  <c r="D220" i="40"/>
  <c r="D273" i="40"/>
  <c r="D271" i="40"/>
  <c r="D269" i="40"/>
  <c r="D267" i="40"/>
  <c r="D265" i="40"/>
  <c r="D263" i="40"/>
  <c r="D261" i="40"/>
  <c r="D259" i="40"/>
  <c r="D221" i="40"/>
  <c r="D219" i="40"/>
  <c r="D230" i="40"/>
  <c r="D186" i="40"/>
  <c r="D183" i="40"/>
  <c r="D181" i="40"/>
  <c r="D179" i="40"/>
  <c r="D177" i="40"/>
  <c r="D191" i="40"/>
  <c r="D189" i="40"/>
  <c r="D228" i="40"/>
  <c r="D226" i="40"/>
  <c r="D224" i="40"/>
  <c r="D222" i="40"/>
  <c r="D184" i="40"/>
  <c r="D182" i="40"/>
  <c r="D180" i="40"/>
  <c r="D178" i="40"/>
  <c r="D192" i="40"/>
  <c r="D188" i="40"/>
  <c r="D187" i="40"/>
  <c r="D185" i="40"/>
  <c r="D190" i="40"/>
  <c r="D94" i="40"/>
  <c r="D108" i="40"/>
  <c r="D102" i="40"/>
  <c r="D149" i="40"/>
  <c r="D147" i="40"/>
  <c r="D145" i="40"/>
  <c r="D143" i="40"/>
  <c r="D141" i="40"/>
  <c r="D139" i="40"/>
  <c r="D146" i="40"/>
  <c r="D144" i="40"/>
  <c r="D142" i="40"/>
  <c r="D140" i="40"/>
  <c r="D138" i="40"/>
  <c r="D99" i="40"/>
  <c r="D97" i="40"/>
  <c r="D95" i="40"/>
  <c r="D93" i="40"/>
  <c r="D91" i="40"/>
  <c r="D107" i="40"/>
  <c r="D105" i="40"/>
  <c r="D103" i="40"/>
  <c r="D150" i="40"/>
  <c r="D148" i="40"/>
  <c r="D101" i="40"/>
  <c r="D28" i="40"/>
  <c r="D26" i="40"/>
  <c r="D24" i="40"/>
  <c r="D100" i="40"/>
  <c r="D104" i="40"/>
  <c r="D65" i="40"/>
  <c r="D63" i="40"/>
  <c r="D61" i="40"/>
  <c r="D59" i="40"/>
  <c r="D57" i="40"/>
  <c r="D55" i="40"/>
  <c r="D53" i="40"/>
  <c r="D98" i="40"/>
  <c r="D96" i="40"/>
  <c r="D92" i="40"/>
  <c r="D106" i="40"/>
  <c r="C28" i="40"/>
  <c r="C27" i="40"/>
  <c r="C25" i="40"/>
  <c r="D66" i="40"/>
  <c r="D60" i="40"/>
  <c r="D56" i="40"/>
  <c r="D54" i="40"/>
  <c r="D64" i="40"/>
  <c r="D62" i="40"/>
  <c r="D58" i="40"/>
  <c r="C15" i="40"/>
  <c r="C19" i="40"/>
  <c r="D27" i="40"/>
  <c r="D25" i="40"/>
  <c r="D17" i="40"/>
  <c r="D15" i="40"/>
  <c r="D19" i="40"/>
  <c r="D23" i="40"/>
  <c r="D22" i="40"/>
  <c r="C26" i="40"/>
  <c r="C24" i="40"/>
  <c r="C22" i="40"/>
  <c r="D20" i="40"/>
  <c r="D18" i="40"/>
  <c r="C18" i="40"/>
  <c r="C14" i="40"/>
  <c r="D16" i="40"/>
  <c r="D14" i="40"/>
  <c r="C20" i="40"/>
  <c r="C16" i="40"/>
  <c r="D21" i="40"/>
  <c r="C23" i="40"/>
  <c r="C17" i="40"/>
  <c r="E762" i="43"/>
  <c r="E764" i="43"/>
  <c r="E765" i="43"/>
  <c r="J702" i="43"/>
  <c r="J703" i="43"/>
  <c r="J624" i="43"/>
  <c r="E178" i="43"/>
  <c r="A57" i="44" l="1"/>
  <c r="A22" i="44"/>
  <c r="E21" i="40"/>
  <c r="E24" i="40"/>
  <c r="E26" i="40"/>
  <c r="E17" i="40"/>
  <c r="E28" i="40"/>
  <c r="E16" i="40"/>
  <c r="E25" i="40"/>
  <c r="E15" i="40"/>
  <c r="E27" i="40"/>
  <c r="E22" i="40"/>
  <c r="E19" i="40"/>
  <c r="E23" i="40"/>
  <c r="E14" i="40"/>
  <c r="E18" i="40"/>
  <c r="E20" i="40"/>
  <c r="J765" i="43"/>
  <c r="J764" i="43"/>
  <c r="J763" i="43"/>
  <c r="J762" i="43"/>
  <c r="J178" i="43"/>
  <c r="E52" i="43"/>
  <c r="E54" i="43"/>
  <c r="Q174" i="40" l="1"/>
  <c r="Q173" i="40"/>
  <c r="P173" i="40" s="1"/>
  <c r="P174" i="40" s="1"/>
  <c r="P175" i="40" s="1"/>
  <c r="Q90" i="40" l="1"/>
  <c r="Q89" i="40"/>
  <c r="P89" i="40" s="1"/>
  <c r="P90" i="40" s="1"/>
  <c r="F1281" i="40" l="1"/>
  <c r="F1282" i="40"/>
  <c r="F1283" i="40"/>
  <c r="F1284" i="40"/>
  <c r="F1285" i="40"/>
  <c r="F1286" i="40"/>
  <c r="B1281" i="40"/>
  <c r="B1282" i="40"/>
  <c r="B1283" i="40"/>
  <c r="B1284" i="40"/>
  <c r="B1285" i="40"/>
  <c r="B1286" i="40"/>
  <c r="I1229" i="40"/>
  <c r="J1229" i="40"/>
  <c r="I1230" i="40"/>
  <c r="J1230" i="40"/>
  <c r="I1231" i="40"/>
  <c r="J1231" i="40"/>
  <c r="I1232" i="40"/>
  <c r="J1232" i="40"/>
  <c r="I1233" i="40"/>
  <c r="J1233" i="40"/>
  <c r="I1234" i="40"/>
  <c r="J1234" i="40"/>
  <c r="I1235" i="40"/>
  <c r="J1235" i="40"/>
  <c r="I1236" i="40"/>
  <c r="J1236" i="40"/>
  <c r="I1237" i="40"/>
  <c r="J1237" i="40"/>
  <c r="K1237" i="40" s="1"/>
  <c r="I1238" i="40"/>
  <c r="J1238" i="40"/>
  <c r="K1238" i="40" s="1"/>
  <c r="I1184" i="40"/>
  <c r="J1184" i="40"/>
  <c r="I1185" i="40"/>
  <c r="J1185" i="40"/>
  <c r="I1186" i="40"/>
  <c r="J1186" i="40"/>
  <c r="I1187" i="40"/>
  <c r="J1187" i="40"/>
  <c r="I1188" i="40"/>
  <c r="J1188" i="40"/>
  <c r="I1189" i="40"/>
  <c r="J1189" i="40"/>
  <c r="I1190" i="40"/>
  <c r="J1190" i="40"/>
  <c r="I1191" i="40"/>
  <c r="J1191" i="40"/>
  <c r="I1200" i="40"/>
  <c r="J1200" i="40"/>
  <c r="I1201" i="40"/>
  <c r="J1201" i="40"/>
  <c r="I1140" i="40"/>
  <c r="J1140" i="40"/>
  <c r="I1141" i="40"/>
  <c r="J1141" i="40"/>
  <c r="I1142" i="40"/>
  <c r="J1142" i="40"/>
  <c r="I1143" i="40"/>
  <c r="J1143" i="40"/>
  <c r="I1144" i="40"/>
  <c r="J1144" i="40"/>
  <c r="I1145" i="40"/>
  <c r="J1145" i="40"/>
  <c r="I1146" i="40"/>
  <c r="J1146" i="40"/>
  <c r="I1155" i="40"/>
  <c r="J1155" i="40"/>
  <c r="I1156" i="40"/>
  <c r="J1156" i="40"/>
  <c r="D1162" i="40"/>
  <c r="I1104" i="40"/>
  <c r="J1104" i="40"/>
  <c r="I1105" i="40"/>
  <c r="J1105" i="40"/>
  <c r="I1106" i="40"/>
  <c r="J1106" i="40"/>
  <c r="I1107" i="40"/>
  <c r="J1107" i="40"/>
  <c r="I1108" i="40"/>
  <c r="J1108" i="40"/>
  <c r="I1109" i="40"/>
  <c r="J1109" i="40"/>
  <c r="I1110" i="40"/>
  <c r="J1110" i="40"/>
  <c r="I1111" i="40"/>
  <c r="J1111" i="40"/>
  <c r="I1112" i="40"/>
  <c r="J1112" i="40"/>
  <c r="D1118" i="40"/>
  <c r="I1065" i="40"/>
  <c r="J1065" i="40"/>
  <c r="I1066" i="40"/>
  <c r="J1066" i="40"/>
  <c r="I1067" i="40"/>
  <c r="J1067" i="40"/>
  <c r="I1068" i="40"/>
  <c r="J1068" i="40"/>
  <c r="I1069" i="40"/>
  <c r="J1069" i="40"/>
  <c r="I1070" i="40"/>
  <c r="J1070" i="40"/>
  <c r="I1071" i="40"/>
  <c r="J1071" i="40"/>
  <c r="D1077" i="40"/>
  <c r="I1021" i="40"/>
  <c r="J1021" i="40"/>
  <c r="I1022" i="40"/>
  <c r="J1022" i="40"/>
  <c r="I1023" i="40"/>
  <c r="J1023" i="40"/>
  <c r="I1024" i="40"/>
  <c r="J1024" i="40"/>
  <c r="I1025" i="40"/>
  <c r="J1025" i="40"/>
  <c r="I1026" i="40"/>
  <c r="J1026" i="40"/>
  <c r="I1027" i="40"/>
  <c r="J1027" i="40"/>
  <c r="I1028" i="40"/>
  <c r="J1028" i="40"/>
  <c r="I1029" i="40"/>
  <c r="J1029" i="40"/>
  <c r="D1035" i="40"/>
  <c r="M1240" i="40"/>
  <c r="M1239" i="40"/>
  <c r="J1228" i="40"/>
  <c r="I1228" i="40"/>
  <c r="J1227" i="40"/>
  <c r="I1227" i="40"/>
  <c r="T1226" i="40"/>
  <c r="J1226" i="40"/>
  <c r="I1226" i="40"/>
  <c r="T1225" i="40"/>
  <c r="Q1225" i="40"/>
  <c r="N1225" i="40"/>
  <c r="J1225" i="40"/>
  <c r="I1225" i="40"/>
  <c r="Q1224" i="40"/>
  <c r="P1224" i="40" s="1"/>
  <c r="P1225" i="40" s="1"/>
  <c r="N1224" i="40"/>
  <c r="M1224" i="40" s="1"/>
  <c r="M1225" i="40" s="1"/>
  <c r="M1226" i="40" s="1"/>
  <c r="J1224" i="40"/>
  <c r="I1224" i="40"/>
  <c r="J1223" i="40"/>
  <c r="I1223" i="40"/>
  <c r="K1221" i="40"/>
  <c r="J1221" i="40"/>
  <c r="I1221" i="40"/>
  <c r="H1221" i="40"/>
  <c r="G1221" i="40"/>
  <c r="M1203" i="40"/>
  <c r="M1202" i="40"/>
  <c r="J1183" i="40"/>
  <c r="I1183" i="40"/>
  <c r="D1207" i="40"/>
  <c r="T1182" i="40"/>
  <c r="Q1182" i="40"/>
  <c r="N1182" i="40"/>
  <c r="J1182" i="40"/>
  <c r="I1182" i="40"/>
  <c r="Q1181" i="40"/>
  <c r="P1181" i="40" s="1"/>
  <c r="P1182" i="40" s="1"/>
  <c r="N1181" i="40"/>
  <c r="M1181" i="40" s="1"/>
  <c r="M1182" i="40" s="1"/>
  <c r="J1181" i="40"/>
  <c r="I1181" i="40"/>
  <c r="J1180" i="40"/>
  <c r="I1180" i="40"/>
  <c r="J1179" i="40"/>
  <c r="I1179" i="40"/>
  <c r="K1177" i="40"/>
  <c r="J1177" i="40"/>
  <c r="I1177" i="40"/>
  <c r="H1177" i="40"/>
  <c r="G1177" i="40"/>
  <c r="M1158" i="40"/>
  <c r="M1157" i="40"/>
  <c r="T1139" i="40"/>
  <c r="J1139" i="40"/>
  <c r="I1139" i="40"/>
  <c r="T1138" i="40"/>
  <c r="Q1138" i="40"/>
  <c r="N1138" i="40"/>
  <c r="J1138" i="40"/>
  <c r="I1138" i="40"/>
  <c r="Q1137" i="40"/>
  <c r="P1137" i="40" s="1"/>
  <c r="P1138" i="40" s="1"/>
  <c r="N1137" i="40"/>
  <c r="M1137" i="40" s="1"/>
  <c r="M1138" i="40" s="1"/>
  <c r="M1139" i="40" s="1"/>
  <c r="J1137" i="40"/>
  <c r="I1137" i="40"/>
  <c r="J1136" i="40"/>
  <c r="I1136" i="40"/>
  <c r="J1135" i="40"/>
  <c r="I1135" i="40"/>
  <c r="K1133" i="40"/>
  <c r="J1133" i="40"/>
  <c r="I1133" i="40"/>
  <c r="H1133" i="40"/>
  <c r="G1133" i="40"/>
  <c r="M1114" i="40"/>
  <c r="M1113" i="40"/>
  <c r="J1103" i="40"/>
  <c r="I1103" i="40"/>
  <c r="J1102" i="40"/>
  <c r="I1102" i="40"/>
  <c r="J1101" i="40"/>
  <c r="I1101" i="40"/>
  <c r="J1100" i="40"/>
  <c r="I1100" i="40"/>
  <c r="J1099" i="40"/>
  <c r="I1099" i="40"/>
  <c r="J1098" i="40"/>
  <c r="I1098" i="40"/>
  <c r="T1097" i="40"/>
  <c r="J1097" i="40"/>
  <c r="I1097" i="40"/>
  <c r="T1096" i="40"/>
  <c r="Q1096" i="40"/>
  <c r="N1096" i="40"/>
  <c r="J1096" i="40"/>
  <c r="I1096" i="40"/>
  <c r="P1096" i="40"/>
  <c r="M1096" i="40"/>
  <c r="M1097" i="40" s="1"/>
  <c r="J1095" i="40"/>
  <c r="I1095" i="40"/>
  <c r="J1094" i="40"/>
  <c r="I1094" i="40"/>
  <c r="K1092" i="40"/>
  <c r="J1092" i="40"/>
  <c r="I1092" i="40"/>
  <c r="H1092" i="40"/>
  <c r="G1092" i="40"/>
  <c r="M1073" i="40"/>
  <c r="M1072" i="40"/>
  <c r="J1064" i="40"/>
  <c r="I1064" i="40"/>
  <c r="J1063" i="40"/>
  <c r="I1063" i="40"/>
  <c r="J1062" i="40"/>
  <c r="I1062" i="40"/>
  <c r="J1061" i="40"/>
  <c r="I1061" i="40"/>
  <c r="J1060" i="40"/>
  <c r="I1060" i="40"/>
  <c r="J1059" i="40"/>
  <c r="I1059" i="40"/>
  <c r="J1058" i="40"/>
  <c r="I1058" i="40"/>
  <c r="J1057" i="40"/>
  <c r="I1057" i="40"/>
  <c r="J1056" i="40"/>
  <c r="I1056" i="40"/>
  <c r="J1055" i="40"/>
  <c r="I1055" i="40"/>
  <c r="T1054" i="40"/>
  <c r="J1054" i="40"/>
  <c r="I1054" i="40"/>
  <c r="T1053" i="40"/>
  <c r="Q1053" i="40"/>
  <c r="N1053" i="40"/>
  <c r="J1053" i="40"/>
  <c r="I1053" i="40"/>
  <c r="P1053" i="40"/>
  <c r="M1053" i="40"/>
  <c r="M1054" i="40" s="1"/>
  <c r="J1052" i="40"/>
  <c r="I1052" i="40"/>
  <c r="J1051" i="40"/>
  <c r="I1051" i="40"/>
  <c r="K1049" i="40"/>
  <c r="J1049" i="40"/>
  <c r="I1049" i="40"/>
  <c r="H1049" i="40"/>
  <c r="G1049" i="40"/>
  <c r="M1031" i="40"/>
  <c r="M1030" i="40"/>
  <c r="J1020" i="40"/>
  <c r="I1020" i="40"/>
  <c r="J1019" i="40"/>
  <c r="I1019" i="40"/>
  <c r="T1018" i="40"/>
  <c r="J1018" i="40"/>
  <c r="I1018" i="40"/>
  <c r="T1017" i="40"/>
  <c r="Q1017" i="40"/>
  <c r="N1017" i="40"/>
  <c r="J1017" i="40"/>
  <c r="I1017" i="40"/>
  <c r="Q1016" i="40"/>
  <c r="P1016" i="40" s="1"/>
  <c r="P1017" i="40" s="1"/>
  <c r="P1018" i="40" s="1"/>
  <c r="N1016" i="40"/>
  <c r="M1016" i="40" s="1"/>
  <c r="M1017" i="40" s="1"/>
  <c r="M1018" i="40" s="1"/>
  <c r="J1016" i="40"/>
  <c r="I1016" i="40"/>
  <c r="J1015" i="40"/>
  <c r="I1015" i="40"/>
  <c r="K1013" i="40"/>
  <c r="J1013" i="40"/>
  <c r="I1013" i="40"/>
  <c r="H1013" i="40"/>
  <c r="G1013" i="40"/>
  <c r="I971" i="40"/>
  <c r="J971" i="40"/>
  <c r="I972" i="40"/>
  <c r="J972" i="40"/>
  <c r="I973" i="40"/>
  <c r="J973" i="40"/>
  <c r="I974" i="40"/>
  <c r="J974" i="40"/>
  <c r="I975" i="40"/>
  <c r="J975" i="40"/>
  <c r="I976" i="40"/>
  <c r="J976" i="40"/>
  <c r="I977" i="40"/>
  <c r="J977" i="40"/>
  <c r="I978" i="40"/>
  <c r="J978" i="40"/>
  <c r="I979" i="40"/>
  <c r="J979" i="40"/>
  <c r="I980" i="40"/>
  <c r="J980" i="40"/>
  <c r="I981" i="40"/>
  <c r="J981" i="40"/>
  <c r="I982" i="40"/>
  <c r="J982" i="40"/>
  <c r="I925" i="40"/>
  <c r="J925" i="40"/>
  <c r="I926" i="40"/>
  <c r="J926" i="40"/>
  <c r="I927" i="40"/>
  <c r="J927" i="40"/>
  <c r="I940" i="40"/>
  <c r="J940" i="40"/>
  <c r="I941" i="40"/>
  <c r="J941" i="40"/>
  <c r="I942" i="40"/>
  <c r="J942" i="40"/>
  <c r="I879" i="40"/>
  <c r="J879" i="40"/>
  <c r="I893" i="40"/>
  <c r="J893" i="40"/>
  <c r="I894" i="40"/>
  <c r="J894" i="40"/>
  <c r="I895" i="40"/>
  <c r="J895" i="40"/>
  <c r="I896" i="40"/>
  <c r="J896" i="40"/>
  <c r="I897" i="40"/>
  <c r="J897" i="40"/>
  <c r="I898" i="40"/>
  <c r="J898" i="40"/>
  <c r="I899" i="40"/>
  <c r="J899" i="40"/>
  <c r="I900" i="40"/>
  <c r="J900" i="40"/>
  <c r="I901" i="40"/>
  <c r="J901" i="40"/>
  <c r="I844" i="40"/>
  <c r="J844" i="40"/>
  <c r="I845" i="40"/>
  <c r="J845" i="40"/>
  <c r="I846" i="40"/>
  <c r="J846" i="40"/>
  <c r="I847" i="40"/>
  <c r="J847" i="40"/>
  <c r="I848" i="40"/>
  <c r="J848" i="40"/>
  <c r="I849" i="40"/>
  <c r="J849" i="40"/>
  <c r="I850" i="40"/>
  <c r="J850" i="40"/>
  <c r="I851" i="40"/>
  <c r="J851" i="40"/>
  <c r="I852" i="40"/>
  <c r="J852" i="40"/>
  <c r="I853" i="40"/>
  <c r="J853" i="40"/>
  <c r="G1284" i="40" l="1"/>
  <c r="G1286" i="40"/>
  <c r="G1282" i="40"/>
  <c r="G1283" i="40"/>
  <c r="K1236" i="40"/>
  <c r="G1285" i="40"/>
  <c r="K1234" i="40"/>
  <c r="K1235" i="40"/>
  <c r="K1230" i="40"/>
  <c r="K1233" i="40"/>
  <c r="K1231" i="40"/>
  <c r="K1232" i="40"/>
  <c r="K1229" i="40"/>
  <c r="K1190" i="40"/>
  <c r="K1191" i="40"/>
  <c r="K1187" i="40"/>
  <c r="K1188" i="40"/>
  <c r="K1200" i="40"/>
  <c r="K1189" i="40"/>
  <c r="K1201" i="40"/>
  <c r="K1185" i="40"/>
  <c r="K1186" i="40"/>
  <c r="K1184" i="40"/>
  <c r="K1156" i="40"/>
  <c r="K1146" i="40"/>
  <c r="K1142" i="40"/>
  <c r="K1140" i="40"/>
  <c r="K1109" i="40"/>
  <c r="K1155" i="40"/>
  <c r="K1145" i="40"/>
  <c r="K1141" i="40"/>
  <c r="K1144" i="40"/>
  <c r="K1143" i="40"/>
  <c r="K1065" i="40"/>
  <c r="K1110" i="40"/>
  <c r="K1106" i="40"/>
  <c r="K1104" i="40"/>
  <c r="K1071" i="40"/>
  <c r="K1107" i="40"/>
  <c r="K1105" i="40"/>
  <c r="P1226" i="40"/>
  <c r="K1112" i="40"/>
  <c r="K1108" i="40"/>
  <c r="K1111" i="40"/>
  <c r="K1023" i="40"/>
  <c r="K1021" i="40"/>
  <c r="K1101" i="40"/>
  <c r="K1103" i="40"/>
  <c r="K1069" i="40"/>
  <c r="K1070" i="40"/>
  <c r="K1068" i="40"/>
  <c r="K1066" i="40"/>
  <c r="K1067" i="40"/>
  <c r="K1224" i="40"/>
  <c r="K1028" i="40"/>
  <c r="K1025" i="40"/>
  <c r="K1027" i="40"/>
  <c r="K1024" i="40"/>
  <c r="K1026" i="40"/>
  <c r="K1022" i="40"/>
  <c r="K1029" i="40"/>
  <c r="K1051" i="40"/>
  <c r="K1139" i="40"/>
  <c r="P1139" i="40"/>
  <c r="K1015" i="40"/>
  <c r="K1135" i="40"/>
  <c r="K1137" i="40"/>
  <c r="P1054" i="40"/>
  <c r="K1094" i="40"/>
  <c r="K1226" i="40"/>
  <c r="K1182" i="40"/>
  <c r="K1183" i="40"/>
  <c r="K1225" i="40"/>
  <c r="P1097" i="40"/>
  <c r="K1179" i="40"/>
  <c r="D1137" i="40"/>
  <c r="K1018" i="40"/>
  <c r="D1138" i="40"/>
  <c r="D1051" i="40"/>
  <c r="K1138" i="40"/>
  <c r="D1179" i="40"/>
  <c r="D1180" i="40"/>
  <c r="D1181" i="40"/>
  <c r="D1223" i="40"/>
  <c r="K1223" i="40"/>
  <c r="G1239" i="40"/>
  <c r="K1228" i="40"/>
  <c r="K1136" i="40"/>
  <c r="K1017" i="40"/>
  <c r="D1135" i="40"/>
  <c r="K1180" i="40"/>
  <c r="K1181" i="40"/>
  <c r="D1182" i="40"/>
  <c r="D1244" i="40"/>
  <c r="K1227" i="40"/>
  <c r="D1095" i="40"/>
  <c r="K1099" i="40"/>
  <c r="G1157" i="40"/>
  <c r="D1136" i="40"/>
  <c r="K1058" i="40"/>
  <c r="K1060" i="40"/>
  <c r="G1202" i="40"/>
  <c r="D1094" i="40"/>
  <c r="D1052" i="40"/>
  <c r="K1056" i="40"/>
  <c r="G1113" i="40"/>
  <c r="K1095" i="40"/>
  <c r="K1096" i="40"/>
  <c r="K1097" i="40"/>
  <c r="K1098" i="40"/>
  <c r="K1102" i="40"/>
  <c r="D1139" i="40"/>
  <c r="K1062" i="40"/>
  <c r="K1064" i="40"/>
  <c r="K1100" i="40"/>
  <c r="G1072" i="40"/>
  <c r="K1052" i="40"/>
  <c r="K1053" i="40"/>
  <c r="K1054" i="40"/>
  <c r="K1055" i="40"/>
  <c r="K1059" i="40"/>
  <c r="K1063" i="40"/>
  <c r="K1057" i="40"/>
  <c r="K1061" i="40"/>
  <c r="K1016" i="40"/>
  <c r="K1019" i="40"/>
  <c r="K1020" i="40"/>
  <c r="K971" i="40"/>
  <c r="D1015" i="40"/>
  <c r="G1030" i="40"/>
  <c r="K900" i="40"/>
  <c r="K978" i="40"/>
  <c r="K976" i="40"/>
  <c r="K974" i="40"/>
  <c r="K972" i="40"/>
  <c r="K979" i="40"/>
  <c r="K975" i="40"/>
  <c r="K973" i="40"/>
  <c r="K981" i="40"/>
  <c r="K982" i="40"/>
  <c r="K980" i="40"/>
  <c r="K977" i="40"/>
  <c r="K895" i="40"/>
  <c r="K942" i="40"/>
  <c r="K941" i="40"/>
  <c r="K940" i="40"/>
  <c r="K926" i="40"/>
  <c r="K927" i="40"/>
  <c r="K925" i="40"/>
  <c r="K897" i="40"/>
  <c r="K901" i="40"/>
  <c r="K898" i="40"/>
  <c r="K899" i="40"/>
  <c r="K896" i="40"/>
  <c r="K893" i="40"/>
  <c r="K894" i="40"/>
  <c r="K879" i="40"/>
  <c r="K848" i="40"/>
  <c r="K846" i="40"/>
  <c r="K853" i="40"/>
  <c r="K851" i="40"/>
  <c r="K844" i="40"/>
  <c r="K847" i="40"/>
  <c r="K852" i="40"/>
  <c r="K850" i="40"/>
  <c r="K849" i="40"/>
  <c r="K845" i="40"/>
  <c r="I799" i="40"/>
  <c r="J799" i="40"/>
  <c r="I800" i="40"/>
  <c r="J800" i="40"/>
  <c r="I801" i="40"/>
  <c r="J801" i="40"/>
  <c r="I802" i="40"/>
  <c r="J802" i="40"/>
  <c r="I803" i="40"/>
  <c r="J803" i="40"/>
  <c r="I804" i="40"/>
  <c r="J804" i="40"/>
  <c r="I805" i="40"/>
  <c r="J805" i="40"/>
  <c r="I806" i="40"/>
  <c r="J806" i="40"/>
  <c r="I807" i="40"/>
  <c r="J807" i="40"/>
  <c r="I808" i="40"/>
  <c r="J808" i="40"/>
  <c r="I809" i="40"/>
  <c r="J809" i="40"/>
  <c r="I810" i="40"/>
  <c r="J810" i="40"/>
  <c r="I811" i="40"/>
  <c r="J811" i="40"/>
  <c r="I815" i="40"/>
  <c r="J815" i="40"/>
  <c r="I816" i="40"/>
  <c r="J816" i="40"/>
  <c r="K816" i="40" s="1"/>
  <c r="I758" i="40"/>
  <c r="J758" i="40"/>
  <c r="I759" i="40"/>
  <c r="J759" i="40"/>
  <c r="I760" i="40"/>
  <c r="J760" i="40"/>
  <c r="I761" i="40"/>
  <c r="J761" i="40"/>
  <c r="I762" i="40"/>
  <c r="J762" i="40"/>
  <c r="I763" i="40"/>
  <c r="J763" i="40"/>
  <c r="I764" i="40"/>
  <c r="J764" i="40"/>
  <c r="I765" i="40"/>
  <c r="J765" i="40"/>
  <c r="I766" i="40"/>
  <c r="J766" i="40"/>
  <c r="I767" i="40"/>
  <c r="J767" i="40"/>
  <c r="I768" i="40"/>
  <c r="J768" i="40"/>
  <c r="I769" i="40"/>
  <c r="J769" i="40"/>
  <c r="I770" i="40"/>
  <c r="J770" i="40"/>
  <c r="I771" i="40"/>
  <c r="J771" i="40"/>
  <c r="I713" i="40"/>
  <c r="J713" i="40"/>
  <c r="I714" i="40"/>
  <c r="J714" i="40"/>
  <c r="I715" i="40"/>
  <c r="J715" i="40"/>
  <c r="I716" i="40"/>
  <c r="J716" i="40"/>
  <c r="I717" i="40"/>
  <c r="J717" i="40"/>
  <c r="I729" i="40"/>
  <c r="J729" i="40"/>
  <c r="I730" i="40"/>
  <c r="J730" i="40"/>
  <c r="I731" i="40"/>
  <c r="J731" i="40"/>
  <c r="I665" i="40"/>
  <c r="J665" i="40"/>
  <c r="I666" i="40"/>
  <c r="J666" i="40"/>
  <c r="I667" i="40"/>
  <c r="J667" i="40"/>
  <c r="I668" i="40"/>
  <c r="J668" i="40"/>
  <c r="I669" i="40"/>
  <c r="J669" i="40"/>
  <c r="I670" i="40"/>
  <c r="J670" i="40"/>
  <c r="I671" i="40"/>
  <c r="J671" i="40"/>
  <c r="I672" i="40"/>
  <c r="J672" i="40"/>
  <c r="I673" i="40"/>
  <c r="J673" i="40"/>
  <c r="I674" i="40"/>
  <c r="J674" i="40"/>
  <c r="I675" i="40"/>
  <c r="J675" i="40"/>
  <c r="I676" i="40"/>
  <c r="J676" i="40"/>
  <c r="I677" i="40"/>
  <c r="J677" i="40"/>
  <c r="I678" i="40"/>
  <c r="J678" i="40"/>
  <c r="I679" i="40"/>
  <c r="J679" i="40"/>
  <c r="I680" i="40"/>
  <c r="J680" i="40"/>
  <c r="I681" i="40"/>
  <c r="J681" i="40"/>
  <c r="I685" i="40"/>
  <c r="J685" i="40"/>
  <c r="I686" i="40"/>
  <c r="J686" i="40"/>
  <c r="K686" i="40" s="1"/>
  <c r="I687" i="40"/>
  <c r="J687" i="40"/>
  <c r="K687" i="40" s="1"/>
  <c r="I622" i="40"/>
  <c r="J622" i="40"/>
  <c r="I623" i="40"/>
  <c r="J623" i="40"/>
  <c r="I624" i="40"/>
  <c r="J624" i="40"/>
  <c r="I625" i="40"/>
  <c r="J625" i="40"/>
  <c r="I626" i="40"/>
  <c r="J626" i="40"/>
  <c r="I627" i="40"/>
  <c r="J627" i="40"/>
  <c r="I628" i="40"/>
  <c r="J628" i="40"/>
  <c r="I629" i="40"/>
  <c r="J629" i="40"/>
  <c r="I630" i="40"/>
  <c r="J630" i="40"/>
  <c r="I631" i="40"/>
  <c r="J631" i="40"/>
  <c r="I632" i="40"/>
  <c r="J632" i="40"/>
  <c r="I633" i="40"/>
  <c r="J633" i="40"/>
  <c r="I634" i="40"/>
  <c r="J634" i="40"/>
  <c r="I635" i="40"/>
  <c r="J635" i="40"/>
  <c r="I636" i="40"/>
  <c r="J636" i="40"/>
  <c r="I637" i="40"/>
  <c r="J637" i="40"/>
  <c r="I584" i="40"/>
  <c r="J584" i="40"/>
  <c r="I585" i="40"/>
  <c r="J585" i="40"/>
  <c r="I586" i="40"/>
  <c r="J586" i="40"/>
  <c r="I587" i="40"/>
  <c r="J587" i="40"/>
  <c r="I588" i="40"/>
  <c r="J588" i="40"/>
  <c r="I589" i="40"/>
  <c r="J589" i="40"/>
  <c r="I590" i="40"/>
  <c r="J590" i="40"/>
  <c r="I591" i="40"/>
  <c r="J591" i="40"/>
  <c r="I592" i="40"/>
  <c r="J592" i="40"/>
  <c r="I593" i="40"/>
  <c r="J593" i="40"/>
  <c r="I538" i="40"/>
  <c r="J538" i="40"/>
  <c r="I539" i="40"/>
  <c r="J539" i="40"/>
  <c r="I540" i="40"/>
  <c r="J540" i="40"/>
  <c r="I541" i="40"/>
  <c r="J541" i="40"/>
  <c r="I542" i="40"/>
  <c r="J542" i="40"/>
  <c r="I543" i="40"/>
  <c r="J543" i="40"/>
  <c r="I544" i="40"/>
  <c r="J544" i="40"/>
  <c r="I545" i="40"/>
  <c r="J545" i="40"/>
  <c r="I546" i="40"/>
  <c r="J546" i="40"/>
  <c r="I547" i="40"/>
  <c r="J547" i="40"/>
  <c r="I552" i="40"/>
  <c r="J552" i="40"/>
  <c r="I553" i="40"/>
  <c r="J553" i="40"/>
  <c r="I554" i="40"/>
  <c r="J554" i="40"/>
  <c r="K554" i="40" s="1"/>
  <c r="I500" i="40"/>
  <c r="J500" i="40"/>
  <c r="I501" i="40"/>
  <c r="J501" i="40"/>
  <c r="I502" i="40"/>
  <c r="J502" i="40"/>
  <c r="I503" i="40"/>
  <c r="J503" i="40"/>
  <c r="I504" i="40"/>
  <c r="J504" i="40"/>
  <c r="I505" i="40"/>
  <c r="J505" i="40"/>
  <c r="I506" i="40"/>
  <c r="J506" i="40"/>
  <c r="I507" i="40"/>
  <c r="J507" i="40"/>
  <c r="I508" i="40"/>
  <c r="J508" i="40"/>
  <c r="I509" i="40"/>
  <c r="J509" i="40"/>
  <c r="I510" i="40"/>
  <c r="J510" i="40"/>
  <c r="I511" i="40"/>
  <c r="J511" i="40"/>
  <c r="I512" i="40"/>
  <c r="J512" i="40"/>
  <c r="I458" i="40"/>
  <c r="J458" i="40"/>
  <c r="I459" i="40"/>
  <c r="J459" i="40"/>
  <c r="I460" i="40"/>
  <c r="J460" i="40"/>
  <c r="I461" i="40"/>
  <c r="J461" i="40"/>
  <c r="I462" i="40"/>
  <c r="J462" i="40"/>
  <c r="I463" i="40"/>
  <c r="J463" i="40"/>
  <c r="I464" i="40"/>
  <c r="J464" i="40"/>
  <c r="I465" i="40"/>
  <c r="J465" i="40"/>
  <c r="I466" i="40"/>
  <c r="J466" i="40"/>
  <c r="I467" i="40"/>
  <c r="J467" i="40"/>
  <c r="I468" i="40"/>
  <c r="J468" i="40"/>
  <c r="I469" i="40"/>
  <c r="J469" i="40"/>
  <c r="I470" i="40"/>
  <c r="J470" i="40"/>
  <c r="I471" i="40"/>
  <c r="J471" i="40"/>
  <c r="I427" i="40"/>
  <c r="J427" i="40"/>
  <c r="I428" i="40"/>
  <c r="J428" i="40"/>
  <c r="I429" i="40"/>
  <c r="J429" i="40"/>
  <c r="I430" i="40"/>
  <c r="J430" i="40"/>
  <c r="I431" i="40"/>
  <c r="J431" i="40"/>
  <c r="I432" i="40"/>
  <c r="J432" i="40"/>
  <c r="I433" i="40"/>
  <c r="J433" i="40"/>
  <c r="I434" i="40"/>
  <c r="J434" i="40"/>
  <c r="I383" i="40"/>
  <c r="J383" i="40"/>
  <c r="I384" i="40"/>
  <c r="J384" i="40"/>
  <c r="I385" i="40"/>
  <c r="J385" i="40"/>
  <c r="I386" i="40"/>
  <c r="J386" i="40"/>
  <c r="I387" i="40"/>
  <c r="J387" i="40"/>
  <c r="I388" i="40"/>
  <c r="J388" i="40"/>
  <c r="I389" i="40"/>
  <c r="J389" i="40"/>
  <c r="I390" i="40"/>
  <c r="J390" i="40"/>
  <c r="I391" i="40"/>
  <c r="J391" i="40"/>
  <c r="I392" i="40"/>
  <c r="J392" i="40"/>
  <c r="I393" i="40"/>
  <c r="J393" i="40"/>
  <c r="I394" i="40"/>
  <c r="J394" i="40"/>
  <c r="I395" i="40"/>
  <c r="J395" i="40"/>
  <c r="I396" i="40"/>
  <c r="J396" i="40"/>
  <c r="I397" i="40"/>
  <c r="J397" i="40"/>
  <c r="Q334" i="40"/>
  <c r="P334" i="40" s="1"/>
  <c r="P335" i="40" s="1"/>
  <c r="Q335" i="40"/>
  <c r="I341" i="40"/>
  <c r="J341" i="40"/>
  <c r="I342" i="40"/>
  <c r="J342" i="40"/>
  <c r="I343" i="40"/>
  <c r="J343" i="40"/>
  <c r="I344" i="40"/>
  <c r="J344" i="40"/>
  <c r="I345" i="40"/>
  <c r="J345" i="40"/>
  <c r="I346" i="40"/>
  <c r="J346" i="40"/>
  <c r="I347" i="40"/>
  <c r="J347" i="40"/>
  <c r="I348" i="40"/>
  <c r="J348" i="40"/>
  <c r="I349" i="40"/>
  <c r="J349" i="40"/>
  <c r="I350" i="40"/>
  <c r="J350" i="40"/>
  <c r="I351" i="40"/>
  <c r="J351" i="40"/>
  <c r="I352" i="40"/>
  <c r="J352" i="40"/>
  <c r="I353" i="40"/>
  <c r="J353" i="40"/>
  <c r="I354" i="40"/>
  <c r="J354" i="40"/>
  <c r="I355" i="40"/>
  <c r="J355" i="40"/>
  <c r="K355" i="40" s="1"/>
  <c r="I298" i="40"/>
  <c r="J298" i="40"/>
  <c r="I299" i="40"/>
  <c r="J299" i="40"/>
  <c r="I300" i="40"/>
  <c r="J300" i="40"/>
  <c r="I301" i="40"/>
  <c r="J301" i="40"/>
  <c r="I302" i="40"/>
  <c r="J302" i="40"/>
  <c r="I303" i="40"/>
  <c r="J303" i="40"/>
  <c r="I304" i="40"/>
  <c r="J304" i="40"/>
  <c r="I305" i="40"/>
  <c r="J305" i="40"/>
  <c r="I306" i="40"/>
  <c r="J306" i="40"/>
  <c r="I307" i="40"/>
  <c r="J307" i="40"/>
  <c r="I308" i="40"/>
  <c r="J308" i="40"/>
  <c r="I309" i="40"/>
  <c r="J309" i="40"/>
  <c r="I310" i="40"/>
  <c r="J310" i="40"/>
  <c r="I311" i="40"/>
  <c r="J311" i="40"/>
  <c r="I262" i="40"/>
  <c r="J262" i="40"/>
  <c r="I263" i="40"/>
  <c r="J263" i="40"/>
  <c r="I264" i="40"/>
  <c r="J264" i="40"/>
  <c r="I265" i="40"/>
  <c r="J265" i="40"/>
  <c r="I266" i="40"/>
  <c r="J266" i="40"/>
  <c r="I267" i="40"/>
  <c r="J267" i="40"/>
  <c r="I268" i="40"/>
  <c r="J268" i="40"/>
  <c r="I269" i="40"/>
  <c r="J269" i="40"/>
  <c r="I270" i="40"/>
  <c r="J270" i="40"/>
  <c r="I271" i="40"/>
  <c r="J271" i="40"/>
  <c r="I272" i="40"/>
  <c r="J272" i="40"/>
  <c r="I273" i="40"/>
  <c r="J273" i="40"/>
  <c r="I219" i="40"/>
  <c r="J219" i="40"/>
  <c r="I220" i="40"/>
  <c r="J220" i="40"/>
  <c r="I221" i="40"/>
  <c r="J221" i="40"/>
  <c r="I222" i="40"/>
  <c r="J222" i="40"/>
  <c r="I223" i="40"/>
  <c r="J223" i="40"/>
  <c r="I224" i="40"/>
  <c r="J224" i="40"/>
  <c r="I225" i="40"/>
  <c r="J225" i="40"/>
  <c r="I226" i="40"/>
  <c r="J226" i="40"/>
  <c r="I227" i="40"/>
  <c r="J227" i="40"/>
  <c r="I228" i="40"/>
  <c r="J228" i="40"/>
  <c r="I229" i="40"/>
  <c r="J229" i="40"/>
  <c r="I230" i="40"/>
  <c r="J230" i="40"/>
  <c r="I231" i="40"/>
  <c r="J231" i="40"/>
  <c r="I232" i="40"/>
  <c r="J232" i="40"/>
  <c r="I176" i="40"/>
  <c r="J176" i="40"/>
  <c r="I177" i="40"/>
  <c r="J177" i="40"/>
  <c r="I178" i="40"/>
  <c r="J178" i="40"/>
  <c r="I179" i="40"/>
  <c r="J179" i="40"/>
  <c r="I180" i="40"/>
  <c r="J180" i="40"/>
  <c r="I181" i="40"/>
  <c r="J181" i="40"/>
  <c r="I182" i="40"/>
  <c r="J182" i="40"/>
  <c r="I183" i="40"/>
  <c r="J183" i="40"/>
  <c r="I184" i="40"/>
  <c r="J184" i="40"/>
  <c r="I185" i="40"/>
  <c r="J185" i="40"/>
  <c r="I136" i="40"/>
  <c r="J136" i="40"/>
  <c r="I137" i="40"/>
  <c r="J137" i="40"/>
  <c r="I138" i="40"/>
  <c r="J138" i="40"/>
  <c r="I139" i="40"/>
  <c r="J139" i="40"/>
  <c r="I140" i="40"/>
  <c r="J140" i="40"/>
  <c r="I141" i="40"/>
  <c r="J141" i="40"/>
  <c r="I142" i="40"/>
  <c r="J142" i="40"/>
  <c r="I143" i="40"/>
  <c r="J143" i="40"/>
  <c r="I144" i="40"/>
  <c r="J144" i="40"/>
  <c r="I145" i="40"/>
  <c r="J145" i="40"/>
  <c r="I146" i="40"/>
  <c r="J146" i="40"/>
  <c r="I147" i="40"/>
  <c r="J147" i="40"/>
  <c r="I148" i="40"/>
  <c r="J148" i="40"/>
  <c r="I149" i="40"/>
  <c r="J149" i="40"/>
  <c r="I150" i="40"/>
  <c r="J150" i="40"/>
  <c r="K150" i="40" s="1"/>
  <c r="I91" i="40"/>
  <c r="J91" i="40"/>
  <c r="I92" i="40"/>
  <c r="J92" i="40"/>
  <c r="I93" i="40"/>
  <c r="J93" i="40"/>
  <c r="I94" i="40"/>
  <c r="J94" i="40"/>
  <c r="I95" i="40"/>
  <c r="J95" i="40"/>
  <c r="I96" i="40"/>
  <c r="J96" i="40"/>
  <c r="I97" i="40"/>
  <c r="J97" i="40"/>
  <c r="I98" i="40"/>
  <c r="J98" i="40"/>
  <c r="I99" i="40"/>
  <c r="J99" i="40"/>
  <c r="I100" i="40"/>
  <c r="J100" i="40"/>
  <c r="K100" i="40" s="1"/>
  <c r="I108" i="40"/>
  <c r="J108" i="40"/>
  <c r="K108" i="40" s="1"/>
  <c r="I54" i="40"/>
  <c r="J54" i="40"/>
  <c r="I55" i="40"/>
  <c r="J55" i="40"/>
  <c r="I56" i="40"/>
  <c r="J56" i="40"/>
  <c r="I57" i="40"/>
  <c r="J57" i="40"/>
  <c r="I58" i="40"/>
  <c r="J58" i="40"/>
  <c r="I59" i="40"/>
  <c r="J59" i="40"/>
  <c r="I60" i="40"/>
  <c r="J60" i="40"/>
  <c r="I61" i="40"/>
  <c r="J61" i="40"/>
  <c r="I62" i="40"/>
  <c r="J62" i="40"/>
  <c r="I63" i="40"/>
  <c r="J63" i="40"/>
  <c r="K63" i="40" s="1"/>
  <c r="I64" i="40"/>
  <c r="J64" i="40"/>
  <c r="K64" i="40" s="1"/>
  <c r="I65" i="40"/>
  <c r="J65" i="40"/>
  <c r="K65" i="40" s="1"/>
  <c r="I66" i="40"/>
  <c r="J66" i="40"/>
  <c r="K66" i="40" s="1"/>
  <c r="I1202" i="40" l="1"/>
  <c r="I1030" i="40"/>
  <c r="I1157" i="40"/>
  <c r="I1239" i="40"/>
  <c r="A1239" i="40"/>
  <c r="A1202" i="40"/>
  <c r="A1030" i="40"/>
  <c r="I1113" i="40"/>
  <c r="A1157" i="40"/>
  <c r="I1072" i="40"/>
  <c r="A1113" i="40"/>
  <c r="A1072" i="40"/>
  <c r="K807" i="40"/>
  <c r="K801" i="40"/>
  <c r="K759" i="40"/>
  <c r="K815" i="40"/>
  <c r="K770" i="40"/>
  <c r="K808" i="40"/>
  <c r="K768" i="40"/>
  <c r="K810" i="40"/>
  <c r="K809" i="40"/>
  <c r="K805" i="40"/>
  <c r="K803" i="40"/>
  <c r="K811" i="40"/>
  <c r="K800" i="40"/>
  <c r="K806" i="40"/>
  <c r="K804" i="40"/>
  <c r="K802" i="40"/>
  <c r="K799" i="40"/>
  <c r="K306" i="40"/>
  <c r="P336" i="40"/>
  <c r="K771" i="40"/>
  <c r="K769" i="40"/>
  <c r="K679" i="40"/>
  <c r="K671" i="40"/>
  <c r="K669" i="40"/>
  <c r="K715" i="40"/>
  <c r="K764" i="40"/>
  <c r="K760" i="40"/>
  <c r="K767" i="40"/>
  <c r="K765" i="40"/>
  <c r="K763" i="40"/>
  <c r="K766" i="40"/>
  <c r="K762" i="40"/>
  <c r="K761" i="40"/>
  <c r="K758" i="40"/>
  <c r="K730" i="40"/>
  <c r="D665" i="40"/>
  <c r="K731" i="40"/>
  <c r="K729" i="40"/>
  <c r="K717" i="40"/>
  <c r="K713" i="40"/>
  <c r="K714" i="40"/>
  <c r="K716" i="40"/>
  <c r="K680" i="40"/>
  <c r="K681" i="40"/>
  <c r="K675" i="40"/>
  <c r="K673" i="40"/>
  <c r="K672" i="40"/>
  <c r="K677" i="40"/>
  <c r="K666" i="40"/>
  <c r="K665" i="40"/>
  <c r="K676" i="40"/>
  <c r="K667" i="40"/>
  <c r="K685" i="40"/>
  <c r="K674" i="40"/>
  <c r="K678" i="40"/>
  <c r="K670" i="40"/>
  <c r="K668" i="40"/>
  <c r="K630" i="40"/>
  <c r="K635" i="40"/>
  <c r="K632" i="40"/>
  <c r="K633" i="40"/>
  <c r="K631" i="40"/>
  <c r="K637" i="40"/>
  <c r="K628" i="40"/>
  <c r="K626" i="40"/>
  <c r="K624" i="40"/>
  <c r="K622" i="40"/>
  <c r="K634" i="40"/>
  <c r="K623" i="40"/>
  <c r="K636" i="40"/>
  <c r="K629" i="40"/>
  <c r="K627" i="40"/>
  <c r="K625" i="40"/>
  <c r="K458" i="40"/>
  <c r="K507" i="40"/>
  <c r="K503" i="40"/>
  <c r="K592" i="40"/>
  <c r="K589" i="40"/>
  <c r="K593" i="40"/>
  <c r="K591" i="40"/>
  <c r="K590" i="40"/>
  <c r="K588" i="40"/>
  <c r="K587" i="40"/>
  <c r="K585" i="40"/>
  <c r="K586" i="40"/>
  <c r="K584" i="40"/>
  <c r="K539" i="40"/>
  <c r="D538" i="40"/>
  <c r="K544" i="40"/>
  <c r="K552" i="40"/>
  <c r="K547" i="40"/>
  <c r="K545" i="40"/>
  <c r="K543" i="40"/>
  <c r="K541" i="40"/>
  <c r="K553" i="40"/>
  <c r="K546" i="40"/>
  <c r="K542" i="40"/>
  <c r="K540" i="40"/>
  <c r="K538" i="40"/>
  <c r="K510" i="40"/>
  <c r="K509" i="40"/>
  <c r="K512" i="40"/>
  <c r="K506" i="40"/>
  <c r="K511" i="40"/>
  <c r="K505" i="40"/>
  <c r="K508" i="40"/>
  <c r="K504" i="40"/>
  <c r="K501" i="40"/>
  <c r="K502" i="40"/>
  <c r="K500" i="40"/>
  <c r="K469" i="40"/>
  <c r="K466" i="40"/>
  <c r="K464" i="40"/>
  <c r="K460" i="40"/>
  <c r="K471" i="40"/>
  <c r="K461" i="40"/>
  <c r="K459" i="40"/>
  <c r="K468" i="40"/>
  <c r="K467" i="40"/>
  <c r="K462" i="40"/>
  <c r="K465" i="40"/>
  <c r="K470" i="40"/>
  <c r="K463" i="40"/>
  <c r="K431" i="40"/>
  <c r="K430" i="40"/>
  <c r="K427" i="40"/>
  <c r="K434" i="40"/>
  <c r="K433" i="40"/>
  <c r="K429" i="40"/>
  <c r="K432" i="40"/>
  <c r="K428" i="40"/>
  <c r="K387" i="40"/>
  <c r="K386" i="40"/>
  <c r="K384" i="40"/>
  <c r="K395" i="40"/>
  <c r="K391" i="40"/>
  <c r="K397" i="40"/>
  <c r="K349" i="40"/>
  <c r="K345" i="40"/>
  <c r="K394" i="40"/>
  <c r="K392" i="40"/>
  <c r="K390" i="40"/>
  <c r="K383" i="40"/>
  <c r="K396" i="40"/>
  <c r="K389" i="40"/>
  <c r="K393" i="40"/>
  <c r="K388" i="40"/>
  <c r="K385" i="40"/>
  <c r="K354" i="40"/>
  <c r="K353" i="40"/>
  <c r="K351" i="40"/>
  <c r="K352" i="40"/>
  <c r="K347" i="40"/>
  <c r="K346" i="40"/>
  <c r="K341" i="40"/>
  <c r="K348" i="40"/>
  <c r="K350" i="40"/>
  <c r="K343" i="40"/>
  <c r="K342" i="40"/>
  <c r="K344" i="40"/>
  <c r="K299" i="40"/>
  <c r="K307" i="40"/>
  <c r="K300" i="40"/>
  <c r="K310" i="40"/>
  <c r="K308" i="40"/>
  <c r="K303" i="40"/>
  <c r="K301" i="40"/>
  <c r="K311" i="40"/>
  <c r="K305" i="40"/>
  <c r="K309" i="40"/>
  <c r="K304" i="40"/>
  <c r="K302" i="40"/>
  <c r="K298" i="40"/>
  <c r="K273" i="40"/>
  <c r="K269" i="40"/>
  <c r="K272" i="40"/>
  <c r="K270" i="40"/>
  <c r="K268" i="40"/>
  <c r="K271" i="40"/>
  <c r="K267" i="40"/>
  <c r="K262" i="40"/>
  <c r="K228" i="40"/>
  <c r="K220" i="40"/>
  <c r="K265" i="40"/>
  <c r="K266" i="40"/>
  <c r="K264" i="40"/>
  <c r="K263" i="40"/>
  <c r="K231" i="40"/>
  <c r="K232" i="40"/>
  <c r="K229" i="40"/>
  <c r="K227" i="40"/>
  <c r="K225" i="40"/>
  <c r="K226" i="40"/>
  <c r="K224" i="40"/>
  <c r="K230" i="40"/>
  <c r="K223" i="40"/>
  <c r="K221" i="40"/>
  <c r="K222" i="40"/>
  <c r="K219" i="40"/>
  <c r="D176" i="40"/>
  <c r="K185" i="40"/>
  <c r="K177" i="40"/>
  <c r="K149" i="40"/>
  <c r="K182" i="40"/>
  <c r="K136" i="40"/>
  <c r="K181" i="40"/>
  <c r="K148" i="40"/>
  <c r="K143" i="40"/>
  <c r="K183" i="40"/>
  <c r="K180" i="40"/>
  <c r="K184" i="40"/>
  <c r="K179" i="40"/>
  <c r="K178" i="40"/>
  <c r="K176" i="40"/>
  <c r="K140" i="40"/>
  <c r="K138" i="40"/>
  <c r="K137" i="40"/>
  <c r="D137" i="40"/>
  <c r="D136" i="40"/>
  <c r="K145" i="40"/>
  <c r="K141" i="40"/>
  <c r="K58" i="40"/>
  <c r="K147" i="40"/>
  <c r="K146" i="40"/>
  <c r="K144" i="40"/>
  <c r="K142" i="40"/>
  <c r="K139" i="40"/>
  <c r="K57" i="40"/>
  <c r="K94" i="40"/>
  <c r="K95" i="40"/>
  <c r="K61" i="40"/>
  <c r="K59" i="40"/>
  <c r="K98" i="40"/>
  <c r="K96" i="40"/>
  <c r="K99" i="40"/>
  <c r="K93" i="40"/>
  <c r="K97" i="40"/>
  <c r="K91" i="40"/>
  <c r="K92" i="40"/>
  <c r="K55" i="40"/>
  <c r="K56" i="40"/>
  <c r="K54" i="40"/>
  <c r="K62" i="40"/>
  <c r="K60" i="40"/>
  <c r="J15" i="43"/>
  <c r="G998" i="43"/>
  <c r="E998" i="43"/>
  <c r="G997" i="43"/>
  <c r="E997" i="43"/>
  <c r="G996" i="43"/>
  <c r="E996" i="43"/>
  <c r="G995" i="43"/>
  <c r="E995" i="43"/>
  <c r="G994" i="43"/>
  <c r="E994" i="43"/>
  <c r="G993" i="43"/>
  <c r="E993" i="43"/>
  <c r="G992" i="43"/>
  <c r="E992" i="43"/>
  <c r="G991" i="43"/>
  <c r="E991" i="43"/>
  <c r="G990" i="43"/>
  <c r="E990" i="43"/>
  <c r="G989" i="43"/>
  <c r="E989" i="43"/>
  <c r="G988" i="43"/>
  <c r="E988" i="43"/>
  <c r="G987" i="43"/>
  <c r="E987" i="43"/>
  <c r="G986" i="43"/>
  <c r="E986" i="43"/>
  <c r="G985" i="43"/>
  <c r="E985" i="43"/>
  <c r="G984" i="43"/>
  <c r="E984" i="43"/>
  <c r="G983" i="43"/>
  <c r="E983" i="43"/>
  <c r="G982" i="43"/>
  <c r="E982" i="43"/>
  <c r="G981" i="43"/>
  <c r="E981" i="43"/>
  <c r="G980" i="43"/>
  <c r="E980" i="43"/>
  <c r="G979" i="43"/>
  <c r="E979" i="43"/>
  <c r="G978" i="43"/>
  <c r="E978" i="43"/>
  <c r="G977" i="43"/>
  <c r="E977" i="43"/>
  <c r="G976" i="43"/>
  <c r="E976" i="43"/>
  <c r="G975" i="43"/>
  <c r="E975" i="43"/>
  <c r="G974" i="43"/>
  <c r="E974" i="43"/>
  <c r="G973" i="43"/>
  <c r="E973" i="43"/>
  <c r="G972" i="43"/>
  <c r="E972" i="43"/>
  <c r="G971" i="43"/>
  <c r="E971" i="43"/>
  <c r="G970" i="43"/>
  <c r="E970" i="43"/>
  <c r="G969" i="43"/>
  <c r="E969" i="43"/>
  <c r="G968" i="43"/>
  <c r="E968" i="43"/>
  <c r="G967" i="43"/>
  <c r="E967" i="43"/>
  <c r="G966" i="43"/>
  <c r="E966" i="43"/>
  <c r="G965" i="43"/>
  <c r="E965" i="43"/>
  <c r="G964" i="43"/>
  <c r="E964" i="43"/>
  <c r="G963" i="43"/>
  <c r="E963" i="43"/>
  <c r="G962" i="43"/>
  <c r="E962" i="43"/>
  <c r="G961" i="43"/>
  <c r="E961" i="43"/>
  <c r="G960" i="43"/>
  <c r="E960" i="43"/>
  <c r="G959" i="43"/>
  <c r="E959" i="43"/>
  <c r="G958" i="43"/>
  <c r="E958" i="43"/>
  <c r="G957" i="43"/>
  <c r="E957" i="43"/>
  <c r="G956" i="43"/>
  <c r="E956" i="43"/>
  <c r="G955" i="43"/>
  <c r="E955" i="43"/>
  <c r="G954" i="43"/>
  <c r="E954" i="43"/>
  <c r="G953" i="43"/>
  <c r="E953" i="43"/>
  <c r="J953" i="43" s="1"/>
  <c r="G952" i="43"/>
  <c r="E952" i="43"/>
  <c r="J952" i="43" s="1"/>
  <c r="G951" i="43"/>
  <c r="E951" i="43"/>
  <c r="J951" i="43" s="1"/>
  <c r="G950" i="43"/>
  <c r="E950" i="43"/>
  <c r="J950" i="43" s="1"/>
  <c r="G949" i="43"/>
  <c r="E949" i="43"/>
  <c r="J949" i="43" s="1"/>
  <c r="G948" i="43"/>
  <c r="E948" i="43"/>
  <c r="J948" i="43" s="1"/>
  <c r="G947" i="43"/>
  <c r="E947" i="43"/>
  <c r="J947" i="43" s="1"/>
  <c r="G946" i="43"/>
  <c r="E946" i="43"/>
  <c r="J946" i="43" s="1"/>
  <c r="G945" i="43"/>
  <c r="E945" i="43"/>
  <c r="J945" i="43" s="1"/>
  <c r="G944" i="43"/>
  <c r="E944" i="43"/>
  <c r="J944" i="43" s="1"/>
  <c r="G943" i="43"/>
  <c r="E943" i="43"/>
  <c r="J943" i="43" s="1"/>
  <c r="G942" i="43"/>
  <c r="E942" i="43"/>
  <c r="J942" i="43" s="1"/>
  <c r="G941" i="43"/>
  <c r="E941" i="43"/>
  <c r="J941" i="43" s="1"/>
  <c r="G940" i="43"/>
  <c r="E940" i="43"/>
  <c r="J940" i="43" s="1"/>
  <c r="G939" i="43"/>
  <c r="E939" i="43"/>
  <c r="J939" i="43" s="1"/>
  <c r="G938" i="43"/>
  <c r="E938" i="43"/>
  <c r="J938" i="43" s="1"/>
  <c r="G937" i="43"/>
  <c r="E937" i="43"/>
  <c r="J937" i="43" s="1"/>
  <c r="G936" i="43"/>
  <c r="E936" i="43"/>
  <c r="J936" i="43" s="1"/>
  <c r="G935" i="43"/>
  <c r="E935" i="43"/>
  <c r="J935" i="43" s="1"/>
  <c r="G934" i="43"/>
  <c r="E934" i="43"/>
  <c r="J934" i="43" s="1"/>
  <c r="G933" i="43"/>
  <c r="E933" i="43"/>
  <c r="J933" i="43" s="1"/>
  <c r="G932" i="43"/>
  <c r="E932" i="43"/>
  <c r="J932" i="43" s="1"/>
  <c r="G931" i="43"/>
  <c r="E931" i="43"/>
  <c r="J931" i="43" s="1"/>
  <c r="G930" i="43"/>
  <c r="E930" i="43"/>
  <c r="J930" i="43" s="1"/>
  <c r="G929" i="43"/>
  <c r="E929" i="43"/>
  <c r="J929" i="43" s="1"/>
  <c r="G928" i="43"/>
  <c r="E928" i="43"/>
  <c r="J928" i="43" s="1"/>
  <c r="G927" i="43"/>
  <c r="E927" i="43"/>
  <c r="J927" i="43" s="1"/>
  <c r="G926" i="43"/>
  <c r="E926" i="43"/>
  <c r="J926" i="43" s="1"/>
  <c r="G925" i="43"/>
  <c r="E925" i="43"/>
  <c r="J925" i="43" s="1"/>
  <c r="G924" i="43"/>
  <c r="E924" i="43"/>
  <c r="J924" i="43" s="1"/>
  <c r="G923" i="43"/>
  <c r="E923" i="43"/>
  <c r="J923" i="43" s="1"/>
  <c r="G922" i="43"/>
  <c r="E922" i="43"/>
  <c r="J922" i="43" s="1"/>
  <c r="G921" i="43"/>
  <c r="E921" i="43"/>
  <c r="J921" i="43" s="1"/>
  <c r="G920" i="43"/>
  <c r="E920" i="43"/>
  <c r="J920" i="43" s="1"/>
  <c r="G919" i="43"/>
  <c r="E919" i="43"/>
  <c r="J919" i="43" s="1"/>
  <c r="G918" i="43"/>
  <c r="E918" i="43"/>
  <c r="J918" i="43" s="1"/>
  <c r="G917" i="43"/>
  <c r="E917" i="43"/>
  <c r="J917" i="43" s="1"/>
  <c r="G916" i="43"/>
  <c r="E916" i="43"/>
  <c r="J916" i="43" s="1"/>
  <c r="G915" i="43"/>
  <c r="E915" i="43"/>
  <c r="J915" i="43" s="1"/>
  <c r="G914" i="43"/>
  <c r="E914" i="43"/>
  <c r="J914" i="43" s="1"/>
  <c r="G913" i="43"/>
  <c r="E913" i="43"/>
  <c r="J913" i="43" s="1"/>
  <c r="G912" i="43"/>
  <c r="E912" i="43"/>
  <c r="J912" i="43" s="1"/>
  <c r="G911" i="43"/>
  <c r="E911" i="43"/>
  <c r="J911" i="43" s="1"/>
  <c r="G910" i="43"/>
  <c r="E910" i="43"/>
  <c r="J910" i="43" s="1"/>
  <c r="G909" i="43"/>
  <c r="E909" i="43"/>
  <c r="J909" i="43" s="1"/>
  <c r="G908" i="43"/>
  <c r="E908" i="43"/>
  <c r="J908" i="43" s="1"/>
  <c r="G907" i="43"/>
  <c r="E907" i="43"/>
  <c r="J907" i="43" s="1"/>
  <c r="G906" i="43"/>
  <c r="E906" i="43"/>
  <c r="J906" i="43" s="1"/>
  <c r="G905" i="43"/>
  <c r="E905" i="43"/>
  <c r="J905" i="43" s="1"/>
  <c r="G904" i="43"/>
  <c r="E904" i="43"/>
  <c r="J904" i="43" s="1"/>
  <c r="G903" i="43"/>
  <c r="E903" i="43"/>
  <c r="J903" i="43" s="1"/>
  <c r="G902" i="43"/>
  <c r="E902" i="43"/>
  <c r="J902" i="43" s="1"/>
  <c r="G901" i="43"/>
  <c r="E901" i="43"/>
  <c r="J901" i="43" s="1"/>
  <c r="G900" i="43"/>
  <c r="E900" i="43"/>
  <c r="J900" i="43" s="1"/>
  <c r="G899" i="43"/>
  <c r="E899" i="43"/>
  <c r="J899" i="43" s="1"/>
  <c r="G898" i="43"/>
  <c r="E898" i="43"/>
  <c r="J898" i="43" s="1"/>
  <c r="G897" i="43"/>
  <c r="E897" i="43"/>
  <c r="J897" i="43" s="1"/>
  <c r="G896" i="43"/>
  <c r="E896" i="43"/>
  <c r="J896" i="43" s="1"/>
  <c r="G895" i="43"/>
  <c r="E895" i="43"/>
  <c r="J895" i="43" s="1"/>
  <c r="G894" i="43"/>
  <c r="E894" i="43"/>
  <c r="J894" i="43" s="1"/>
  <c r="G893" i="43"/>
  <c r="E893" i="43"/>
  <c r="J893" i="43" s="1"/>
  <c r="G892" i="43"/>
  <c r="E892" i="43"/>
  <c r="J892" i="43" s="1"/>
  <c r="G891" i="43"/>
  <c r="E891" i="43"/>
  <c r="J891" i="43" s="1"/>
  <c r="G890" i="43"/>
  <c r="E890" i="43"/>
  <c r="J890" i="43" s="1"/>
  <c r="G889" i="43"/>
  <c r="E889" i="43"/>
  <c r="J889" i="43" s="1"/>
  <c r="G888" i="43"/>
  <c r="E888" i="43"/>
  <c r="J888" i="43" s="1"/>
  <c r="G887" i="43"/>
  <c r="E887" i="43"/>
  <c r="J887" i="43" s="1"/>
  <c r="G886" i="43"/>
  <c r="E886" i="43"/>
  <c r="J886" i="43" s="1"/>
  <c r="G885" i="43"/>
  <c r="E885" i="43"/>
  <c r="J885" i="43" s="1"/>
  <c r="G884" i="43"/>
  <c r="E884" i="43"/>
  <c r="J884" i="43" s="1"/>
  <c r="G883" i="43"/>
  <c r="E883" i="43"/>
  <c r="J883" i="43" s="1"/>
  <c r="G882" i="43"/>
  <c r="E882" i="43"/>
  <c r="J882" i="43" s="1"/>
  <c r="G881" i="43"/>
  <c r="E881" i="43"/>
  <c r="J881" i="43" s="1"/>
  <c r="G880" i="43"/>
  <c r="E880" i="43"/>
  <c r="J880" i="43" s="1"/>
  <c r="G879" i="43"/>
  <c r="E879" i="43"/>
  <c r="J879" i="43" s="1"/>
  <c r="G878" i="43"/>
  <c r="E878" i="43"/>
  <c r="J878" i="43" s="1"/>
  <c r="G877" i="43"/>
  <c r="E877" i="43"/>
  <c r="J877" i="43" s="1"/>
  <c r="G876" i="43"/>
  <c r="E876" i="43"/>
  <c r="J876" i="43" s="1"/>
  <c r="G875" i="43"/>
  <c r="E875" i="43"/>
  <c r="J875" i="43" s="1"/>
  <c r="G874" i="43"/>
  <c r="E874" i="43"/>
  <c r="J874" i="43" s="1"/>
  <c r="G873" i="43"/>
  <c r="E873" i="43"/>
  <c r="J873" i="43" s="1"/>
  <c r="G872" i="43"/>
  <c r="E872" i="43"/>
  <c r="J872" i="43" s="1"/>
  <c r="G871" i="43"/>
  <c r="E871" i="43"/>
  <c r="J871" i="43" s="1"/>
  <c r="G870" i="43"/>
  <c r="E870" i="43"/>
  <c r="J870" i="43" s="1"/>
  <c r="G869" i="43"/>
  <c r="E869" i="43"/>
  <c r="J869" i="43" s="1"/>
  <c r="G868" i="43"/>
  <c r="E868" i="43"/>
  <c r="J868" i="43" s="1"/>
  <c r="G867" i="43"/>
  <c r="E867" i="43"/>
  <c r="J867" i="43" s="1"/>
  <c r="G866" i="43"/>
  <c r="E866" i="43"/>
  <c r="J866" i="43" s="1"/>
  <c r="G865" i="43"/>
  <c r="E865" i="43"/>
  <c r="J865" i="43" s="1"/>
  <c r="G864" i="43"/>
  <c r="E864" i="43"/>
  <c r="J864" i="43" s="1"/>
  <c r="G863" i="43"/>
  <c r="E863" i="43"/>
  <c r="J863" i="43" s="1"/>
  <c r="G862" i="43"/>
  <c r="E862" i="43"/>
  <c r="J862" i="43" s="1"/>
  <c r="G861" i="43"/>
  <c r="E861" i="43"/>
  <c r="J861" i="43" s="1"/>
  <c r="E860" i="43"/>
  <c r="J860" i="43" s="1"/>
  <c r="E859" i="43"/>
  <c r="J859" i="43" s="1"/>
  <c r="E858" i="43"/>
  <c r="J858" i="43" s="1"/>
  <c r="E857" i="43"/>
  <c r="J857" i="43" s="1"/>
  <c r="E856" i="43"/>
  <c r="J856" i="43" s="1"/>
  <c r="E854" i="43"/>
  <c r="J854" i="43" s="1"/>
  <c r="E853" i="43"/>
  <c r="J853" i="43" s="1"/>
  <c r="E852" i="43"/>
  <c r="J852" i="43" s="1"/>
  <c r="E851" i="43"/>
  <c r="J851" i="43" s="1"/>
  <c r="E850" i="43"/>
  <c r="J850" i="43" s="1"/>
  <c r="E849" i="43"/>
  <c r="J849" i="43" s="1"/>
  <c r="E848" i="43"/>
  <c r="J848" i="43" s="1"/>
  <c r="E847" i="43"/>
  <c r="J847" i="43" s="1"/>
  <c r="E845" i="43"/>
  <c r="J845" i="43" s="1"/>
  <c r="E844" i="43"/>
  <c r="J844" i="43" s="1"/>
  <c r="E843" i="43"/>
  <c r="J843" i="43" s="1"/>
  <c r="E842" i="43"/>
  <c r="J842" i="43" s="1"/>
  <c r="E841" i="43"/>
  <c r="J841" i="43" s="1"/>
  <c r="E840" i="43"/>
  <c r="J840" i="43" s="1"/>
  <c r="E839" i="43"/>
  <c r="J839" i="43" s="1"/>
  <c r="E838" i="43"/>
  <c r="J838" i="43" s="1"/>
  <c r="E837" i="43"/>
  <c r="J837" i="43" s="1"/>
  <c r="E835" i="43"/>
  <c r="J835" i="43" s="1"/>
  <c r="E834" i="43"/>
  <c r="J834" i="43" s="1"/>
  <c r="E833" i="43"/>
  <c r="J833" i="43" s="1"/>
  <c r="E832" i="43"/>
  <c r="J832" i="43" s="1"/>
  <c r="E831" i="43"/>
  <c r="J831" i="43" s="1"/>
  <c r="E830" i="43"/>
  <c r="J830" i="43" s="1"/>
  <c r="E829" i="43"/>
  <c r="J829" i="43" s="1"/>
  <c r="E828" i="43"/>
  <c r="J828" i="43" s="1"/>
  <c r="E827" i="43"/>
  <c r="J827" i="43" s="1"/>
  <c r="E825" i="43"/>
  <c r="J825" i="43" s="1"/>
  <c r="E824" i="43"/>
  <c r="J824" i="43" s="1"/>
  <c r="E823" i="43"/>
  <c r="J823" i="43" s="1"/>
  <c r="E822" i="43"/>
  <c r="J822" i="43" s="1"/>
  <c r="E821" i="43"/>
  <c r="J821" i="43" s="1"/>
  <c r="E820" i="43"/>
  <c r="J820" i="43" s="1"/>
  <c r="E819" i="43"/>
  <c r="J819" i="43" s="1"/>
  <c r="E817" i="43"/>
  <c r="J817" i="43" s="1"/>
  <c r="E816" i="43"/>
  <c r="J816" i="43" s="1"/>
  <c r="E814" i="43"/>
  <c r="J814" i="43" s="1"/>
  <c r="E813" i="43"/>
  <c r="J813" i="43" s="1"/>
  <c r="E812" i="43"/>
  <c r="J812" i="43" s="1"/>
  <c r="E811" i="43"/>
  <c r="J811" i="43" s="1"/>
  <c r="E810" i="43"/>
  <c r="J810" i="43" s="1"/>
  <c r="E808" i="43"/>
  <c r="J808" i="43" s="1"/>
  <c r="E807" i="43"/>
  <c r="J807" i="43" s="1"/>
  <c r="E806" i="43"/>
  <c r="J806" i="43" s="1"/>
  <c r="E805" i="43"/>
  <c r="J805" i="43" s="1"/>
  <c r="E804" i="43"/>
  <c r="J804" i="43" s="1"/>
  <c r="E802" i="43"/>
  <c r="J802" i="43" s="1"/>
  <c r="E801" i="43"/>
  <c r="J801" i="43" s="1"/>
  <c r="E799" i="43"/>
  <c r="J799" i="43" s="1"/>
  <c r="E797" i="43"/>
  <c r="J797" i="43" s="1"/>
  <c r="E796" i="43"/>
  <c r="J796" i="43" s="1"/>
  <c r="E795" i="43"/>
  <c r="J795" i="43" s="1"/>
  <c r="E794" i="43"/>
  <c r="J794" i="43" s="1"/>
  <c r="E793" i="43"/>
  <c r="J793" i="43" s="1"/>
  <c r="E791" i="43"/>
  <c r="J791" i="43" s="1"/>
  <c r="E789" i="43"/>
  <c r="J789" i="43" s="1"/>
  <c r="E788" i="43"/>
  <c r="J788" i="43" s="1"/>
  <c r="E787" i="43"/>
  <c r="J787" i="43" s="1"/>
  <c r="E785" i="43"/>
  <c r="J785" i="43" s="1"/>
  <c r="E784" i="43"/>
  <c r="J784" i="43" s="1"/>
  <c r="E781" i="43"/>
  <c r="J781" i="43" s="1"/>
  <c r="E780" i="43"/>
  <c r="J780" i="43" s="1"/>
  <c r="E779" i="43"/>
  <c r="J779" i="43" s="1"/>
  <c r="E778" i="43"/>
  <c r="J778" i="43" s="1"/>
  <c r="E777" i="43"/>
  <c r="J777" i="43" s="1"/>
  <c r="E776" i="43"/>
  <c r="J776" i="43" s="1"/>
  <c r="E775" i="43"/>
  <c r="J775" i="43" s="1"/>
  <c r="E774" i="43"/>
  <c r="J774" i="43" s="1"/>
  <c r="E771" i="43"/>
  <c r="J771" i="43" s="1"/>
  <c r="E769" i="43"/>
  <c r="J769" i="43" s="1"/>
  <c r="E767" i="43"/>
  <c r="J767" i="43" s="1"/>
  <c r="E766" i="43"/>
  <c r="J766" i="43" s="1"/>
  <c r="E756" i="43"/>
  <c r="J756" i="43" s="1"/>
  <c r="E755" i="43"/>
  <c r="J755" i="43" s="1"/>
  <c r="E754" i="43"/>
  <c r="J754" i="43" s="1"/>
  <c r="E753" i="43"/>
  <c r="J753" i="43" s="1"/>
  <c r="E751" i="43"/>
  <c r="J751" i="43" s="1"/>
  <c r="E749" i="43"/>
  <c r="J749" i="43" s="1"/>
  <c r="E747" i="43"/>
  <c r="J747" i="43" s="1"/>
  <c r="E746" i="43"/>
  <c r="J746" i="43" s="1"/>
  <c r="E745" i="43"/>
  <c r="J745" i="43" s="1"/>
  <c r="E744" i="43"/>
  <c r="J744" i="43" s="1"/>
  <c r="E743" i="43"/>
  <c r="J743" i="43" s="1"/>
  <c r="E741" i="43"/>
  <c r="J741" i="43" s="1"/>
  <c r="E740" i="43"/>
  <c r="J740" i="43" s="1"/>
  <c r="E739" i="43"/>
  <c r="J739" i="43" s="1"/>
  <c r="E737" i="43"/>
  <c r="J737" i="43" s="1"/>
  <c r="E736" i="43"/>
  <c r="J736" i="43" s="1"/>
  <c r="E735" i="43"/>
  <c r="J735" i="43" s="1"/>
  <c r="E734" i="43"/>
  <c r="J734" i="43" s="1"/>
  <c r="E733" i="43"/>
  <c r="J733" i="43" s="1"/>
  <c r="E732" i="43"/>
  <c r="J732" i="43" s="1"/>
  <c r="E731" i="43"/>
  <c r="J731" i="43" s="1"/>
  <c r="E730" i="43"/>
  <c r="J730" i="43" s="1"/>
  <c r="E729" i="43"/>
  <c r="J729" i="43" s="1"/>
  <c r="E727" i="43"/>
  <c r="J727" i="43" s="1"/>
  <c r="E726" i="43"/>
  <c r="J726" i="43" s="1"/>
  <c r="E725" i="43"/>
  <c r="J725" i="43" s="1"/>
  <c r="E723" i="43"/>
  <c r="J723" i="43" s="1"/>
  <c r="E722" i="43"/>
  <c r="J722" i="43" s="1"/>
  <c r="E720" i="43"/>
  <c r="J720" i="43" s="1"/>
  <c r="E719" i="43"/>
  <c r="J719" i="43" s="1"/>
  <c r="E718" i="43"/>
  <c r="J718" i="43" s="1"/>
  <c r="E717" i="43"/>
  <c r="J717" i="43" s="1"/>
  <c r="E715" i="43"/>
  <c r="J715" i="43" s="1"/>
  <c r="E714" i="43"/>
  <c r="J714" i="43" s="1"/>
  <c r="E713" i="43"/>
  <c r="J713" i="43" s="1"/>
  <c r="E712" i="43"/>
  <c r="J712" i="43" s="1"/>
  <c r="E711" i="43"/>
  <c r="J711" i="43" s="1"/>
  <c r="E710" i="43"/>
  <c r="J710" i="43" s="1"/>
  <c r="E709" i="43"/>
  <c r="J709" i="43" s="1"/>
  <c r="E708" i="43"/>
  <c r="J708" i="43" s="1"/>
  <c r="E707" i="43"/>
  <c r="J707" i="43" s="1"/>
  <c r="E706" i="43"/>
  <c r="J706" i="43" s="1"/>
  <c r="E705" i="43"/>
  <c r="J705" i="43" s="1"/>
  <c r="E702" i="43"/>
  <c r="E701" i="43"/>
  <c r="J701" i="43" s="1"/>
  <c r="E700" i="43"/>
  <c r="J700" i="43" s="1"/>
  <c r="E699" i="43"/>
  <c r="J699" i="43" s="1"/>
  <c r="E698" i="43"/>
  <c r="J698" i="43" s="1"/>
  <c r="E697" i="43"/>
  <c r="J697" i="43" s="1"/>
  <c r="E696" i="43"/>
  <c r="J696" i="43" s="1"/>
  <c r="E694" i="43"/>
  <c r="J694" i="43" s="1"/>
  <c r="E693" i="43"/>
  <c r="J693" i="43" s="1"/>
  <c r="E692" i="43"/>
  <c r="J692" i="43" s="1"/>
  <c r="E691" i="43"/>
  <c r="J691" i="43" s="1"/>
  <c r="E689" i="43"/>
  <c r="J689" i="43" s="1"/>
  <c r="E688" i="43"/>
  <c r="J688" i="43" s="1"/>
  <c r="E687" i="43"/>
  <c r="J687" i="43" s="1"/>
  <c r="E686" i="43"/>
  <c r="J686" i="43" s="1"/>
  <c r="E685" i="43"/>
  <c r="J685" i="43" s="1"/>
  <c r="E684" i="43"/>
  <c r="J684" i="43" s="1"/>
  <c r="E683" i="43"/>
  <c r="J683" i="43" s="1"/>
  <c r="E681" i="43"/>
  <c r="J681" i="43" s="1"/>
  <c r="E680" i="43"/>
  <c r="J680" i="43" s="1"/>
  <c r="E679" i="43"/>
  <c r="J679" i="43" s="1"/>
  <c r="E678" i="43"/>
  <c r="J678" i="43" s="1"/>
  <c r="E676" i="43"/>
  <c r="J676" i="43" s="1"/>
  <c r="E675" i="43"/>
  <c r="J675" i="43" s="1"/>
  <c r="E674" i="43"/>
  <c r="J674" i="43" s="1"/>
  <c r="E673" i="43"/>
  <c r="J673" i="43" s="1"/>
  <c r="E671" i="43"/>
  <c r="J671" i="43" s="1"/>
  <c r="E670" i="43"/>
  <c r="J670" i="43" s="1"/>
  <c r="E668" i="43"/>
  <c r="J668" i="43" s="1"/>
  <c r="E667" i="43"/>
  <c r="J667" i="43" s="1"/>
  <c r="E666" i="43"/>
  <c r="J666" i="43" s="1"/>
  <c r="E665" i="43"/>
  <c r="J665" i="43" s="1"/>
  <c r="E663" i="43"/>
  <c r="J663" i="43" s="1"/>
  <c r="E662" i="43"/>
  <c r="J662" i="43" s="1"/>
  <c r="E661" i="43"/>
  <c r="J661" i="43" s="1"/>
  <c r="E660" i="43"/>
  <c r="J660" i="43" s="1"/>
  <c r="E659" i="43"/>
  <c r="J659" i="43" s="1"/>
  <c r="E657" i="43"/>
  <c r="J657" i="43" s="1"/>
  <c r="E656" i="43"/>
  <c r="J656" i="43" s="1"/>
  <c r="E655" i="43"/>
  <c r="J655" i="43" s="1"/>
  <c r="E654" i="43"/>
  <c r="J654" i="43" s="1"/>
  <c r="E653" i="43"/>
  <c r="J653" i="43" s="1"/>
  <c r="E651" i="43"/>
  <c r="J651" i="43" s="1"/>
  <c r="E650" i="43"/>
  <c r="J650" i="43" s="1"/>
  <c r="E649" i="43"/>
  <c r="J649" i="43" s="1"/>
  <c r="E648" i="43"/>
  <c r="J648" i="43" s="1"/>
  <c r="E645" i="43"/>
  <c r="J645" i="43" s="1"/>
  <c r="E644" i="43"/>
  <c r="J644" i="43" s="1"/>
  <c r="E643" i="43"/>
  <c r="J643" i="43" s="1"/>
  <c r="E641" i="43"/>
  <c r="J641" i="43" s="1"/>
  <c r="E640" i="43"/>
  <c r="J640" i="43" s="1"/>
  <c r="E639" i="43"/>
  <c r="J639" i="43" s="1"/>
  <c r="E638" i="43"/>
  <c r="J638" i="43" s="1"/>
  <c r="E637" i="43"/>
  <c r="J637" i="43" s="1"/>
  <c r="E635" i="43"/>
  <c r="J635" i="43" s="1"/>
  <c r="E634" i="43"/>
  <c r="J634" i="43" s="1"/>
  <c r="E633" i="43"/>
  <c r="J633" i="43" s="1"/>
  <c r="E631" i="43"/>
  <c r="J631" i="43" s="1"/>
  <c r="E630" i="43"/>
  <c r="J630" i="43" s="1"/>
  <c r="E627" i="43"/>
  <c r="J627" i="43" s="1"/>
  <c r="E626" i="43"/>
  <c r="J626" i="43" s="1"/>
  <c r="E625" i="43"/>
  <c r="J625" i="43" s="1"/>
  <c r="E623" i="43"/>
  <c r="J623" i="43" s="1"/>
  <c r="E622" i="43"/>
  <c r="J622" i="43" s="1"/>
  <c r="E620" i="43"/>
  <c r="E619" i="43"/>
  <c r="E618" i="43"/>
  <c r="E617" i="43"/>
  <c r="E616" i="43"/>
  <c r="E615" i="43"/>
  <c r="E613" i="43"/>
  <c r="E612" i="43"/>
  <c r="E611" i="43"/>
  <c r="E610" i="43"/>
  <c r="E609" i="43"/>
  <c r="E608" i="43"/>
  <c r="E607" i="43"/>
  <c r="E605" i="43"/>
  <c r="J605" i="43" s="1"/>
  <c r="E604" i="43"/>
  <c r="J604" i="43" s="1"/>
  <c r="E603" i="43"/>
  <c r="J603" i="43" s="1"/>
  <c r="E602" i="43"/>
  <c r="J602" i="43" s="1"/>
  <c r="E601" i="43"/>
  <c r="J601" i="43" s="1"/>
  <c r="E600" i="43"/>
  <c r="J600" i="43" s="1"/>
  <c r="E599" i="43"/>
  <c r="J599" i="43" s="1"/>
  <c r="E597" i="43"/>
  <c r="J597" i="43" s="1"/>
  <c r="E595" i="43"/>
  <c r="J595" i="43" s="1"/>
  <c r="E593" i="43"/>
  <c r="J593" i="43" s="1"/>
  <c r="E592" i="43"/>
  <c r="J592" i="43" s="1"/>
  <c r="E591" i="43"/>
  <c r="J591" i="43" s="1"/>
  <c r="E590" i="43"/>
  <c r="J590" i="43" s="1"/>
  <c r="E589" i="43"/>
  <c r="J589" i="43" s="1"/>
  <c r="E588" i="43"/>
  <c r="E585" i="43"/>
  <c r="J585" i="43" s="1"/>
  <c r="E584" i="43"/>
  <c r="J584" i="43" s="1"/>
  <c r="E583" i="43"/>
  <c r="E582" i="43"/>
  <c r="J582" i="43" s="1"/>
  <c r="E581" i="43"/>
  <c r="J581" i="43" s="1"/>
  <c r="E579" i="43"/>
  <c r="J579" i="43" s="1"/>
  <c r="E578" i="43"/>
  <c r="J578" i="43" s="1"/>
  <c r="E577" i="43"/>
  <c r="E576" i="43"/>
  <c r="J576" i="43" s="1"/>
  <c r="E575" i="43"/>
  <c r="J575" i="43" s="1"/>
  <c r="E573" i="43"/>
  <c r="J573" i="43" s="1"/>
  <c r="E572" i="43"/>
  <c r="J572" i="43" s="1"/>
  <c r="E571" i="43"/>
  <c r="J571" i="43" s="1"/>
  <c r="E570" i="43"/>
  <c r="J570" i="43" s="1"/>
  <c r="E569" i="43"/>
  <c r="J569" i="43" s="1"/>
  <c r="E567" i="43"/>
  <c r="J567" i="43" s="1"/>
  <c r="E566" i="43"/>
  <c r="J566" i="43" s="1"/>
  <c r="E565" i="43"/>
  <c r="J565" i="43" s="1"/>
  <c r="E563" i="43"/>
  <c r="J563" i="43" s="1"/>
  <c r="E562" i="43"/>
  <c r="J562" i="43" s="1"/>
  <c r="E561" i="43"/>
  <c r="J561" i="43" s="1"/>
  <c r="E560" i="43"/>
  <c r="J560" i="43" s="1"/>
  <c r="E559" i="43"/>
  <c r="J559" i="43" s="1"/>
  <c r="E558" i="43"/>
  <c r="J558" i="43" s="1"/>
  <c r="E556" i="43"/>
  <c r="J556" i="43" s="1"/>
  <c r="E555" i="43"/>
  <c r="J555" i="43" s="1"/>
  <c r="E554" i="43"/>
  <c r="J554" i="43" s="1"/>
  <c r="E553" i="43"/>
  <c r="J553" i="43" s="1"/>
  <c r="E552" i="43"/>
  <c r="J552" i="43" s="1"/>
  <c r="E551" i="43"/>
  <c r="J551" i="43" s="1"/>
  <c r="E549" i="43"/>
  <c r="J549" i="43" s="1"/>
  <c r="E548" i="43"/>
  <c r="J548" i="43" s="1"/>
  <c r="E547" i="43"/>
  <c r="J547" i="43" s="1"/>
  <c r="E546" i="43"/>
  <c r="J546" i="43" s="1"/>
  <c r="E545" i="43"/>
  <c r="J545" i="43" s="1"/>
  <c r="E544" i="43"/>
  <c r="J544" i="43" s="1"/>
  <c r="E543" i="43"/>
  <c r="J543" i="43" s="1"/>
  <c r="E541" i="43"/>
  <c r="J541" i="43" s="1"/>
  <c r="E540" i="43"/>
  <c r="J540" i="43" s="1"/>
  <c r="E539" i="43"/>
  <c r="J539" i="43" s="1"/>
  <c r="E537" i="43"/>
  <c r="J537" i="43" s="1"/>
  <c r="E536" i="43"/>
  <c r="J536" i="43" s="1"/>
  <c r="E534" i="43"/>
  <c r="J534" i="43" s="1"/>
  <c r="E533" i="43"/>
  <c r="J533" i="43" s="1"/>
  <c r="E532" i="43"/>
  <c r="J532" i="43" s="1"/>
  <c r="E531" i="43"/>
  <c r="J531" i="43" s="1"/>
  <c r="E529" i="43"/>
  <c r="J529" i="43" s="1"/>
  <c r="E528" i="43"/>
  <c r="J528" i="43" s="1"/>
  <c r="E526" i="43"/>
  <c r="J526" i="43" s="1"/>
  <c r="E525" i="43"/>
  <c r="J525" i="43" s="1"/>
  <c r="E524" i="43"/>
  <c r="J524" i="43" s="1"/>
  <c r="E523" i="43"/>
  <c r="J523" i="43" s="1"/>
  <c r="E522" i="43"/>
  <c r="J522" i="43" s="1"/>
  <c r="E521" i="43"/>
  <c r="J521" i="43" s="1"/>
  <c r="E519" i="43"/>
  <c r="J519" i="43" s="1"/>
  <c r="E517" i="43"/>
  <c r="J517" i="43" s="1"/>
  <c r="E516" i="43"/>
  <c r="E515" i="43"/>
  <c r="E514" i="43"/>
  <c r="E512" i="43"/>
  <c r="E511" i="43"/>
  <c r="E510" i="43"/>
  <c r="E508" i="43"/>
  <c r="E507" i="43"/>
  <c r="E506" i="43"/>
  <c r="E504" i="43"/>
  <c r="E503" i="43"/>
  <c r="E502" i="43"/>
  <c r="E501" i="43"/>
  <c r="E500" i="43"/>
  <c r="E499" i="43"/>
  <c r="E497" i="43"/>
  <c r="E496" i="43"/>
  <c r="E495" i="43"/>
  <c r="E494" i="43"/>
  <c r="E493" i="43"/>
  <c r="E491" i="43"/>
  <c r="J491" i="43" s="1"/>
  <c r="E490" i="43"/>
  <c r="E489" i="43"/>
  <c r="E487" i="43"/>
  <c r="E486" i="43"/>
  <c r="E485" i="43"/>
  <c r="E484" i="43"/>
  <c r="E482" i="43"/>
  <c r="E481" i="43"/>
  <c r="E480" i="43"/>
  <c r="E478" i="43"/>
  <c r="E477" i="43"/>
  <c r="E476" i="43"/>
  <c r="E475" i="43"/>
  <c r="E474" i="43"/>
  <c r="E473" i="43"/>
  <c r="E472" i="43"/>
  <c r="E470" i="43"/>
  <c r="E469" i="43"/>
  <c r="E468" i="43"/>
  <c r="E467" i="43"/>
  <c r="E466" i="43"/>
  <c r="E465" i="43"/>
  <c r="E464" i="43"/>
  <c r="E463" i="43"/>
  <c r="E461" i="43"/>
  <c r="E459" i="43"/>
  <c r="J459" i="43" s="1"/>
  <c r="E457" i="43"/>
  <c r="E456" i="43"/>
  <c r="E454" i="43"/>
  <c r="E453" i="43"/>
  <c r="E452" i="43"/>
  <c r="E451" i="43"/>
  <c r="E449" i="43"/>
  <c r="E448" i="43"/>
  <c r="E447" i="43"/>
  <c r="E446" i="43"/>
  <c r="E445" i="43"/>
  <c r="E444" i="43"/>
  <c r="E443" i="43"/>
  <c r="E442" i="43"/>
  <c r="E441" i="43"/>
  <c r="E439" i="43"/>
  <c r="E438" i="43"/>
  <c r="E437" i="43"/>
  <c r="E435" i="43"/>
  <c r="E434" i="43"/>
  <c r="E433" i="43"/>
  <c r="E431" i="43"/>
  <c r="J431" i="43" s="1"/>
  <c r="E429" i="43"/>
  <c r="E428" i="43"/>
  <c r="J428" i="43" s="1"/>
  <c r="E427" i="43"/>
  <c r="J427" i="43" s="1"/>
  <c r="E425" i="43"/>
  <c r="J425" i="43" s="1"/>
  <c r="E424" i="43"/>
  <c r="J424" i="43" s="1"/>
  <c r="E423" i="43"/>
  <c r="J423" i="43" s="1"/>
  <c r="E422" i="43"/>
  <c r="J422" i="43" s="1"/>
  <c r="E421" i="43"/>
  <c r="J421" i="43" s="1"/>
  <c r="E419" i="43"/>
  <c r="J419" i="43" s="1"/>
  <c r="E418" i="43"/>
  <c r="J418" i="43" s="1"/>
  <c r="E417" i="43"/>
  <c r="J417" i="43" s="1"/>
  <c r="E416" i="43"/>
  <c r="J416" i="43" s="1"/>
  <c r="E415" i="43"/>
  <c r="J415" i="43" s="1"/>
  <c r="E414" i="43"/>
  <c r="J414" i="43" s="1"/>
  <c r="E413" i="43"/>
  <c r="J413" i="43" s="1"/>
  <c r="E412" i="43"/>
  <c r="J412" i="43" s="1"/>
  <c r="E411" i="43"/>
  <c r="J411" i="43" s="1"/>
  <c r="E410" i="43"/>
  <c r="J410" i="43" s="1"/>
  <c r="E408" i="43"/>
  <c r="J408" i="43" s="1"/>
  <c r="E406" i="43"/>
  <c r="J406" i="43" s="1"/>
  <c r="E404" i="43"/>
  <c r="J404" i="43" s="1"/>
  <c r="E403" i="43"/>
  <c r="J403" i="43" s="1"/>
  <c r="E401" i="43"/>
  <c r="J401" i="43" s="1"/>
  <c r="E400" i="43"/>
  <c r="J400" i="43" s="1"/>
  <c r="E399" i="43"/>
  <c r="J399" i="43" s="1"/>
  <c r="E398" i="43"/>
  <c r="J398" i="43" s="1"/>
  <c r="E397" i="43"/>
  <c r="J397" i="43" s="1"/>
  <c r="E395" i="43"/>
  <c r="J395" i="43" s="1"/>
  <c r="E394" i="43"/>
  <c r="J394" i="43" s="1"/>
  <c r="E393" i="43"/>
  <c r="J393" i="43" s="1"/>
  <c r="E391" i="43"/>
  <c r="J391" i="43" s="1"/>
  <c r="E390" i="43"/>
  <c r="J390" i="43" s="1"/>
  <c r="E389" i="43"/>
  <c r="J389" i="43" s="1"/>
  <c r="E387" i="43"/>
  <c r="J387" i="43" s="1"/>
  <c r="E386" i="43"/>
  <c r="J386" i="43" s="1"/>
  <c r="E385" i="43"/>
  <c r="J385" i="43" s="1"/>
  <c r="E384" i="43"/>
  <c r="J384" i="43" s="1"/>
  <c r="E383" i="43"/>
  <c r="J383" i="43" s="1"/>
  <c r="E382" i="43"/>
  <c r="J382" i="43" s="1"/>
  <c r="E381" i="43"/>
  <c r="E380" i="43"/>
  <c r="E378" i="43"/>
  <c r="E376" i="43"/>
  <c r="E375" i="43"/>
  <c r="E374" i="43"/>
  <c r="E373" i="43"/>
  <c r="E371" i="43"/>
  <c r="J371" i="43" s="1"/>
  <c r="E370" i="43"/>
  <c r="E369" i="43"/>
  <c r="E367" i="43"/>
  <c r="E366" i="43"/>
  <c r="E365" i="43"/>
  <c r="E363" i="43"/>
  <c r="E362" i="43"/>
  <c r="E361" i="43"/>
  <c r="E360" i="43"/>
  <c r="E359" i="43"/>
  <c r="E358" i="43"/>
  <c r="E357" i="43"/>
  <c r="E356" i="43"/>
  <c r="E355" i="43"/>
  <c r="E354" i="43"/>
  <c r="E351" i="43"/>
  <c r="E350" i="43"/>
  <c r="E349" i="43"/>
  <c r="E348" i="43"/>
  <c r="E347" i="43"/>
  <c r="E345" i="43"/>
  <c r="J345" i="43" s="1"/>
  <c r="E343" i="43"/>
  <c r="E342" i="43"/>
  <c r="E341" i="43"/>
  <c r="E339" i="43"/>
  <c r="E338" i="43"/>
  <c r="E337" i="43"/>
  <c r="E336" i="43"/>
  <c r="E335" i="43"/>
  <c r="E334" i="43"/>
  <c r="E332" i="43"/>
  <c r="E331" i="43"/>
  <c r="E330" i="43"/>
  <c r="E329" i="43"/>
  <c r="E328" i="43"/>
  <c r="E326" i="43"/>
  <c r="E325" i="43"/>
  <c r="E324" i="43"/>
  <c r="E322" i="43"/>
  <c r="E321" i="43"/>
  <c r="E320" i="43"/>
  <c r="E319" i="43"/>
  <c r="E317" i="43"/>
  <c r="E316" i="43"/>
  <c r="E315" i="43"/>
  <c r="J314" i="43"/>
  <c r="E313" i="43"/>
  <c r="J313" i="43" s="1"/>
  <c r="E312" i="43"/>
  <c r="E311" i="43"/>
  <c r="E310" i="43"/>
  <c r="E309" i="43"/>
  <c r="E308" i="43"/>
  <c r="E307" i="43"/>
  <c r="E305" i="43"/>
  <c r="E304" i="43"/>
  <c r="E303" i="43"/>
  <c r="E302" i="43"/>
  <c r="E301" i="43"/>
  <c r="E300" i="43"/>
  <c r="E299" i="43"/>
  <c r="E298" i="43"/>
  <c r="E297" i="43"/>
  <c r="E295" i="43"/>
  <c r="E294" i="43"/>
  <c r="E293" i="43"/>
  <c r="E291" i="43"/>
  <c r="E290" i="43"/>
  <c r="E289" i="43"/>
  <c r="E287" i="43"/>
  <c r="J287" i="43" s="1"/>
  <c r="E286" i="43"/>
  <c r="E285" i="43"/>
  <c r="E284" i="43"/>
  <c r="E283" i="43"/>
  <c r="E282" i="43"/>
  <c r="E281" i="43"/>
  <c r="E280" i="43"/>
  <c r="E279" i="43"/>
  <c r="E278" i="43"/>
  <c r="E277" i="43"/>
  <c r="E274" i="43"/>
  <c r="E273" i="43"/>
  <c r="E272" i="43"/>
  <c r="E271" i="43"/>
  <c r="E269" i="43"/>
  <c r="E268" i="43"/>
  <c r="E266" i="43"/>
  <c r="E265" i="43"/>
  <c r="E264" i="43"/>
  <c r="E263" i="43"/>
  <c r="E261" i="43"/>
  <c r="E260" i="43"/>
  <c r="E259" i="43"/>
  <c r="E258" i="43"/>
  <c r="E257" i="43"/>
  <c r="J257" i="43" s="1"/>
  <c r="E256" i="43"/>
  <c r="J256" i="43" s="1"/>
  <c r="E253" i="43"/>
  <c r="J253" i="43" s="1"/>
  <c r="E252" i="43"/>
  <c r="J252" i="43" s="1"/>
  <c r="E251" i="43"/>
  <c r="J251" i="43" s="1"/>
  <c r="E249" i="43"/>
  <c r="J249" i="43" s="1"/>
  <c r="E248" i="43"/>
  <c r="J248" i="43" s="1"/>
  <c r="E246" i="43"/>
  <c r="J246" i="43" s="1"/>
  <c r="E245" i="43"/>
  <c r="J245" i="43" s="1"/>
  <c r="E243" i="43"/>
  <c r="J243" i="43" s="1"/>
  <c r="E242" i="43"/>
  <c r="J242" i="43" s="1"/>
  <c r="E241" i="43"/>
  <c r="J241" i="43" s="1"/>
  <c r="E240" i="43"/>
  <c r="J240" i="43" s="1"/>
  <c r="E239" i="43"/>
  <c r="J239" i="43" s="1"/>
  <c r="E238" i="43"/>
  <c r="J238" i="43" s="1"/>
  <c r="E237" i="43"/>
  <c r="J237" i="43" s="1"/>
  <c r="E236" i="43"/>
  <c r="J236" i="43" s="1"/>
  <c r="E235" i="43"/>
  <c r="J235" i="43" s="1"/>
  <c r="E233" i="43"/>
  <c r="J233" i="43" s="1"/>
  <c r="E232" i="43"/>
  <c r="J232" i="43" s="1"/>
  <c r="E230" i="43"/>
  <c r="J230" i="43" s="1"/>
  <c r="E229" i="43"/>
  <c r="J229" i="43" s="1"/>
  <c r="E228" i="43"/>
  <c r="J228" i="43" s="1"/>
  <c r="E226" i="43"/>
  <c r="J226" i="43" s="1"/>
  <c r="E224" i="43"/>
  <c r="J224" i="43" s="1"/>
  <c r="E223" i="43"/>
  <c r="J223" i="43" s="1"/>
  <c r="E221" i="43"/>
  <c r="J221" i="43" s="1"/>
  <c r="E220" i="43"/>
  <c r="J220" i="43" s="1"/>
  <c r="E219" i="43"/>
  <c r="J219" i="43" s="1"/>
  <c r="E218" i="43"/>
  <c r="J218" i="43" s="1"/>
  <c r="E217" i="43"/>
  <c r="J217" i="43" s="1"/>
  <c r="E216" i="43"/>
  <c r="J216" i="43" s="1"/>
  <c r="E214" i="43"/>
  <c r="J214" i="43" s="1"/>
  <c r="E213" i="43"/>
  <c r="J213" i="43" s="1"/>
  <c r="E212" i="43"/>
  <c r="J212" i="43" s="1"/>
  <c r="E211" i="43"/>
  <c r="J211" i="43" s="1"/>
  <c r="E210" i="43"/>
  <c r="J210" i="43" s="1"/>
  <c r="E209" i="43"/>
  <c r="J209" i="43" s="1"/>
  <c r="E208" i="43"/>
  <c r="J208" i="43" s="1"/>
  <c r="E207" i="43"/>
  <c r="J207" i="43" s="1"/>
  <c r="E206" i="43"/>
  <c r="J206" i="43" s="1"/>
  <c r="E205" i="43"/>
  <c r="J205" i="43" s="1"/>
  <c r="E204" i="43"/>
  <c r="J204" i="43" s="1"/>
  <c r="E201" i="43"/>
  <c r="J201" i="43" s="1"/>
  <c r="E200" i="43"/>
  <c r="J200" i="43" s="1"/>
  <c r="E199" i="43"/>
  <c r="J199" i="43" s="1"/>
  <c r="J196" i="43"/>
  <c r="E196" i="43"/>
  <c r="E195" i="43"/>
  <c r="J195" i="43" s="1"/>
  <c r="E194" i="43"/>
  <c r="J194" i="43" s="1"/>
  <c r="E193" i="43"/>
  <c r="J193" i="43" s="1"/>
  <c r="E192" i="43"/>
  <c r="J192" i="43" s="1"/>
  <c r="E189" i="43"/>
  <c r="J189" i="43" s="1"/>
  <c r="E188" i="43"/>
  <c r="J188" i="43" s="1"/>
  <c r="E187" i="43"/>
  <c r="J187" i="43" s="1"/>
  <c r="E185" i="43"/>
  <c r="J185" i="43" s="1"/>
  <c r="E184" i="43"/>
  <c r="J184" i="43" s="1"/>
  <c r="E183" i="43"/>
  <c r="J183" i="43" s="1"/>
  <c r="E181" i="43"/>
  <c r="J181" i="43" s="1"/>
  <c r="E180" i="43"/>
  <c r="J180" i="43" s="1"/>
  <c r="E179" i="43"/>
  <c r="J179" i="43" s="1"/>
  <c r="E176" i="43"/>
  <c r="J176" i="43" s="1"/>
  <c r="E174" i="43"/>
  <c r="J174" i="43" s="1"/>
  <c r="E173" i="43"/>
  <c r="J173" i="43" s="1"/>
  <c r="E172" i="43"/>
  <c r="J172" i="43" s="1"/>
  <c r="E171" i="43"/>
  <c r="J171" i="43" s="1"/>
  <c r="E170" i="43"/>
  <c r="J170" i="43" s="1"/>
  <c r="E168" i="43"/>
  <c r="J168" i="43" s="1"/>
  <c r="E167" i="43"/>
  <c r="J167" i="43" s="1"/>
  <c r="E166" i="43"/>
  <c r="J166" i="43" s="1"/>
  <c r="E165" i="43"/>
  <c r="J165" i="43" s="1"/>
  <c r="E164" i="43"/>
  <c r="J164" i="43" s="1"/>
  <c r="E163" i="43"/>
  <c r="J163" i="43" s="1"/>
  <c r="E162" i="43"/>
  <c r="J162" i="43" s="1"/>
  <c r="E161" i="43"/>
  <c r="J161" i="43" s="1"/>
  <c r="E159" i="43"/>
  <c r="J159" i="43" s="1"/>
  <c r="E158" i="43"/>
  <c r="J158" i="43" s="1"/>
  <c r="E156" i="43"/>
  <c r="J156" i="43" s="1"/>
  <c r="E155" i="43"/>
  <c r="J155" i="43" s="1"/>
  <c r="E154" i="43"/>
  <c r="J154" i="43" s="1"/>
  <c r="E152" i="43"/>
  <c r="J152" i="43" s="1"/>
  <c r="E151" i="43"/>
  <c r="J151" i="43" s="1"/>
  <c r="E150" i="43"/>
  <c r="J150" i="43" s="1"/>
  <c r="E148" i="43"/>
  <c r="J148" i="43" s="1"/>
  <c r="E147" i="43"/>
  <c r="J147" i="43" s="1"/>
  <c r="E146" i="43"/>
  <c r="J146" i="43" s="1"/>
  <c r="E145" i="43"/>
  <c r="J145" i="43" s="1"/>
  <c r="E143" i="43"/>
  <c r="J143" i="43" s="1"/>
  <c r="E142" i="43"/>
  <c r="J142" i="43" s="1"/>
  <c r="E141" i="43"/>
  <c r="J141" i="43" s="1"/>
  <c r="E140" i="43"/>
  <c r="J140" i="43" s="1"/>
  <c r="E139" i="43"/>
  <c r="J139" i="43" s="1"/>
  <c r="J138" i="43"/>
  <c r="J137" i="43"/>
  <c r="E137" i="43"/>
  <c r="E136" i="43"/>
  <c r="J136" i="43" s="1"/>
  <c r="E135" i="43"/>
  <c r="J135" i="43" s="1"/>
  <c r="E134" i="43"/>
  <c r="J134" i="43" s="1"/>
  <c r="E133" i="43"/>
  <c r="J133" i="43" s="1"/>
  <c r="E132" i="43"/>
  <c r="J132" i="43" s="1"/>
  <c r="E131" i="43"/>
  <c r="J131" i="43" s="1"/>
  <c r="E129" i="43"/>
  <c r="J129" i="43" s="1"/>
  <c r="E128" i="43"/>
  <c r="J128" i="43" s="1"/>
  <c r="E127" i="43"/>
  <c r="J127" i="43" s="1"/>
  <c r="E126" i="43"/>
  <c r="J126" i="43" s="1"/>
  <c r="E124" i="43"/>
  <c r="J124" i="43" s="1"/>
  <c r="E123" i="43"/>
  <c r="J123" i="43" s="1"/>
  <c r="E122" i="43"/>
  <c r="J122" i="43" s="1"/>
  <c r="E120" i="43"/>
  <c r="J120" i="43" s="1"/>
  <c r="E119" i="43"/>
  <c r="J119" i="43" s="1"/>
  <c r="E118" i="43"/>
  <c r="J118" i="43" s="1"/>
  <c r="E117" i="43"/>
  <c r="J117" i="43" s="1"/>
  <c r="E116" i="43"/>
  <c r="E114" i="43"/>
  <c r="J114" i="43" s="1"/>
  <c r="E112" i="43"/>
  <c r="E111" i="43"/>
  <c r="J111" i="43" s="1"/>
  <c r="E110" i="43"/>
  <c r="J110" i="43" s="1"/>
  <c r="E109" i="43"/>
  <c r="J109" i="43" s="1"/>
  <c r="E108" i="43"/>
  <c r="E106" i="43"/>
  <c r="J106" i="43" s="1"/>
  <c r="E105" i="43"/>
  <c r="J105" i="43" s="1"/>
  <c r="E103" i="43"/>
  <c r="E102" i="43"/>
  <c r="J102" i="43" s="1"/>
  <c r="E101" i="43"/>
  <c r="J101" i="43" s="1"/>
  <c r="E99" i="43"/>
  <c r="J99" i="43" s="1"/>
  <c r="E98" i="43"/>
  <c r="J98" i="43" s="1"/>
  <c r="E97" i="43"/>
  <c r="J97" i="43" s="1"/>
  <c r="E95" i="43"/>
  <c r="J95" i="43" s="1"/>
  <c r="E94" i="43"/>
  <c r="J94" i="43" s="1"/>
  <c r="E93" i="43"/>
  <c r="J93" i="43" s="1"/>
  <c r="E92" i="43"/>
  <c r="J92" i="43" s="1"/>
  <c r="E91" i="43"/>
  <c r="J91" i="43" s="1"/>
  <c r="E89" i="43"/>
  <c r="J89" i="43" s="1"/>
  <c r="E87" i="43"/>
  <c r="J87" i="43" s="1"/>
  <c r="E85" i="43"/>
  <c r="J85" i="43" s="1"/>
  <c r="E84" i="43"/>
  <c r="J84" i="43" s="1"/>
  <c r="E83" i="43"/>
  <c r="J83" i="43" s="1"/>
  <c r="E82" i="43"/>
  <c r="J82" i="43" s="1"/>
  <c r="E81" i="43"/>
  <c r="J81" i="43" s="1"/>
  <c r="E80" i="43"/>
  <c r="J80" i="43" s="1"/>
  <c r="E78" i="43"/>
  <c r="J78" i="43" s="1"/>
  <c r="E77" i="43"/>
  <c r="J77" i="43" s="1"/>
  <c r="E76" i="43"/>
  <c r="J76" i="43" s="1"/>
  <c r="E74" i="43"/>
  <c r="J74" i="43" s="1"/>
  <c r="E72" i="43"/>
  <c r="J72" i="43" s="1"/>
  <c r="E71" i="43"/>
  <c r="J71" i="43" s="1"/>
  <c r="E70" i="43"/>
  <c r="J70" i="43" s="1"/>
  <c r="E67" i="43"/>
  <c r="J67" i="43" s="1"/>
  <c r="E66" i="43"/>
  <c r="J66" i="43" s="1"/>
  <c r="E65" i="43"/>
  <c r="J65" i="43" s="1"/>
  <c r="E64" i="43"/>
  <c r="J64" i="43" s="1"/>
  <c r="E62" i="43"/>
  <c r="J62" i="43" s="1"/>
  <c r="E61" i="43"/>
  <c r="J61" i="43" s="1"/>
  <c r="E59" i="43"/>
  <c r="J59" i="43" s="1"/>
  <c r="E58" i="43"/>
  <c r="J58" i="43" s="1"/>
  <c r="E57" i="43"/>
  <c r="J57" i="43" s="1"/>
  <c r="E55" i="43"/>
  <c r="J55" i="43" s="1"/>
  <c r="J54" i="43"/>
  <c r="E51" i="43"/>
  <c r="J51" i="43" s="1"/>
  <c r="E50" i="43"/>
  <c r="J50" i="43" s="1"/>
  <c r="E49" i="43"/>
  <c r="J49" i="43" s="1"/>
  <c r="E48" i="43"/>
  <c r="J48" i="43" s="1"/>
  <c r="E45" i="43"/>
  <c r="J45" i="43" s="1"/>
  <c r="E44" i="43"/>
  <c r="J44" i="43" s="1"/>
  <c r="E43" i="43"/>
  <c r="J43" i="43" s="1"/>
  <c r="E42" i="43"/>
  <c r="J42" i="43" s="1"/>
  <c r="E40" i="43"/>
  <c r="J40" i="43" s="1"/>
  <c r="E39" i="43"/>
  <c r="J39" i="43" s="1"/>
  <c r="E37" i="43"/>
  <c r="J37" i="43" s="1"/>
  <c r="E36" i="43"/>
  <c r="J36" i="43" s="1"/>
  <c r="E35" i="43"/>
  <c r="J35" i="43" s="1"/>
  <c r="E34" i="43"/>
  <c r="J34" i="43" s="1"/>
  <c r="E33" i="43"/>
  <c r="J33" i="43" s="1"/>
  <c r="E30" i="43"/>
  <c r="J30" i="43" s="1"/>
  <c r="E29" i="43"/>
  <c r="J29" i="43" s="1"/>
  <c r="E28" i="43"/>
  <c r="J28" i="43" s="1"/>
  <c r="E27" i="43"/>
  <c r="J27" i="43" s="1"/>
  <c r="E26" i="43"/>
  <c r="J26" i="43" s="1"/>
  <c r="E24" i="43"/>
  <c r="J24" i="43" s="1"/>
  <c r="E23" i="43"/>
  <c r="J23" i="43" s="1"/>
  <c r="E21" i="43"/>
  <c r="J21" i="43" s="1"/>
  <c r="E20" i="43"/>
  <c r="J20" i="43" s="1"/>
  <c r="E19" i="43"/>
  <c r="J19" i="43" s="1"/>
  <c r="E18" i="43"/>
  <c r="J18" i="43" s="1"/>
  <c r="E17" i="43"/>
  <c r="J17" i="43" s="1"/>
  <c r="E14" i="43"/>
  <c r="J14" i="43" s="1"/>
  <c r="E13" i="43"/>
  <c r="J13" i="43" s="1"/>
  <c r="E12" i="43"/>
  <c r="J12" i="43" s="1"/>
  <c r="E11" i="43"/>
  <c r="J11" i="43" s="1"/>
  <c r="E10" i="43"/>
  <c r="J10" i="43" s="1"/>
  <c r="E9" i="43"/>
  <c r="J9" i="43" s="1"/>
  <c r="E8" i="43"/>
  <c r="J8" i="43" s="1"/>
  <c r="E7" i="43"/>
  <c r="J7" i="43" s="1"/>
  <c r="E5" i="43"/>
  <c r="E4" i="43"/>
  <c r="F4" i="43" s="1"/>
  <c r="O2" i="43"/>
  <c r="O1" i="43"/>
  <c r="Q1" i="43" s="1"/>
  <c r="F5" i="43" l="1"/>
  <c r="F6" i="43" s="1"/>
  <c r="J5" i="43"/>
  <c r="J116" i="43"/>
  <c r="J112" i="43"/>
  <c r="J108" i="43"/>
  <c r="J103" i="43"/>
  <c r="J264" i="43"/>
  <c r="J266" i="43"/>
  <c r="J268" i="43"/>
  <c r="J272" i="43"/>
  <c r="J274" i="43"/>
  <c r="J278" i="43"/>
  <c r="J280" i="43"/>
  <c r="J282" i="43"/>
  <c r="J284" i="43"/>
  <c r="J286" i="43"/>
  <c r="J289" i="43"/>
  <c r="J291" i="43"/>
  <c r="J293" i="43"/>
  <c r="J295" i="43"/>
  <c r="J259" i="43"/>
  <c r="J261" i="43"/>
  <c r="J297" i="43"/>
  <c r="J299" i="43"/>
  <c r="J301" i="43"/>
  <c r="J303" i="43"/>
  <c r="J263" i="43"/>
  <c r="J265" i="43"/>
  <c r="J267" i="43"/>
  <c r="J269" i="43"/>
  <c r="J271" i="43"/>
  <c r="J273" i="43"/>
  <c r="J275" i="43"/>
  <c r="J277" i="43"/>
  <c r="J279" i="43"/>
  <c r="J281" i="43"/>
  <c r="J283" i="43"/>
  <c r="J285" i="43"/>
  <c r="J290" i="43"/>
  <c r="J294" i="43"/>
  <c r="J258" i="43"/>
  <c r="J260" i="43"/>
  <c r="J298" i="43"/>
  <c r="J300" i="43"/>
  <c r="J302" i="43"/>
  <c r="J304" i="43"/>
  <c r="J442" i="43"/>
  <c r="J444" i="43"/>
  <c r="J446" i="43"/>
  <c r="J448" i="43"/>
  <c r="J452" i="43"/>
  <c r="J454" i="43"/>
  <c r="J456" i="43"/>
  <c r="J461" i="43"/>
  <c r="J463" i="43"/>
  <c r="J465" i="43"/>
  <c r="J467" i="43"/>
  <c r="J469" i="43"/>
  <c r="J488" i="43"/>
  <c r="J305" i="43"/>
  <c r="J307" i="43"/>
  <c r="J308" i="43"/>
  <c r="J309" i="43"/>
  <c r="J310" i="43"/>
  <c r="J311" i="43"/>
  <c r="J312" i="43"/>
  <c r="J315" i="43"/>
  <c r="J316" i="43"/>
  <c r="J317" i="43"/>
  <c r="J319" i="43"/>
  <c r="J320" i="43"/>
  <c r="J321" i="43"/>
  <c r="J322" i="43"/>
  <c r="J324" i="43"/>
  <c r="J325" i="43"/>
  <c r="J326" i="43"/>
  <c r="J327" i="43"/>
  <c r="J328" i="43"/>
  <c r="J329" i="43"/>
  <c r="J330" i="43"/>
  <c r="J331" i="43"/>
  <c r="J332" i="43"/>
  <c r="J334" i="43"/>
  <c r="J335" i="43"/>
  <c r="J336" i="43"/>
  <c r="J337" i="43"/>
  <c r="J338" i="43"/>
  <c r="J339" i="43"/>
  <c r="J340" i="43"/>
  <c r="J341" i="43"/>
  <c r="J342" i="43"/>
  <c r="J343" i="43"/>
  <c r="J347" i="43"/>
  <c r="J348" i="43"/>
  <c r="J349" i="43"/>
  <c r="J350" i="43"/>
  <c r="J351" i="43"/>
  <c r="J353" i="43"/>
  <c r="J354" i="43"/>
  <c r="J355" i="43"/>
  <c r="J356" i="43"/>
  <c r="J357" i="43"/>
  <c r="J358" i="43"/>
  <c r="J359" i="43"/>
  <c r="J360" i="43"/>
  <c r="J361" i="43"/>
  <c r="J362" i="43"/>
  <c r="J363" i="43"/>
  <c r="J365" i="43"/>
  <c r="J366" i="43"/>
  <c r="J367" i="43"/>
  <c r="J369" i="43"/>
  <c r="J370" i="43"/>
  <c r="J373" i="43"/>
  <c r="J374" i="43"/>
  <c r="J375" i="43"/>
  <c r="J376" i="43"/>
  <c r="J377" i="43"/>
  <c r="J378" i="43"/>
  <c r="J380" i="43"/>
  <c r="J381" i="43"/>
  <c r="J433" i="43"/>
  <c r="J435" i="43"/>
  <c r="J437" i="43"/>
  <c r="J439" i="43"/>
  <c r="J473" i="43"/>
  <c r="J475" i="43"/>
  <c r="J477" i="43"/>
  <c r="J479" i="43"/>
  <c r="J481" i="43"/>
  <c r="J485" i="43"/>
  <c r="J441" i="43"/>
  <c r="J443" i="43"/>
  <c r="J445" i="43"/>
  <c r="J447" i="43"/>
  <c r="J449" i="43"/>
  <c r="J451" i="43"/>
  <c r="J453" i="43"/>
  <c r="J455" i="43"/>
  <c r="J457" i="43"/>
  <c r="J462" i="43"/>
  <c r="J464" i="43"/>
  <c r="J466" i="43"/>
  <c r="J468" i="43"/>
  <c r="J470" i="43"/>
  <c r="J486" i="43"/>
  <c r="J429" i="43"/>
  <c r="J434" i="43"/>
  <c r="J436" i="43"/>
  <c r="J438" i="43"/>
  <c r="J472" i="43"/>
  <c r="J474" i="43"/>
  <c r="J476" i="43"/>
  <c r="J478" i="43"/>
  <c r="J480" i="43"/>
  <c r="J482" i="43"/>
  <c r="J484" i="43"/>
  <c r="J487" i="43"/>
  <c r="J588" i="43"/>
  <c r="J489" i="43"/>
  <c r="J490" i="43"/>
  <c r="J493" i="43"/>
  <c r="J494" i="43"/>
  <c r="J495" i="43"/>
  <c r="J496" i="43"/>
  <c r="J497" i="43"/>
  <c r="J499" i="43"/>
  <c r="J500" i="43"/>
  <c r="J501" i="43"/>
  <c r="J502" i="43"/>
  <c r="J503" i="43"/>
  <c r="J504" i="43"/>
  <c r="J505" i="43"/>
  <c r="J506" i="43"/>
  <c r="J507" i="43"/>
  <c r="J508" i="43"/>
  <c r="J510" i="43"/>
  <c r="J511" i="43"/>
  <c r="J512" i="43"/>
  <c r="J514" i="43"/>
  <c r="J515" i="43"/>
  <c r="J516" i="43"/>
  <c r="J583" i="43"/>
  <c r="J577" i="43"/>
  <c r="J607" i="43"/>
  <c r="J610" i="43"/>
  <c r="J611" i="43"/>
  <c r="J608" i="43"/>
  <c r="J612" i="43"/>
  <c r="J615" i="43"/>
  <c r="J609" i="43"/>
  <c r="J613" i="43"/>
  <c r="J616" i="43"/>
  <c r="J617" i="43"/>
  <c r="J618" i="43"/>
  <c r="J619" i="43"/>
  <c r="J620" i="43"/>
  <c r="G5" i="43" l="1"/>
  <c r="G6" i="43"/>
  <c r="F7" i="43"/>
  <c r="G7" i="43" s="1"/>
  <c r="D820" i="40"/>
  <c r="D775" i="40"/>
  <c r="D735" i="40"/>
  <c r="D691" i="40"/>
  <c r="D641" i="40"/>
  <c r="D597" i="40"/>
  <c r="D558" i="40"/>
  <c r="D516" i="40"/>
  <c r="D475" i="40"/>
  <c r="D438" i="40"/>
  <c r="D401" i="40"/>
  <c r="D359" i="40"/>
  <c r="D315" i="40"/>
  <c r="D277" i="40"/>
  <c r="D236" i="40"/>
  <c r="D196" i="40"/>
  <c r="D154" i="40"/>
  <c r="D112" i="40"/>
  <c r="D70" i="40"/>
  <c r="D32" i="40"/>
  <c r="D857" i="40"/>
  <c r="D905" i="40"/>
  <c r="F8" i="43" l="1"/>
  <c r="G8" i="43" s="1"/>
  <c r="D946" i="40"/>
  <c r="D998" i="40"/>
  <c r="F9" i="43" l="1"/>
  <c r="G9" i="43" s="1"/>
  <c r="B1280" i="40"/>
  <c r="B1274" i="40"/>
  <c r="B1272" i="40"/>
  <c r="B1270" i="40"/>
  <c r="F10" i="43" l="1"/>
  <c r="G10" i="43" s="1"/>
  <c r="F11" i="43"/>
  <c r="F1258" i="40"/>
  <c r="F1259" i="40"/>
  <c r="F1260" i="40"/>
  <c r="F1261" i="40"/>
  <c r="F1262" i="40"/>
  <c r="F1263" i="40"/>
  <c r="F1264" i="40"/>
  <c r="F1265" i="40"/>
  <c r="F1266" i="40"/>
  <c r="F1267" i="40"/>
  <c r="F1268" i="40"/>
  <c r="F1269" i="40"/>
  <c r="F1270" i="40"/>
  <c r="F1271" i="40"/>
  <c r="F1272" i="40"/>
  <c r="F1273" i="40"/>
  <c r="F1274" i="40"/>
  <c r="F1275" i="40"/>
  <c r="F1276" i="40"/>
  <c r="F1277" i="40"/>
  <c r="F1278" i="40"/>
  <c r="F1279" i="40"/>
  <c r="F1280" i="40"/>
  <c r="G1281" i="40" s="1"/>
  <c r="F1257" i="40"/>
  <c r="B1279" i="40"/>
  <c r="B1278" i="40"/>
  <c r="B1277" i="40"/>
  <c r="B1276" i="40"/>
  <c r="B1275" i="40"/>
  <c r="B1273" i="40"/>
  <c r="B1271" i="40"/>
  <c r="B1269" i="40"/>
  <c r="B1268" i="40"/>
  <c r="B1267" i="40"/>
  <c r="B1266" i="40"/>
  <c r="B1265" i="40"/>
  <c r="B1264" i="40"/>
  <c r="B1263" i="40"/>
  <c r="B1262" i="40"/>
  <c r="B1261" i="40"/>
  <c r="B1260" i="40"/>
  <c r="B1259" i="40"/>
  <c r="B1258" i="40"/>
  <c r="B1257" i="40"/>
  <c r="G1277" i="40" l="1"/>
  <c r="G1273" i="40"/>
  <c r="G1269" i="40"/>
  <c r="G1265" i="40"/>
  <c r="G1261" i="40"/>
  <c r="G1274" i="40"/>
  <c r="G1270" i="40"/>
  <c r="G1266" i="40"/>
  <c r="G1262" i="40"/>
  <c r="G1279" i="40"/>
  <c r="G1275" i="40"/>
  <c r="G1271" i="40"/>
  <c r="G1267" i="40"/>
  <c r="G1263" i="40"/>
  <c r="G1259" i="40"/>
  <c r="G1278" i="40"/>
  <c r="G1258" i="40"/>
  <c r="G1280" i="40"/>
  <c r="G1276" i="40"/>
  <c r="G1272" i="40"/>
  <c r="G1268" i="40"/>
  <c r="G1264" i="40"/>
  <c r="G1260" i="40"/>
  <c r="G11" i="43"/>
  <c r="F12" i="43"/>
  <c r="M994" i="40"/>
  <c r="M993" i="40"/>
  <c r="J970" i="40"/>
  <c r="I970" i="40"/>
  <c r="J969" i="40"/>
  <c r="I969" i="40"/>
  <c r="J968" i="40"/>
  <c r="I968" i="40"/>
  <c r="J967" i="40"/>
  <c r="I967" i="40"/>
  <c r="T966" i="40"/>
  <c r="J966" i="40"/>
  <c r="I966" i="40"/>
  <c r="T965" i="40"/>
  <c r="Q965" i="40"/>
  <c r="N965" i="40"/>
  <c r="J965" i="40"/>
  <c r="I965" i="40"/>
  <c r="Q964" i="40"/>
  <c r="P964" i="40" s="1"/>
  <c r="P965" i="40" s="1"/>
  <c r="N964" i="40"/>
  <c r="M964" i="40" s="1"/>
  <c r="M965" i="40" s="1"/>
  <c r="M966" i="40" s="1"/>
  <c r="J964" i="40"/>
  <c r="I964" i="40"/>
  <c r="J963" i="40"/>
  <c r="I963" i="40"/>
  <c r="D963" i="40"/>
  <c r="K961" i="40"/>
  <c r="J961" i="40"/>
  <c r="I961" i="40"/>
  <c r="H961" i="40"/>
  <c r="G961" i="40"/>
  <c r="M944" i="40"/>
  <c r="M943" i="40"/>
  <c r="T924" i="40"/>
  <c r="J924" i="40"/>
  <c r="I924" i="40"/>
  <c r="Q923" i="40"/>
  <c r="P923" i="40" s="1"/>
  <c r="N923" i="40"/>
  <c r="M923" i="40" s="1"/>
  <c r="M924" i="40" s="1"/>
  <c r="J923" i="40"/>
  <c r="I923" i="40"/>
  <c r="D923" i="40"/>
  <c r="J922" i="40"/>
  <c r="I922" i="40"/>
  <c r="D922" i="40"/>
  <c r="J921" i="40"/>
  <c r="I921" i="40"/>
  <c r="D921" i="40"/>
  <c r="K919" i="40"/>
  <c r="J919" i="40"/>
  <c r="I919" i="40"/>
  <c r="H919" i="40"/>
  <c r="G919" i="40"/>
  <c r="M903" i="40"/>
  <c r="M902" i="40"/>
  <c r="J878" i="40"/>
  <c r="I878" i="40"/>
  <c r="J877" i="40"/>
  <c r="I877" i="40"/>
  <c r="T876" i="40"/>
  <c r="Q876" i="40"/>
  <c r="N876" i="40"/>
  <c r="J876" i="40"/>
  <c r="I876" i="40"/>
  <c r="D876" i="40"/>
  <c r="Q875" i="40"/>
  <c r="P875" i="40" s="1"/>
  <c r="P876" i="40" s="1"/>
  <c r="N875" i="40"/>
  <c r="M875" i="40" s="1"/>
  <c r="M876" i="40" s="1"/>
  <c r="J875" i="40"/>
  <c r="I875" i="40"/>
  <c r="D875" i="40"/>
  <c r="J874" i="40"/>
  <c r="I874" i="40"/>
  <c r="D874" i="40"/>
  <c r="J873" i="40"/>
  <c r="I873" i="40"/>
  <c r="D873" i="40"/>
  <c r="K871" i="40"/>
  <c r="J871" i="40"/>
  <c r="I871" i="40"/>
  <c r="H871" i="40"/>
  <c r="G871" i="40"/>
  <c r="M855" i="40"/>
  <c r="M854" i="40"/>
  <c r="J843" i="40"/>
  <c r="I843" i="40"/>
  <c r="J842" i="40"/>
  <c r="I842" i="40"/>
  <c r="J841" i="40"/>
  <c r="I841" i="40"/>
  <c r="J840" i="40"/>
  <c r="I840" i="40"/>
  <c r="T839" i="40"/>
  <c r="J839" i="40"/>
  <c r="I839" i="40"/>
  <c r="T838" i="40"/>
  <c r="Q838" i="40"/>
  <c r="N838" i="40"/>
  <c r="J838" i="40"/>
  <c r="I838" i="40"/>
  <c r="P838" i="40"/>
  <c r="M838" i="40"/>
  <c r="M839" i="40" s="1"/>
  <c r="J837" i="40"/>
  <c r="I837" i="40"/>
  <c r="D837" i="40"/>
  <c r="J836" i="40"/>
  <c r="I836" i="40"/>
  <c r="D836" i="40"/>
  <c r="K834" i="40"/>
  <c r="J834" i="40"/>
  <c r="I834" i="40"/>
  <c r="H834" i="40"/>
  <c r="G834" i="40"/>
  <c r="M818" i="40"/>
  <c r="M817" i="40"/>
  <c r="J798" i="40"/>
  <c r="I798" i="40"/>
  <c r="J797" i="40"/>
  <c r="I797" i="40"/>
  <c r="J796" i="40"/>
  <c r="I796" i="40"/>
  <c r="J795" i="40"/>
  <c r="I795" i="40"/>
  <c r="T794" i="40"/>
  <c r="J794" i="40"/>
  <c r="I794" i="40"/>
  <c r="T793" i="40"/>
  <c r="Q793" i="40"/>
  <c r="N793" i="40"/>
  <c r="J793" i="40"/>
  <c r="I793" i="40"/>
  <c r="P793" i="40"/>
  <c r="M793" i="40"/>
  <c r="M794" i="40" s="1"/>
  <c r="J792" i="40"/>
  <c r="I792" i="40"/>
  <c r="D792" i="40"/>
  <c r="J791" i="40"/>
  <c r="I791" i="40"/>
  <c r="D791" i="40"/>
  <c r="K789" i="40"/>
  <c r="J789" i="40"/>
  <c r="I789" i="40"/>
  <c r="H789" i="40"/>
  <c r="G789" i="40"/>
  <c r="M773" i="40"/>
  <c r="M772" i="40"/>
  <c r="J757" i="40"/>
  <c r="I757" i="40"/>
  <c r="J756" i="40"/>
  <c r="I756" i="40"/>
  <c r="J755" i="40"/>
  <c r="I755" i="40"/>
  <c r="T754" i="40"/>
  <c r="J754" i="40"/>
  <c r="I754" i="40"/>
  <c r="T753" i="40"/>
  <c r="Q753" i="40"/>
  <c r="N753" i="40"/>
  <c r="J753" i="40"/>
  <c r="I753" i="40"/>
  <c r="Q752" i="40"/>
  <c r="P752" i="40" s="1"/>
  <c r="P753" i="40" s="1"/>
  <c r="N752" i="40"/>
  <c r="M752" i="40" s="1"/>
  <c r="M753" i="40" s="1"/>
  <c r="M754" i="40" s="1"/>
  <c r="J752" i="40"/>
  <c r="I752" i="40"/>
  <c r="J751" i="40"/>
  <c r="I751" i="40"/>
  <c r="D751" i="40"/>
  <c r="K749" i="40"/>
  <c r="J749" i="40"/>
  <c r="I749" i="40"/>
  <c r="H749" i="40"/>
  <c r="G749" i="40"/>
  <c r="D708" i="40"/>
  <c r="I708" i="40"/>
  <c r="J708" i="40"/>
  <c r="D709" i="40"/>
  <c r="I709" i="40"/>
  <c r="J709" i="40"/>
  <c r="D710" i="40"/>
  <c r="I710" i="40"/>
  <c r="J710" i="40"/>
  <c r="I711" i="40"/>
  <c r="J711" i="40"/>
  <c r="I712" i="40"/>
  <c r="J712" i="40"/>
  <c r="M733" i="40"/>
  <c r="M732" i="40"/>
  <c r="T711" i="40"/>
  <c r="Q710" i="40"/>
  <c r="P710" i="40" s="1"/>
  <c r="N710" i="40"/>
  <c r="M710" i="40" s="1"/>
  <c r="M711" i="40" s="1"/>
  <c r="K706" i="40"/>
  <c r="J706" i="40"/>
  <c r="I706" i="40"/>
  <c r="H706" i="40"/>
  <c r="G706" i="40"/>
  <c r="D658" i="40"/>
  <c r="I658" i="40"/>
  <c r="J658" i="40"/>
  <c r="M689" i="40"/>
  <c r="M688" i="40"/>
  <c r="J664" i="40"/>
  <c r="I664" i="40"/>
  <c r="D664" i="40"/>
  <c r="J663" i="40"/>
  <c r="I663" i="40"/>
  <c r="D663" i="40"/>
  <c r="T662" i="40"/>
  <c r="J662" i="40"/>
  <c r="I662" i="40"/>
  <c r="D662" i="40"/>
  <c r="T661" i="40"/>
  <c r="Q661" i="40"/>
  <c r="N661" i="40"/>
  <c r="J661" i="40"/>
  <c r="I661" i="40"/>
  <c r="D661" i="40"/>
  <c r="Q660" i="40"/>
  <c r="P660" i="40" s="1"/>
  <c r="P661" i="40" s="1"/>
  <c r="N660" i="40"/>
  <c r="M660" i="40" s="1"/>
  <c r="M661" i="40" s="1"/>
  <c r="M662" i="40" s="1"/>
  <c r="J660" i="40"/>
  <c r="I660" i="40"/>
  <c r="D660" i="40"/>
  <c r="J659" i="40"/>
  <c r="I659" i="40"/>
  <c r="D659" i="40"/>
  <c r="K656" i="40"/>
  <c r="J656" i="40"/>
  <c r="I656" i="40"/>
  <c r="H656" i="40"/>
  <c r="G656" i="40"/>
  <c r="Q616" i="40"/>
  <c r="P616" i="40" s="1"/>
  <c r="P617" i="40" s="1"/>
  <c r="Q617" i="40"/>
  <c r="M639" i="40"/>
  <c r="M638" i="40"/>
  <c r="J621" i="40"/>
  <c r="I621" i="40"/>
  <c r="J620" i="40"/>
  <c r="I620" i="40"/>
  <c r="J619" i="40"/>
  <c r="I619" i="40"/>
  <c r="D619" i="40"/>
  <c r="T618" i="40"/>
  <c r="J618" i="40"/>
  <c r="I618" i="40"/>
  <c r="D618" i="40"/>
  <c r="T617" i="40"/>
  <c r="N617" i="40"/>
  <c r="J617" i="40"/>
  <c r="I617" i="40"/>
  <c r="D617" i="40"/>
  <c r="N616" i="40"/>
  <c r="M616" i="40" s="1"/>
  <c r="M617" i="40" s="1"/>
  <c r="M618" i="40" s="1"/>
  <c r="J616" i="40"/>
  <c r="I616" i="40"/>
  <c r="D616" i="40"/>
  <c r="J615" i="40"/>
  <c r="I615" i="40"/>
  <c r="D615" i="40"/>
  <c r="J614" i="40"/>
  <c r="I614" i="40"/>
  <c r="D614" i="40"/>
  <c r="K612" i="40"/>
  <c r="J612" i="40"/>
  <c r="I612" i="40"/>
  <c r="H612" i="40"/>
  <c r="G612" i="40"/>
  <c r="M595" i="40"/>
  <c r="M594" i="40"/>
  <c r="J583" i="40"/>
  <c r="I583" i="40"/>
  <c r="J582" i="40"/>
  <c r="I582" i="40"/>
  <c r="J581" i="40"/>
  <c r="I581" i="40"/>
  <c r="J580" i="40"/>
  <c r="I580" i="40"/>
  <c r="J579" i="40"/>
  <c r="I579" i="40"/>
  <c r="D579" i="40"/>
  <c r="T578" i="40"/>
  <c r="J578" i="40"/>
  <c r="I578" i="40"/>
  <c r="D578" i="40"/>
  <c r="T577" i="40"/>
  <c r="Q577" i="40"/>
  <c r="N577" i="40"/>
  <c r="J577" i="40"/>
  <c r="I577" i="40"/>
  <c r="D577" i="40"/>
  <c r="Q576" i="40"/>
  <c r="P576" i="40" s="1"/>
  <c r="P577" i="40" s="1"/>
  <c r="N576" i="40"/>
  <c r="M576" i="40" s="1"/>
  <c r="M577" i="40" s="1"/>
  <c r="M578" i="40" s="1"/>
  <c r="J576" i="40"/>
  <c r="I576" i="40"/>
  <c r="D576" i="40"/>
  <c r="J575" i="40"/>
  <c r="I575" i="40"/>
  <c r="D575" i="40"/>
  <c r="J574" i="40"/>
  <c r="I574" i="40"/>
  <c r="D574" i="40"/>
  <c r="K572" i="40"/>
  <c r="J572" i="40"/>
  <c r="I572" i="40"/>
  <c r="H572" i="40"/>
  <c r="G572" i="40"/>
  <c r="M556" i="40"/>
  <c r="M555" i="40"/>
  <c r="T537" i="40"/>
  <c r="J537" i="40"/>
  <c r="I537" i="40"/>
  <c r="D537" i="40"/>
  <c r="T536" i="40"/>
  <c r="Q536" i="40"/>
  <c r="N536" i="40"/>
  <c r="J536" i="40"/>
  <c r="I536" i="40"/>
  <c r="D536" i="40"/>
  <c r="Q535" i="40"/>
  <c r="P535" i="40" s="1"/>
  <c r="P536" i="40" s="1"/>
  <c r="N535" i="40"/>
  <c r="M535" i="40" s="1"/>
  <c r="M536" i="40" s="1"/>
  <c r="M537" i="40" s="1"/>
  <c r="J535" i="40"/>
  <c r="I535" i="40"/>
  <c r="D535" i="40"/>
  <c r="J534" i="40"/>
  <c r="I534" i="40"/>
  <c r="D534" i="40"/>
  <c r="J533" i="40"/>
  <c r="I533" i="40"/>
  <c r="D533" i="40"/>
  <c r="K531" i="40"/>
  <c r="J531" i="40"/>
  <c r="I531" i="40"/>
  <c r="H531" i="40"/>
  <c r="G531" i="40"/>
  <c r="I499" i="40"/>
  <c r="J499" i="40"/>
  <c r="D491" i="40"/>
  <c r="I491" i="40"/>
  <c r="J491" i="40"/>
  <c r="I492" i="40"/>
  <c r="J492" i="40"/>
  <c r="I493" i="40"/>
  <c r="J493" i="40"/>
  <c r="I494" i="40"/>
  <c r="J494" i="40"/>
  <c r="I495" i="40"/>
  <c r="J495" i="40"/>
  <c r="I496" i="40"/>
  <c r="J496" i="40"/>
  <c r="I497" i="40"/>
  <c r="J497" i="40"/>
  <c r="I498" i="40"/>
  <c r="J498" i="40"/>
  <c r="M514" i="40"/>
  <c r="T494" i="40"/>
  <c r="T493" i="40"/>
  <c r="Q493" i="40"/>
  <c r="N493" i="40"/>
  <c r="Q492" i="40"/>
  <c r="P492" i="40" s="1"/>
  <c r="P493" i="40" s="1"/>
  <c r="N492" i="40"/>
  <c r="M492" i="40" s="1"/>
  <c r="M493" i="40" s="1"/>
  <c r="M494" i="40" s="1"/>
  <c r="K489" i="40"/>
  <c r="J489" i="40"/>
  <c r="I489" i="40"/>
  <c r="H489" i="40"/>
  <c r="G489" i="40"/>
  <c r="M473" i="40"/>
  <c r="T457" i="40"/>
  <c r="J457" i="40"/>
  <c r="I457" i="40"/>
  <c r="T456" i="40"/>
  <c r="Q456" i="40"/>
  <c r="N456" i="40"/>
  <c r="J456" i="40"/>
  <c r="I456" i="40"/>
  <c r="P456" i="40"/>
  <c r="M456" i="40"/>
  <c r="M457" i="40" s="1"/>
  <c r="J455" i="40"/>
  <c r="I455" i="40"/>
  <c r="D455" i="40"/>
  <c r="J454" i="40"/>
  <c r="I454" i="40"/>
  <c r="D454" i="40"/>
  <c r="K452" i="40"/>
  <c r="J452" i="40"/>
  <c r="I452" i="40"/>
  <c r="H452" i="40"/>
  <c r="G452" i="40"/>
  <c r="P794" i="40" l="1"/>
  <c r="P966" i="40"/>
  <c r="P924" i="40"/>
  <c r="G12" i="43"/>
  <c r="F13" i="43"/>
  <c r="K965" i="40"/>
  <c r="K967" i="40"/>
  <c r="K968" i="40"/>
  <c r="K969" i="40"/>
  <c r="K970" i="40"/>
  <c r="P494" i="40"/>
  <c r="K966" i="40"/>
  <c r="K964" i="40"/>
  <c r="G993" i="40"/>
  <c r="A993" i="40"/>
  <c r="K963" i="40"/>
  <c r="K922" i="40"/>
  <c r="K924" i="40"/>
  <c r="K839" i="40"/>
  <c r="G943" i="40"/>
  <c r="A943" i="40"/>
  <c r="K923" i="40"/>
  <c r="K921" i="40"/>
  <c r="G902" i="40"/>
  <c r="K876" i="40"/>
  <c r="K874" i="40"/>
  <c r="K875" i="40"/>
  <c r="A902" i="40"/>
  <c r="P839" i="40"/>
  <c r="K877" i="40"/>
  <c r="K878" i="40"/>
  <c r="K873" i="40"/>
  <c r="K838" i="40"/>
  <c r="K840" i="40"/>
  <c r="K843" i="40"/>
  <c r="A854" i="40"/>
  <c r="K664" i="40"/>
  <c r="K754" i="40"/>
  <c r="K795" i="40"/>
  <c r="K836" i="40"/>
  <c r="G854" i="40"/>
  <c r="K841" i="40"/>
  <c r="K842" i="40"/>
  <c r="K837" i="40"/>
  <c r="G817" i="40"/>
  <c r="K793" i="40"/>
  <c r="K796" i="40"/>
  <c r="A817" i="40"/>
  <c r="K792" i="40"/>
  <c r="K794" i="40"/>
  <c r="K797" i="40"/>
  <c r="K798" i="40"/>
  <c r="P578" i="40"/>
  <c r="K791" i="40"/>
  <c r="G772" i="40"/>
  <c r="K755" i="40"/>
  <c r="K753" i="40"/>
  <c r="K752" i="40"/>
  <c r="K757" i="40"/>
  <c r="P662" i="40"/>
  <c r="P618" i="40"/>
  <c r="K756" i="40"/>
  <c r="P537" i="40"/>
  <c r="K751" i="40"/>
  <c r="P754" i="40"/>
  <c r="A772" i="40"/>
  <c r="K710" i="40"/>
  <c r="K709" i="40"/>
  <c r="K708" i="40"/>
  <c r="K537" i="40"/>
  <c r="G732" i="40"/>
  <c r="K712" i="40"/>
  <c r="K711" i="40"/>
  <c r="K536" i="40"/>
  <c r="A732" i="40"/>
  <c r="P711" i="40"/>
  <c r="K618" i="40"/>
  <c r="K662" i="40"/>
  <c r="K663" i="40"/>
  <c r="K659" i="40"/>
  <c r="K660" i="40"/>
  <c r="K661" i="40"/>
  <c r="K658" i="40"/>
  <c r="G688" i="40"/>
  <c r="A688" i="40"/>
  <c r="K616" i="40"/>
  <c r="K617" i="40"/>
  <c r="K621" i="40"/>
  <c r="K614" i="40"/>
  <c r="K619" i="40"/>
  <c r="G638" i="40"/>
  <c r="K615" i="40"/>
  <c r="K620" i="40"/>
  <c r="A638" i="40"/>
  <c r="K576" i="40"/>
  <c r="K577" i="40"/>
  <c r="K579" i="40"/>
  <c r="K580" i="40"/>
  <c r="K581" i="40"/>
  <c r="K582" i="40"/>
  <c r="K578" i="40"/>
  <c r="K583" i="40"/>
  <c r="K575" i="40"/>
  <c r="G594" i="40"/>
  <c r="A594" i="40"/>
  <c r="K574" i="40"/>
  <c r="G555" i="40"/>
  <c r="K534" i="40"/>
  <c r="K535" i="40"/>
  <c r="P457" i="40"/>
  <c r="K492" i="40"/>
  <c r="K491" i="40"/>
  <c r="A555" i="40"/>
  <c r="K533" i="40"/>
  <c r="K499" i="40"/>
  <c r="G513" i="40"/>
  <c r="K496" i="40"/>
  <c r="K495" i="40"/>
  <c r="K498" i="40"/>
  <c r="K497" i="40"/>
  <c r="K494" i="40"/>
  <c r="K493" i="40"/>
  <c r="A513" i="40"/>
  <c r="K456" i="40"/>
  <c r="K455" i="40"/>
  <c r="G472" i="40"/>
  <c r="K457" i="40"/>
  <c r="A472" i="40"/>
  <c r="K454" i="40"/>
  <c r="M436" i="40"/>
  <c r="J426" i="40"/>
  <c r="I426" i="40"/>
  <c r="J425" i="40"/>
  <c r="I425" i="40"/>
  <c r="J424" i="40"/>
  <c r="I424" i="40"/>
  <c r="J423" i="40"/>
  <c r="I423" i="40"/>
  <c r="T422" i="40"/>
  <c r="J422" i="40"/>
  <c r="I422" i="40"/>
  <c r="T421" i="40"/>
  <c r="Q421" i="40"/>
  <c r="N421" i="40"/>
  <c r="J421" i="40"/>
  <c r="I421" i="40"/>
  <c r="P421" i="40"/>
  <c r="M421" i="40"/>
  <c r="M422" i="40" s="1"/>
  <c r="J420" i="40"/>
  <c r="I420" i="40"/>
  <c r="D420" i="40"/>
  <c r="J419" i="40"/>
  <c r="I419" i="40"/>
  <c r="D419" i="40"/>
  <c r="K417" i="40"/>
  <c r="J417" i="40"/>
  <c r="I417" i="40"/>
  <c r="H417" i="40"/>
  <c r="G417" i="40"/>
  <c r="M399" i="40"/>
  <c r="J382" i="40"/>
  <c r="I382" i="40"/>
  <c r="J381" i="40"/>
  <c r="I381" i="40"/>
  <c r="T380" i="40"/>
  <c r="J380" i="40"/>
  <c r="I380" i="40"/>
  <c r="Q379" i="40"/>
  <c r="P379" i="40" s="1"/>
  <c r="N379" i="40"/>
  <c r="M379" i="40" s="1"/>
  <c r="M380" i="40" s="1"/>
  <c r="J379" i="40"/>
  <c r="I379" i="40"/>
  <c r="D379" i="40"/>
  <c r="J378" i="40"/>
  <c r="I378" i="40"/>
  <c r="D378" i="40"/>
  <c r="J377" i="40"/>
  <c r="I377" i="40"/>
  <c r="D377" i="40"/>
  <c r="K375" i="40"/>
  <c r="J375" i="40"/>
  <c r="I375" i="40"/>
  <c r="H375" i="40"/>
  <c r="G375" i="40"/>
  <c r="M357" i="40"/>
  <c r="J340" i="40"/>
  <c r="I340" i="40"/>
  <c r="J339" i="40"/>
  <c r="I339" i="40"/>
  <c r="J338" i="40"/>
  <c r="I338" i="40"/>
  <c r="J337" i="40"/>
  <c r="I337" i="40"/>
  <c r="T336" i="40"/>
  <c r="J336" i="40"/>
  <c r="I336" i="40"/>
  <c r="T335" i="40"/>
  <c r="N335" i="40"/>
  <c r="J335" i="40"/>
  <c r="I335" i="40"/>
  <c r="N334" i="40"/>
  <c r="M334" i="40" s="1"/>
  <c r="M335" i="40" s="1"/>
  <c r="M336" i="40" s="1"/>
  <c r="J334" i="40"/>
  <c r="I334" i="40"/>
  <c r="J333" i="40"/>
  <c r="I333" i="40"/>
  <c r="D333" i="40"/>
  <c r="K331" i="40"/>
  <c r="J331" i="40"/>
  <c r="I331" i="40"/>
  <c r="H331" i="40"/>
  <c r="G331" i="40"/>
  <c r="M313" i="40"/>
  <c r="T298" i="40"/>
  <c r="T297" i="40"/>
  <c r="Q297" i="40"/>
  <c r="N297" i="40"/>
  <c r="J297" i="40"/>
  <c r="I297" i="40"/>
  <c r="P297" i="40"/>
  <c r="M297" i="40"/>
  <c r="M298" i="40" s="1"/>
  <c r="J296" i="40"/>
  <c r="I296" i="40"/>
  <c r="D296" i="40"/>
  <c r="J295" i="40"/>
  <c r="I295" i="40"/>
  <c r="D295" i="40"/>
  <c r="K293" i="40"/>
  <c r="J293" i="40"/>
  <c r="I293" i="40"/>
  <c r="H293" i="40"/>
  <c r="G293" i="40"/>
  <c r="M275" i="40"/>
  <c r="J261" i="40"/>
  <c r="I261" i="40"/>
  <c r="J260" i="40"/>
  <c r="I260" i="40"/>
  <c r="J259" i="40"/>
  <c r="I259" i="40"/>
  <c r="J258" i="40"/>
  <c r="I258" i="40"/>
  <c r="T257" i="40"/>
  <c r="Q257" i="40"/>
  <c r="N257" i="40"/>
  <c r="J257" i="40"/>
  <c r="I257" i="40"/>
  <c r="D257" i="40"/>
  <c r="Q256" i="40"/>
  <c r="P256" i="40" s="1"/>
  <c r="P257" i="40" s="1"/>
  <c r="N256" i="40"/>
  <c r="M256" i="40" s="1"/>
  <c r="M257" i="40" s="1"/>
  <c r="J256" i="40"/>
  <c r="I256" i="40"/>
  <c r="D256" i="40"/>
  <c r="J255" i="40"/>
  <c r="I255" i="40"/>
  <c r="D255" i="40"/>
  <c r="J254" i="40"/>
  <c r="I254" i="40"/>
  <c r="D254" i="40"/>
  <c r="K252" i="40"/>
  <c r="J252" i="40"/>
  <c r="I252" i="40"/>
  <c r="H252" i="40"/>
  <c r="G252" i="40"/>
  <c r="M234" i="40"/>
  <c r="T218" i="40"/>
  <c r="J218" i="40"/>
  <c r="I218" i="40"/>
  <c r="D218" i="40"/>
  <c r="T217" i="40"/>
  <c r="Q217" i="40"/>
  <c r="N217" i="40"/>
  <c r="J217" i="40"/>
  <c r="I217" i="40"/>
  <c r="D217" i="40"/>
  <c r="Q216" i="40"/>
  <c r="P216" i="40" s="1"/>
  <c r="P217" i="40" s="1"/>
  <c r="N216" i="40"/>
  <c r="M216" i="40" s="1"/>
  <c r="M217" i="40" s="1"/>
  <c r="M218" i="40" s="1"/>
  <c r="J216" i="40"/>
  <c r="I216" i="40"/>
  <c r="D216" i="40"/>
  <c r="J215" i="40"/>
  <c r="I215" i="40"/>
  <c r="D215" i="40"/>
  <c r="J214" i="40"/>
  <c r="I214" i="40"/>
  <c r="D214" i="40"/>
  <c r="K212" i="40"/>
  <c r="J212" i="40"/>
  <c r="I212" i="40"/>
  <c r="H212" i="40"/>
  <c r="G212" i="40"/>
  <c r="M194" i="40"/>
  <c r="T175" i="40"/>
  <c r="J175" i="40"/>
  <c r="I175" i="40"/>
  <c r="D175" i="40"/>
  <c r="T174" i="40"/>
  <c r="N174" i="40"/>
  <c r="J174" i="40"/>
  <c r="I174" i="40"/>
  <c r="D174" i="40"/>
  <c r="N173" i="40"/>
  <c r="M173" i="40" s="1"/>
  <c r="M174" i="40" s="1"/>
  <c r="M175" i="40" s="1"/>
  <c r="J173" i="40"/>
  <c r="I173" i="40"/>
  <c r="D173" i="40"/>
  <c r="J172" i="40"/>
  <c r="I172" i="40"/>
  <c r="D172" i="40"/>
  <c r="J171" i="40"/>
  <c r="I171" i="40"/>
  <c r="D171" i="40"/>
  <c r="K169" i="40"/>
  <c r="J169" i="40"/>
  <c r="I169" i="40"/>
  <c r="H169" i="40"/>
  <c r="G169" i="40"/>
  <c r="M152" i="40"/>
  <c r="J135" i="40"/>
  <c r="I135" i="40"/>
  <c r="D135" i="40"/>
  <c r="T134" i="40"/>
  <c r="J134" i="40"/>
  <c r="I134" i="40"/>
  <c r="D134" i="40"/>
  <c r="T133" i="40"/>
  <c r="Q133" i="40"/>
  <c r="N133" i="40"/>
  <c r="J133" i="40"/>
  <c r="I133" i="40"/>
  <c r="D133" i="40"/>
  <c r="Q132" i="40"/>
  <c r="P132" i="40" s="1"/>
  <c r="P133" i="40" s="1"/>
  <c r="N132" i="40"/>
  <c r="M132" i="40" s="1"/>
  <c r="M133" i="40" s="1"/>
  <c r="M134" i="40" s="1"/>
  <c r="J132" i="40"/>
  <c r="I132" i="40"/>
  <c r="D132" i="40"/>
  <c r="J131" i="40"/>
  <c r="I131" i="40"/>
  <c r="D131" i="40"/>
  <c r="J130" i="40"/>
  <c r="I130" i="40"/>
  <c r="D130" i="40"/>
  <c r="K128" i="40"/>
  <c r="J128" i="40"/>
  <c r="I128" i="40"/>
  <c r="H128" i="40"/>
  <c r="G128" i="40"/>
  <c r="M110" i="40"/>
  <c r="T90" i="40"/>
  <c r="N90" i="40"/>
  <c r="J90" i="40"/>
  <c r="I90" i="40"/>
  <c r="D90" i="40"/>
  <c r="N89" i="40"/>
  <c r="M89" i="40" s="1"/>
  <c r="M90" i="40" s="1"/>
  <c r="J89" i="40"/>
  <c r="I89" i="40"/>
  <c r="D89" i="40"/>
  <c r="J88" i="40"/>
  <c r="I88" i="40"/>
  <c r="D88" i="40"/>
  <c r="J87" i="40"/>
  <c r="I87" i="40"/>
  <c r="D87" i="40"/>
  <c r="K85" i="40"/>
  <c r="J85" i="40"/>
  <c r="I85" i="40"/>
  <c r="H85" i="40"/>
  <c r="G85" i="40"/>
  <c r="J53" i="40"/>
  <c r="I53" i="40"/>
  <c r="T52" i="40"/>
  <c r="Q52" i="40"/>
  <c r="N52" i="40"/>
  <c r="J52" i="40"/>
  <c r="I52" i="40"/>
  <c r="D52" i="40"/>
  <c r="Q51" i="40"/>
  <c r="P51" i="40" s="1"/>
  <c r="P52" i="40" s="1"/>
  <c r="N51" i="40"/>
  <c r="M51" i="40" s="1"/>
  <c r="M52" i="40" s="1"/>
  <c r="J51" i="40"/>
  <c r="I51" i="40"/>
  <c r="D51" i="40"/>
  <c r="J50" i="40"/>
  <c r="I50" i="40"/>
  <c r="D50" i="40"/>
  <c r="J49" i="40"/>
  <c r="I49" i="40"/>
  <c r="D49" i="40"/>
  <c r="K47" i="40"/>
  <c r="J47" i="40"/>
  <c r="I47" i="40"/>
  <c r="H47" i="40"/>
  <c r="G47" i="40"/>
  <c r="M30" i="40"/>
  <c r="D13" i="40"/>
  <c r="D12" i="40"/>
  <c r="C12" i="40"/>
  <c r="T11" i="40"/>
  <c r="D11" i="40"/>
  <c r="C11" i="40"/>
  <c r="T10" i="40"/>
  <c r="Q10" i="40"/>
  <c r="N10" i="40"/>
  <c r="D10" i="40"/>
  <c r="C10" i="40"/>
  <c r="Q9" i="40"/>
  <c r="P9" i="40" s="1"/>
  <c r="P10" i="40" s="1"/>
  <c r="N9" i="40"/>
  <c r="M9" i="40" s="1"/>
  <c r="M10" i="40" s="1"/>
  <c r="M11" i="40" s="1"/>
  <c r="D9" i="40"/>
  <c r="C9" i="40"/>
  <c r="D8" i="40"/>
  <c r="C8" i="40"/>
  <c r="J7" i="40"/>
  <c r="I7" i="40"/>
  <c r="D7" i="40"/>
  <c r="C7" i="40"/>
  <c r="K5" i="40"/>
  <c r="J5" i="40"/>
  <c r="I5" i="40"/>
  <c r="H5" i="40"/>
  <c r="G5" i="40"/>
  <c r="P298" i="40" l="1"/>
  <c r="G13" i="43"/>
  <c r="C13" i="40" s="1"/>
  <c r="E13" i="40" s="1"/>
  <c r="F14" i="43"/>
  <c r="K130" i="40"/>
  <c r="K171" i="40"/>
  <c r="I993" i="40"/>
  <c r="I943" i="40"/>
  <c r="I902" i="40"/>
  <c r="I854" i="40"/>
  <c r="I817" i="40"/>
  <c r="I772" i="40"/>
  <c r="I732" i="40"/>
  <c r="K214" i="40"/>
  <c r="K424" i="40"/>
  <c r="I688" i="40"/>
  <c r="I638" i="40"/>
  <c r="I594" i="40"/>
  <c r="I555" i="40"/>
  <c r="P380" i="40"/>
  <c r="K419" i="40"/>
  <c r="E7" i="40"/>
  <c r="P11" i="40"/>
  <c r="K295" i="40"/>
  <c r="I513" i="40"/>
  <c r="I472" i="40"/>
  <c r="K379" i="40"/>
  <c r="P218" i="40"/>
  <c r="K88" i="40"/>
  <c r="P134" i="40"/>
  <c r="P422" i="40"/>
  <c r="K131" i="40"/>
  <c r="K258" i="40"/>
  <c r="K426" i="40"/>
  <c r="K7" i="40"/>
  <c r="K334" i="40"/>
  <c r="K380" i="40"/>
  <c r="E8" i="40"/>
  <c r="E9" i="40"/>
  <c r="G67" i="40"/>
  <c r="K50" i="40"/>
  <c r="K133" i="40"/>
  <c r="K260" i="40"/>
  <c r="K261" i="40"/>
  <c r="K337" i="40"/>
  <c r="K338" i="40"/>
  <c r="K172" i="40"/>
  <c r="K173" i="40"/>
  <c r="K174" i="40"/>
  <c r="K218" i="40"/>
  <c r="K255" i="40"/>
  <c r="K257" i="40"/>
  <c r="K382" i="40"/>
  <c r="G233" i="40"/>
  <c r="K216" i="40"/>
  <c r="K340" i="40"/>
  <c r="E12" i="40"/>
  <c r="K134" i="40"/>
  <c r="K175" i="40"/>
  <c r="A29" i="40"/>
  <c r="G109" i="40"/>
  <c r="G151" i="40"/>
  <c r="K132" i="40"/>
  <c r="K135" i="40"/>
  <c r="K53" i="40"/>
  <c r="E10" i="40"/>
  <c r="A67" i="40"/>
  <c r="K51" i="40"/>
  <c r="K52" i="40"/>
  <c r="A109" i="40"/>
  <c r="K89" i="40"/>
  <c r="K90" i="40"/>
  <c r="A151" i="40"/>
  <c r="G398" i="40"/>
  <c r="K381" i="40"/>
  <c r="G435" i="40"/>
  <c r="K422" i="40"/>
  <c r="A274" i="40"/>
  <c r="K420" i="40"/>
  <c r="K421" i="40"/>
  <c r="K423" i="40"/>
  <c r="K49" i="40"/>
  <c r="K87" i="40"/>
  <c r="K215" i="40"/>
  <c r="K217" i="40"/>
  <c r="A233" i="40"/>
  <c r="G29" i="40"/>
  <c r="E11" i="40"/>
  <c r="G193" i="40"/>
  <c r="A193" i="40"/>
  <c r="A356" i="40"/>
  <c r="K259" i="40"/>
  <c r="K296" i="40"/>
  <c r="A312" i="40"/>
  <c r="K256" i="40"/>
  <c r="G356" i="40"/>
  <c r="K335" i="40"/>
  <c r="K336" i="40"/>
  <c r="K377" i="40"/>
  <c r="A435" i="40"/>
  <c r="K425" i="40"/>
  <c r="K254" i="40"/>
  <c r="G274" i="40"/>
  <c r="G312" i="40"/>
  <c r="K297" i="40"/>
  <c r="K333" i="40"/>
  <c r="K339" i="40"/>
  <c r="A398" i="40"/>
  <c r="K378" i="40"/>
  <c r="G14" i="43" l="1"/>
  <c r="I29" i="40"/>
  <c r="I435" i="40"/>
  <c r="I151" i="40"/>
  <c r="I109" i="40"/>
  <c r="I193" i="40"/>
  <c r="I233" i="40"/>
  <c r="I398" i="40"/>
  <c r="I67" i="40"/>
  <c r="I312" i="40"/>
  <c r="I274" i="40"/>
  <c r="I356" i="40"/>
  <c r="J840" i="2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F771" i="21"/>
  <c r="E771" i="2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F767" i="21"/>
  <c r="E767" i="2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F721" i="21"/>
  <c r="E721" i="2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M682" i="21"/>
  <c r="L682" i="2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F677" i="21"/>
  <c r="E677" i="2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M672" i="21"/>
  <c r="L672" i="2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M658" i="21"/>
  <c r="L658" i="2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F654" i="21"/>
  <c r="E654" i="2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M635" i="21"/>
  <c r="L635" i="2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F601" i="21"/>
  <c r="E601" i="2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F579" i="21"/>
  <c r="E579" i="2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F556" i="21"/>
  <c r="E556" i="2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F539" i="21"/>
  <c r="E539" i="2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F535" i="21"/>
  <c r="E535" i="2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F522" i="21"/>
  <c r="E522" i="2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F517" i="21"/>
  <c r="E517" i="2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F500" i="21"/>
  <c r="E500" i="2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F491" i="21"/>
  <c r="E491" i="2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E474" i="21"/>
  <c r="F474" i="21" s="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F470" i="21"/>
  <c r="E470" i="2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M444" i="21"/>
  <c r="L444" i="2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F430" i="21"/>
  <c r="E430" i="2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F418" i="21"/>
  <c r="E418" i="2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F396" i="21"/>
  <c r="E396" i="2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F359" i="21"/>
  <c r="E359" i="2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F338" i="21"/>
  <c r="E338" i="2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F307" i="21"/>
  <c r="E307" i="2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F290" i="21"/>
  <c r="E290" i="2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F258" i="21"/>
  <c r="E258" i="2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F247" i="21"/>
  <c r="E247" i="2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F241" i="21"/>
  <c r="E241" i="2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F235" i="21"/>
  <c r="E235" i="2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E223" i="21"/>
  <c r="F223" i="21" s="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F211" i="21"/>
  <c r="E211" i="2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F200" i="21"/>
  <c r="E200" i="2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F188" i="21"/>
  <c r="E188" i="2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F171" i="21"/>
  <c r="E171" i="2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E167" i="21"/>
  <c r="F167" i="21" s="1"/>
  <c r="D167" i="21"/>
  <c r="L166" i="21"/>
  <c r="M166" i="21" s="1"/>
  <c r="K166" i="21"/>
  <c r="E166" i="21"/>
  <c r="F166" i="21" s="1"/>
  <c r="D166" i="21"/>
  <c r="L165" i="21"/>
  <c r="M165" i="21" s="1"/>
  <c r="K165" i="21"/>
  <c r="F165" i="21"/>
  <c r="E165" i="2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F151" i="21"/>
  <c r="E151" i="2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F125" i="21"/>
  <c r="E125" i="2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F108" i="21"/>
  <c r="E108" i="2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F104" i="21"/>
  <c r="E104" i="2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F59" i="21"/>
  <c r="E59" i="2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F41" i="21"/>
  <c r="E41" i="2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F38" i="21"/>
  <c r="E38" i="2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F11" i="21" s="1"/>
  <c r="D11" i="21"/>
  <c r="L10" i="21"/>
  <c r="K10" i="21"/>
  <c r="E10" i="21"/>
  <c r="F10" i="21" s="1"/>
  <c r="D10" i="21"/>
  <c r="L9" i="21"/>
  <c r="K9" i="21"/>
  <c r="E9" i="21"/>
  <c r="D9" i="21"/>
  <c r="L8" i="21"/>
  <c r="K8" i="21"/>
  <c r="E8" i="21"/>
  <c r="D8" i="21"/>
  <c r="F8" i="21" s="1"/>
  <c r="L7" i="21"/>
  <c r="K7" i="21"/>
  <c r="E7" i="21"/>
  <c r="D7" i="21"/>
  <c r="M5" i="21"/>
  <c r="L5" i="21"/>
  <c r="K5" i="21"/>
  <c r="J5" i="21"/>
  <c r="I5" i="21"/>
  <c r="M9" i="21" l="1"/>
  <c r="F12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15" i="43"/>
  <c r="F15" i="43" s="1"/>
  <c r="G15" i="43" s="1"/>
  <c r="E16" i="43" s="1"/>
  <c r="E87" i="21"/>
  <c r="E201" i="21"/>
  <c r="E155" i="21"/>
  <c r="E178" i="21"/>
  <c r="M10" i="21"/>
  <c r="L110" i="21"/>
  <c r="H111" i="21" s="1"/>
  <c r="F810" i="21" s="1"/>
  <c r="E501" i="21"/>
  <c r="E730" i="21"/>
  <c r="E43" i="21"/>
  <c r="L132" i="21"/>
  <c r="E340" i="21"/>
  <c r="H341" i="21" s="1"/>
  <c r="F820" i="21" s="1"/>
  <c r="E65" i="21"/>
  <c r="M8" i="21"/>
  <c r="M12" i="21"/>
  <c r="L43" i="21"/>
  <c r="E363" i="21"/>
  <c r="M7" i="21"/>
  <c r="M11" i="21"/>
  <c r="F13" i="21"/>
  <c r="L65" i="21"/>
  <c r="E317" i="21"/>
  <c r="E592" i="21"/>
  <c r="L776" i="21"/>
  <c r="L87" i="21"/>
  <c r="H88" i="21" s="1"/>
  <c r="F809" i="21" s="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L524" i="21"/>
  <c r="L615" i="21"/>
  <c r="E707" i="21"/>
  <c r="E753" i="21"/>
  <c r="E799" i="21"/>
  <c r="L799" i="21"/>
  <c r="L317" i="21"/>
  <c r="L363" i="21"/>
  <c r="E661" i="21"/>
  <c r="E684" i="21"/>
  <c r="H44" i="21"/>
  <c r="F807" i="21" s="1"/>
  <c r="H318" i="21"/>
  <c r="F819" i="21" s="1"/>
  <c r="H410" i="21"/>
  <c r="F823" i="21" s="1"/>
  <c r="L455" i="21"/>
  <c r="H179" i="21"/>
  <c r="F813" i="21" s="1"/>
  <c r="L224" i="21"/>
  <c r="H225" i="21" s="1"/>
  <c r="F815" i="21" s="1"/>
  <c r="H815" i="21" s="1"/>
  <c r="L815" i="21" s="1"/>
  <c r="H272" i="21"/>
  <c r="F817" i="21" s="1"/>
  <c r="L409" i="21"/>
  <c r="E455" i="21"/>
  <c r="H456" i="21" s="1"/>
  <c r="F825" i="21" s="1"/>
  <c r="H66" i="21"/>
  <c r="F808" i="21" s="1"/>
  <c r="H156" i="21"/>
  <c r="F812" i="21" s="1"/>
  <c r="L201" i="21"/>
  <c r="H202" i="21" s="1"/>
  <c r="F814" i="21" s="1"/>
  <c r="L294" i="21"/>
  <c r="H295" i="21" s="1"/>
  <c r="F818" i="21" s="1"/>
  <c r="L386" i="21"/>
  <c r="H433" i="21"/>
  <c r="F824" i="21" s="1"/>
  <c r="L501" i="21"/>
  <c r="H502" i="21" s="1"/>
  <c r="F827" i="21" s="1"/>
  <c r="L546" i="21"/>
  <c r="H547" i="21" s="1"/>
  <c r="F829" i="21" s="1"/>
  <c r="L638" i="21"/>
  <c r="L592" i="21"/>
  <c r="H593" i="21" s="1"/>
  <c r="F831" i="21" s="1"/>
  <c r="E638" i="21"/>
  <c r="L661" i="21"/>
  <c r="H685" i="21"/>
  <c r="F835" i="21" s="1"/>
  <c r="L478" i="21"/>
  <c r="H479" i="21" s="1"/>
  <c r="F826" i="21" s="1"/>
  <c r="E524" i="21"/>
  <c r="H525" i="21" s="1"/>
  <c r="F828" i="21" s="1"/>
  <c r="L569" i="21"/>
  <c r="H570" i="21" s="1"/>
  <c r="F830" i="21" s="1"/>
  <c r="H616" i="21"/>
  <c r="F832" i="21" s="1"/>
  <c r="L707" i="21"/>
  <c r="L753" i="21"/>
  <c r="H754" i="21" s="1"/>
  <c r="F838" i="21" s="1"/>
  <c r="H731" i="21"/>
  <c r="F837" i="21" s="1"/>
  <c r="H820" i="21" l="1"/>
  <c r="L820" i="21" s="1"/>
  <c r="H814" i="21"/>
  <c r="L814" i="21" s="1"/>
  <c r="L21" i="21"/>
  <c r="H777" i="21"/>
  <c r="F839" i="21" s="1"/>
  <c r="H364" i="21"/>
  <c r="F821" i="21" s="1"/>
  <c r="H800" i="21"/>
  <c r="F840" i="21" s="1"/>
  <c r="H818" i="21"/>
  <c r="L818" i="21" s="1"/>
  <c r="H387" i="21"/>
  <c r="F822" i="21" s="1"/>
  <c r="H822" i="21" s="1"/>
  <c r="L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F16" i="43"/>
  <c r="F17" i="43" s="1"/>
  <c r="G17" i="43" s="1"/>
  <c r="J16" i="43"/>
  <c r="H828" i="21"/>
  <c r="L828" i="21" s="1"/>
  <c r="H821" i="21"/>
  <c r="L821" i="21" s="1"/>
  <c r="H831" i="21"/>
  <c r="L83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09" i="21"/>
  <c r="L809" i="21" s="1"/>
  <c r="H810" i="21"/>
  <c r="L810" i="21" s="1"/>
  <c r="H811" i="21"/>
  <c r="L811" i="21" s="1"/>
  <c r="H823" i="21"/>
  <c r="L823" i="21" s="1"/>
  <c r="H832" i="21"/>
  <c r="L832" i="21" s="1"/>
  <c r="H835" i="21"/>
  <c r="L835" i="21" s="1"/>
  <c r="H829" i="21"/>
  <c r="L829" i="21" s="1"/>
  <c r="H826" i="21"/>
  <c r="L826" i="21" s="1"/>
  <c r="H827" i="21"/>
  <c r="L827" i="21" s="1"/>
  <c r="H824" i="21"/>
  <c r="L824" i="21" s="1"/>
  <c r="H816" i="21"/>
  <c r="L816" i="21" s="1"/>
  <c r="H813" i="21"/>
  <c r="L813" i="21" s="1"/>
  <c r="H839" i="21"/>
  <c r="L839" i="21" s="1"/>
  <c r="H840" i="21"/>
  <c r="L840" i="21" s="1"/>
  <c r="H817" i="21"/>
  <c r="L817" i="21" s="1"/>
  <c r="H819" i="21"/>
  <c r="L819" i="21" s="1"/>
  <c r="H837" i="21" l="1"/>
  <c r="L837" i="21" s="1"/>
  <c r="G16" i="43"/>
  <c r="F18" i="43"/>
  <c r="F19" i="43" s="1"/>
  <c r="M513" i="40"/>
  <c r="H834" i="21"/>
  <c r="L834" i="21" s="1"/>
  <c r="L841" i="21" s="1"/>
  <c r="L842" i="21" s="1"/>
  <c r="G18" i="43" l="1"/>
  <c r="G19" i="43"/>
  <c r="F20" i="43"/>
  <c r="M109" i="40"/>
  <c r="M356" i="40"/>
  <c r="M151" i="40"/>
  <c r="M274" i="40"/>
  <c r="M398" i="40"/>
  <c r="M29" i="40"/>
  <c r="M193" i="40"/>
  <c r="M312" i="40"/>
  <c r="M472" i="40"/>
  <c r="M233" i="40"/>
  <c r="M435" i="40"/>
  <c r="G20" i="43" l="1"/>
  <c r="F21" i="43"/>
  <c r="E22" i="43" l="1"/>
  <c r="G21" i="43"/>
  <c r="F22" i="43" l="1"/>
  <c r="G22" i="43" s="1"/>
  <c r="J22" i="43"/>
  <c r="F23" i="43" l="1"/>
  <c r="G23" i="43"/>
  <c r="F24" i="43"/>
  <c r="E25" i="43" s="1"/>
  <c r="J25" i="43" s="1"/>
  <c r="G24" i="43" l="1"/>
  <c r="F25" i="43"/>
  <c r="G25" i="43" l="1"/>
  <c r="F26" i="43"/>
  <c r="G26" i="43" l="1"/>
  <c r="F27" i="43"/>
  <c r="G27" i="43" l="1"/>
  <c r="F28" i="43"/>
  <c r="G28" i="43" l="1"/>
  <c r="F29" i="43"/>
  <c r="G29" i="43" l="1"/>
  <c r="F30" i="43"/>
  <c r="E31" i="43" s="1"/>
  <c r="J31" i="43" s="1"/>
  <c r="G30" i="43" l="1"/>
  <c r="F31" i="43"/>
  <c r="G31" i="43" l="1"/>
  <c r="E32" i="43"/>
  <c r="C29" i="40" l="1"/>
  <c r="A30" i="40" s="1"/>
  <c r="H1257" i="40" s="1"/>
  <c r="J32" i="43"/>
  <c r="F32" i="43"/>
  <c r="F33" i="43" l="1"/>
  <c r="F34" i="43" s="1"/>
  <c r="G32" i="43"/>
  <c r="B48" i="40" s="1"/>
  <c r="G33" i="43"/>
  <c r="B49" i="40" s="1"/>
  <c r="G34" i="43" l="1"/>
  <c r="B50" i="40" s="1"/>
  <c r="F35" i="43"/>
  <c r="C49" i="40" l="1"/>
  <c r="E49" i="40" s="1"/>
  <c r="G35" i="43"/>
  <c r="B51" i="40" s="1"/>
  <c r="F36" i="43"/>
  <c r="C50" i="40" l="1"/>
  <c r="E50" i="40" s="1"/>
  <c r="G36" i="43"/>
  <c r="B52" i="40" s="1"/>
  <c r="F37" i="43"/>
  <c r="C51" i="40" l="1"/>
  <c r="E51" i="40" s="1"/>
  <c r="G37" i="43"/>
  <c r="C52" i="40" l="1"/>
  <c r="E52" i="40" s="1"/>
  <c r="E38" i="43"/>
  <c r="J38" i="43" l="1"/>
  <c r="F38" i="43"/>
  <c r="G38" i="43" l="1"/>
  <c r="B53" i="40" s="1"/>
  <c r="F39" i="43"/>
  <c r="C53" i="40" l="1"/>
  <c r="E53" i="40" s="1"/>
  <c r="F40" i="43"/>
  <c r="G40" i="43" s="1"/>
  <c r="G39" i="43"/>
  <c r="B54" i="40" s="1"/>
  <c r="C54" i="40" l="1"/>
  <c r="E54" i="40"/>
  <c r="E41" i="43"/>
  <c r="F41" i="43" s="1"/>
  <c r="F42" i="43" s="1"/>
  <c r="B55" i="40"/>
  <c r="J41" i="43" l="1"/>
  <c r="C55" i="40"/>
  <c r="E55" i="40" s="1"/>
  <c r="G41" i="43"/>
  <c r="B56" i="40" s="1"/>
  <c r="G42" i="43"/>
  <c r="B57" i="40" s="1"/>
  <c r="F43" i="43"/>
  <c r="C57" i="40" l="1"/>
  <c r="E57" i="40" s="1"/>
  <c r="C56" i="40"/>
  <c r="E56" i="40" s="1"/>
  <c r="F44" i="43"/>
  <c r="G43" i="43"/>
  <c r="B58" i="40" s="1"/>
  <c r="C58" i="40" l="1"/>
  <c r="E58" i="40" s="1"/>
  <c r="F45" i="43"/>
  <c r="E46" i="43" s="1"/>
  <c r="J46" i="43" s="1"/>
  <c r="G44" i="43"/>
  <c r="B59" i="40" s="1"/>
  <c r="C59" i="40" l="1"/>
  <c r="E59" i="40"/>
  <c r="G45" i="43"/>
  <c r="B60" i="40" s="1"/>
  <c r="F46" i="43"/>
  <c r="C60" i="40" l="1"/>
  <c r="E60" i="40" s="1"/>
  <c r="G46" i="43"/>
  <c r="B61" i="40" s="1"/>
  <c r="E47" i="43"/>
  <c r="C61" i="40" l="1"/>
  <c r="E61" i="40" s="1"/>
  <c r="F47" i="43"/>
  <c r="F48" i="43" s="1"/>
  <c r="J47" i="43"/>
  <c r="G47" i="43" l="1"/>
  <c r="G48" i="43"/>
  <c r="B62" i="40" s="1"/>
  <c r="F49" i="43"/>
  <c r="C62" i="40" l="1"/>
  <c r="E62" i="40"/>
  <c r="F50" i="43"/>
  <c r="G49" i="43"/>
  <c r="B63" i="40" s="1"/>
  <c r="C63" i="40" l="1"/>
  <c r="E63" i="40"/>
  <c r="F51" i="43"/>
  <c r="F52" i="43" s="1"/>
  <c r="E53" i="43" s="1"/>
  <c r="J53" i="43" s="1"/>
  <c r="G50" i="43"/>
  <c r="B64" i="40" s="1"/>
  <c r="C64" i="40" l="1"/>
  <c r="E64" i="40" s="1"/>
  <c r="G52" i="43"/>
  <c r="B66" i="40" s="1"/>
  <c r="F53" i="43"/>
  <c r="G51" i="43"/>
  <c r="B65" i="40" s="1"/>
  <c r="C65" i="40" l="1"/>
  <c r="E65" i="40"/>
  <c r="C66" i="40"/>
  <c r="E66" i="40" s="1"/>
  <c r="G53" i="43"/>
  <c r="F54" i="43"/>
  <c r="G54" i="43" s="1"/>
  <c r="B86" i="40" s="1"/>
  <c r="F55" i="43" l="1"/>
  <c r="G55" i="43" l="1"/>
  <c r="C67" i="40" l="1"/>
  <c r="A68" i="40" s="1"/>
  <c r="H1258" i="40" s="1"/>
  <c r="I1258" i="40" s="1"/>
  <c r="J1258" i="40" s="1"/>
  <c r="B87" i="40"/>
  <c r="E56" i="43"/>
  <c r="F56" i="43" s="1"/>
  <c r="J56" i="43" l="1"/>
  <c r="F57" i="43"/>
  <c r="G57" i="43" s="1"/>
  <c r="B89" i="40" s="1"/>
  <c r="G56" i="43"/>
  <c r="B88" i="40" s="1"/>
  <c r="F58" i="43" l="1"/>
  <c r="F59" i="43" s="1"/>
  <c r="G58" i="43"/>
  <c r="C87" i="40" l="1"/>
  <c r="E87" i="40" s="1"/>
  <c r="B90" i="40"/>
  <c r="G59" i="43"/>
  <c r="C88" i="40" l="1"/>
  <c r="E88" i="40" s="1"/>
  <c r="E60" i="43"/>
  <c r="J60" i="43" l="1"/>
  <c r="F60" i="43"/>
  <c r="F61" i="43" l="1"/>
  <c r="G60" i="43"/>
  <c r="C89" i="40" l="1"/>
  <c r="E89" i="40" s="1"/>
  <c r="B91" i="40"/>
  <c r="F62" i="43"/>
  <c r="G62" i="43" s="1"/>
  <c r="G61" i="43"/>
  <c r="C90" i="40" l="1"/>
  <c r="E90" i="40" s="1"/>
  <c r="B92" i="40"/>
  <c r="E63" i="43"/>
  <c r="F63" i="43" s="1"/>
  <c r="B93" i="40"/>
  <c r="C91" i="40"/>
  <c r="E91" i="40" s="1"/>
  <c r="J63" i="43" l="1"/>
  <c r="C93" i="40"/>
  <c r="E93" i="40" s="1"/>
  <c r="C92" i="40"/>
  <c r="E92" i="40" s="1"/>
  <c r="F64" i="43"/>
  <c r="G63" i="43"/>
  <c r="B94" i="40" s="1"/>
  <c r="C94" i="40" l="1"/>
  <c r="E94" i="40" s="1"/>
  <c r="F65" i="43"/>
  <c r="G64" i="43"/>
  <c r="B95" i="40" s="1"/>
  <c r="E68" i="43"/>
  <c r="C95" i="40" l="1"/>
  <c r="E95" i="40" s="1"/>
  <c r="F66" i="43"/>
  <c r="G65" i="43"/>
  <c r="B96" i="40" s="1"/>
  <c r="J68" i="43"/>
  <c r="C96" i="40" l="1"/>
  <c r="E96" i="40" s="1"/>
  <c r="G66" i="43"/>
  <c r="B97" i="40" s="1"/>
  <c r="F67" i="43"/>
  <c r="C97" i="40" l="1"/>
  <c r="E97" i="40" s="1"/>
  <c r="G67" i="43"/>
  <c r="B98" i="40" s="1"/>
  <c r="F68" i="43"/>
  <c r="C98" i="40" l="1"/>
  <c r="E98" i="40"/>
  <c r="E69" i="43"/>
  <c r="G68" i="43"/>
  <c r="B99" i="40" s="1"/>
  <c r="C99" i="40" l="1"/>
  <c r="E99" i="40"/>
  <c r="J69" i="43"/>
  <c r="F69" i="43"/>
  <c r="F70" i="43" l="1"/>
  <c r="G69" i="43"/>
  <c r="B100" i="40" s="1"/>
  <c r="C100" i="40" l="1"/>
  <c r="E100" i="40"/>
  <c r="F71" i="43"/>
  <c r="G70" i="43"/>
  <c r="B101" i="40" s="1"/>
  <c r="C101" i="40" l="1"/>
  <c r="E101" i="40" s="1"/>
  <c r="F72" i="43"/>
  <c r="G71" i="43"/>
  <c r="B102" i="40" s="1"/>
  <c r="C102" i="40" l="1"/>
  <c r="E102" i="40" s="1"/>
  <c r="E73" i="43"/>
  <c r="G72" i="43"/>
  <c r="B103" i="40" s="1"/>
  <c r="C103" i="40" l="1"/>
  <c r="E103" i="40"/>
  <c r="J73" i="43"/>
  <c r="F73" i="43"/>
  <c r="F74" i="43" l="1"/>
  <c r="G73" i="43"/>
  <c r="E75" i="43" l="1"/>
  <c r="G74" i="43"/>
  <c r="B104" i="40" s="1"/>
  <c r="C104" i="40" l="1"/>
  <c r="E104" i="40"/>
  <c r="J75" i="43"/>
  <c r="F75" i="43"/>
  <c r="F76" i="43" l="1"/>
  <c r="G75" i="43"/>
  <c r="B105" i="40" s="1"/>
  <c r="C105" i="40" l="1"/>
  <c r="E105" i="40"/>
  <c r="F77" i="43"/>
  <c r="G76" i="43"/>
  <c r="B106" i="40" s="1"/>
  <c r="C106" i="40" l="1"/>
  <c r="E106" i="40"/>
  <c r="F78" i="43"/>
  <c r="E79" i="43" s="1"/>
  <c r="J79" i="43" s="1"/>
  <c r="G77" i="43"/>
  <c r="B107" i="40" s="1"/>
  <c r="C107" i="40" l="1"/>
  <c r="E107" i="40" s="1"/>
  <c r="G78" i="43"/>
  <c r="F79" i="43"/>
  <c r="B108" i="40" l="1"/>
  <c r="F80" i="43"/>
  <c r="F81" i="43" s="1"/>
  <c r="G79" i="43"/>
  <c r="C108" i="40" l="1"/>
  <c r="E108" i="40" s="1"/>
  <c r="C109" i="40" s="1"/>
  <c r="A110" i="40" s="1"/>
  <c r="H1259" i="40" s="1"/>
  <c r="I1259" i="40" s="1"/>
  <c r="J1259" i="40" s="1"/>
  <c r="G80" i="43"/>
  <c r="B129" i="40" s="1"/>
  <c r="G81" i="43"/>
  <c r="B130" i="40" s="1"/>
  <c r="F82" i="43"/>
  <c r="C130" i="40" l="1"/>
  <c r="E130" i="40" s="1"/>
  <c r="F83" i="43"/>
  <c r="G82" i="43"/>
  <c r="B131" i="40" l="1"/>
  <c r="C131" i="40" s="1"/>
  <c r="E131" i="40" s="1"/>
  <c r="F84" i="43"/>
  <c r="G83" i="43"/>
  <c r="B132" i="40" l="1"/>
  <c r="C132" i="40" s="1"/>
  <c r="E132" i="40" s="1"/>
  <c r="F85" i="43"/>
  <c r="G85" i="43" s="1"/>
  <c r="B134" i="40" s="1"/>
  <c r="G84" i="43"/>
  <c r="B133" i="40" l="1"/>
  <c r="C133" i="40" s="1"/>
  <c r="E133" i="40" s="1"/>
  <c r="C134" i="40"/>
  <c r="E134" i="40" s="1"/>
  <c r="E86" i="43"/>
  <c r="F86" i="43" l="1"/>
  <c r="F87" i="43" s="1"/>
  <c r="G87" i="43" s="1"/>
  <c r="J86" i="43"/>
  <c r="G86" i="43"/>
  <c r="E88" i="43" l="1"/>
  <c r="B136" i="40"/>
  <c r="B135" i="40"/>
  <c r="C135" i="40" s="1"/>
  <c r="E135" i="40" s="1"/>
  <c r="F88" i="43"/>
  <c r="J88" i="43"/>
  <c r="F89" i="43" l="1"/>
  <c r="G88" i="43"/>
  <c r="C136" i="40" l="1"/>
  <c r="E136" i="40" s="1"/>
  <c r="B137" i="40"/>
  <c r="G89" i="43"/>
  <c r="C137" i="40" l="1"/>
  <c r="E137" i="40" s="1"/>
  <c r="E90" i="43"/>
  <c r="J90" i="43" l="1"/>
  <c r="F90" i="43"/>
  <c r="F91" i="43" l="1"/>
  <c r="G90" i="43"/>
  <c r="B138" i="40" s="1"/>
  <c r="C138" i="40" l="1"/>
  <c r="E138" i="40" s="1"/>
  <c r="F92" i="43"/>
  <c r="G91" i="43"/>
  <c r="B139" i="40" s="1"/>
  <c r="C139" i="40" l="1"/>
  <c r="E139" i="40"/>
  <c r="G92" i="43"/>
  <c r="B140" i="40" s="1"/>
  <c r="F93" i="43"/>
  <c r="C140" i="40" l="1"/>
  <c r="E140" i="40" s="1"/>
  <c r="F94" i="43"/>
  <c r="G93" i="43"/>
  <c r="B141" i="40" s="1"/>
  <c r="C141" i="40" l="1"/>
  <c r="E141" i="40" s="1"/>
  <c r="G94" i="43"/>
  <c r="B142" i="40" s="1"/>
  <c r="F95" i="43"/>
  <c r="C142" i="40" l="1"/>
  <c r="E142" i="40"/>
  <c r="E96" i="43"/>
  <c r="G95" i="43"/>
  <c r="B143" i="40" s="1"/>
  <c r="C143" i="40" l="1"/>
  <c r="E143" i="40"/>
  <c r="F96" i="43"/>
  <c r="F97" i="43" s="1"/>
  <c r="J96" i="43"/>
  <c r="G96" i="43"/>
  <c r="B144" i="40" s="1"/>
  <c r="C144" i="40" l="1"/>
  <c r="E144" i="40"/>
  <c r="F98" i="43"/>
  <c r="G97" i="43"/>
  <c r="B145" i="40" s="1"/>
  <c r="C145" i="40" l="1"/>
  <c r="E145" i="40" s="1"/>
  <c r="G98" i="43"/>
  <c r="B146" i="40" s="1"/>
  <c r="F99" i="43"/>
  <c r="C146" i="40" l="1"/>
  <c r="E146" i="40"/>
  <c r="E100" i="43"/>
  <c r="G99" i="43"/>
  <c r="B147" i="40" s="1"/>
  <c r="C147" i="40" l="1"/>
  <c r="E147" i="40" s="1"/>
  <c r="J100" i="43"/>
  <c r="F100" i="43"/>
  <c r="F101" i="43" l="1"/>
  <c r="F102" i="43" s="1"/>
  <c r="G100" i="43"/>
  <c r="G101" i="43"/>
  <c r="B148" i="40" s="1"/>
  <c r="C148" i="40" l="1"/>
  <c r="E148" i="40"/>
  <c r="F103" i="43"/>
  <c r="E104" i="43" s="1"/>
  <c r="J104" i="43" s="1"/>
  <c r="G102" i="43"/>
  <c r="B149" i="40" s="1"/>
  <c r="C149" i="40" l="1"/>
  <c r="E149" i="40"/>
  <c r="F104" i="43"/>
  <c r="G103" i="43"/>
  <c r="B150" i="40" s="1"/>
  <c r="C150" i="40" l="1"/>
  <c r="E150" i="40" s="1"/>
  <c r="F105" i="43"/>
  <c r="G104" i="43"/>
  <c r="F106" i="43" l="1"/>
  <c r="G105" i="43"/>
  <c r="B170" i="40" s="1"/>
  <c r="M2" i="43" l="1"/>
  <c r="Q2" i="43" s="1"/>
  <c r="G106" i="43"/>
  <c r="B171" i="40" s="1"/>
  <c r="E107" i="43"/>
  <c r="C151" i="40" l="1"/>
  <c r="A152" i="40" s="1"/>
  <c r="H1260" i="40" s="1"/>
  <c r="I1260" i="40" s="1"/>
  <c r="J1260" i="40" s="1"/>
  <c r="F107" i="43"/>
  <c r="J107" i="43"/>
  <c r="F108" i="43" l="1"/>
  <c r="F109" i="43" s="1"/>
  <c r="G107" i="43"/>
  <c r="B172" i="40" s="1"/>
  <c r="G108" i="43"/>
  <c r="B173" i="40" s="1"/>
  <c r="G109" i="43" l="1"/>
  <c r="F110" i="43"/>
  <c r="C171" i="40" l="1"/>
  <c r="E171" i="40" s="1"/>
  <c r="B174" i="40"/>
  <c r="F111" i="43"/>
  <c r="G110" i="43"/>
  <c r="C172" i="40" l="1"/>
  <c r="E172" i="40" s="1"/>
  <c r="B175" i="40"/>
  <c r="F112" i="43"/>
  <c r="G111" i="43"/>
  <c r="C173" i="40" l="1"/>
  <c r="E173" i="40" s="1"/>
  <c r="B176" i="40"/>
  <c r="G112" i="43"/>
  <c r="C174" i="40" l="1"/>
  <c r="E174" i="40" s="1"/>
  <c r="E113" i="43"/>
  <c r="J113" i="43" l="1"/>
  <c r="F113" i="43"/>
  <c r="F114" i="43" l="1"/>
  <c r="G114" i="43" s="1"/>
  <c r="G113" i="43"/>
  <c r="E115" i="43" l="1"/>
  <c r="F115" i="43" s="1"/>
  <c r="G115" i="43" s="1"/>
  <c r="B178" i="40"/>
  <c r="C175" i="40"/>
  <c r="E175" i="40" s="1"/>
  <c r="B177" i="40"/>
  <c r="C176" i="40" l="1"/>
  <c r="E176" i="40" s="1"/>
  <c r="B179" i="40"/>
  <c r="J115" i="43"/>
  <c r="C177" i="40"/>
  <c r="E177" i="40" s="1"/>
  <c r="C178" i="40"/>
  <c r="E178" i="40" s="1"/>
  <c r="F116" i="43"/>
  <c r="F117" i="43" s="1"/>
  <c r="G116" i="43"/>
  <c r="B180" i="40" s="1"/>
  <c r="C180" i="40" l="1"/>
  <c r="E180" i="40"/>
  <c r="C179" i="40"/>
  <c r="E179" i="40" s="1"/>
  <c r="G117" i="43"/>
  <c r="B181" i="40" s="1"/>
  <c r="F118" i="43"/>
  <c r="C181" i="40" l="1"/>
  <c r="E181" i="40"/>
  <c r="F119" i="43"/>
  <c r="G118" i="43"/>
  <c r="B182" i="40" s="1"/>
  <c r="C182" i="40" l="1"/>
  <c r="E182" i="40"/>
  <c r="F120" i="43"/>
  <c r="G119" i="43"/>
  <c r="B183" i="40" s="1"/>
  <c r="C183" i="40" l="1"/>
  <c r="E183" i="40"/>
  <c r="G120" i="43"/>
  <c r="B184" i="40" s="1"/>
  <c r="E121" i="43"/>
  <c r="C184" i="40" l="1"/>
  <c r="E184" i="40"/>
  <c r="F121" i="43"/>
  <c r="F122" i="43" s="1"/>
  <c r="J121" i="43"/>
  <c r="G121" i="43"/>
  <c r="B185" i="40" s="1"/>
  <c r="C185" i="40" l="1"/>
  <c r="E185" i="40" s="1"/>
  <c r="F123" i="43"/>
  <c r="G122" i="43"/>
  <c r="B186" i="40" s="1"/>
  <c r="C186" i="40" l="1"/>
  <c r="E186" i="40" s="1"/>
  <c r="G123" i="43"/>
  <c r="B187" i="40" s="1"/>
  <c r="F124" i="43"/>
  <c r="E125" i="43" s="1"/>
  <c r="J125" i="43" s="1"/>
  <c r="C187" i="40" l="1"/>
  <c r="E187" i="40" s="1"/>
  <c r="G124" i="43"/>
  <c r="B188" i="40" s="1"/>
  <c r="F125" i="43"/>
  <c r="C188" i="40" l="1"/>
  <c r="E188" i="40"/>
  <c r="F126" i="43"/>
  <c r="G125" i="43"/>
  <c r="F127" i="43" l="1"/>
  <c r="G126" i="43"/>
  <c r="B189" i="40" s="1"/>
  <c r="C189" i="40" l="1"/>
  <c r="E189" i="40"/>
  <c r="G127" i="43"/>
  <c r="B190" i="40" s="1"/>
  <c r="F128" i="43"/>
  <c r="C190" i="40" l="1"/>
  <c r="E190" i="40" s="1"/>
  <c r="F129" i="43"/>
  <c r="G128" i="43"/>
  <c r="B191" i="40" s="1"/>
  <c r="C191" i="40" l="1"/>
  <c r="E191" i="40" s="1"/>
  <c r="E130" i="43"/>
  <c r="G129" i="43"/>
  <c r="G130" i="43"/>
  <c r="B192" i="40" l="1"/>
  <c r="J130" i="43"/>
  <c r="F130" i="43"/>
  <c r="F131" i="43" s="1"/>
  <c r="C192" i="40" l="1"/>
  <c r="E192" i="40"/>
  <c r="C193" i="40" s="1"/>
  <c r="A194" i="40" s="1"/>
  <c r="H1261" i="40" s="1"/>
  <c r="I1261" i="40" s="1"/>
  <c r="J1261" i="40" s="1"/>
  <c r="F132" i="43"/>
  <c r="G131" i="43"/>
  <c r="B213" i="40" s="1"/>
  <c r="F133" i="43" l="1"/>
  <c r="G132" i="43"/>
  <c r="B214" i="40" l="1"/>
  <c r="C214" i="40" s="1"/>
  <c r="E214" i="40" s="1"/>
  <c r="F134" i="43"/>
  <c r="G133" i="43"/>
  <c r="B215" i="40" l="1"/>
  <c r="C215" i="40" s="1"/>
  <c r="E215" i="40" s="1"/>
  <c r="F135" i="43"/>
  <c r="G134" i="43"/>
  <c r="B216" i="40" l="1"/>
  <c r="C216" i="40" s="1"/>
  <c r="E216" i="40" s="1"/>
  <c r="F136" i="43"/>
  <c r="G135" i="43"/>
  <c r="B217" i="40" l="1"/>
  <c r="C217" i="40" s="1"/>
  <c r="E217" i="40" s="1"/>
  <c r="F137" i="43"/>
  <c r="G137" i="43" s="1"/>
  <c r="E138" i="43" s="1"/>
  <c r="F138" i="43" s="1"/>
  <c r="G136" i="43"/>
  <c r="B218" i="40" l="1"/>
  <c r="C218" i="40" s="1"/>
  <c r="E218" i="40" s="1"/>
  <c r="F139" i="43"/>
  <c r="G138" i="43"/>
  <c r="B219" i="40" s="1"/>
  <c r="C219" i="40" l="1"/>
  <c r="E219" i="40" s="1"/>
  <c r="G139" i="43"/>
  <c r="B220" i="40" s="1"/>
  <c r="F140" i="43"/>
  <c r="C220" i="40" l="1"/>
  <c r="E220" i="40" s="1"/>
  <c r="G140" i="43"/>
  <c r="B221" i="40" s="1"/>
  <c r="F141" i="43"/>
  <c r="C221" i="40" l="1"/>
  <c r="E221" i="40" s="1"/>
  <c r="G141" i="43"/>
  <c r="B222" i="40" s="1"/>
  <c r="F142" i="43"/>
  <c r="C222" i="40" l="1"/>
  <c r="E222" i="40" s="1"/>
  <c r="G142" i="43"/>
  <c r="B223" i="40" s="1"/>
  <c r="F143" i="43"/>
  <c r="C223" i="40" l="1"/>
  <c r="E223" i="40" s="1"/>
  <c r="G143" i="43"/>
  <c r="B224" i="40" s="1"/>
  <c r="E144" i="43"/>
  <c r="C224" i="40" l="1"/>
  <c r="E224" i="40" s="1"/>
  <c r="F144" i="43"/>
  <c r="F145" i="43" s="1"/>
  <c r="J144" i="43"/>
  <c r="G144" i="43" l="1"/>
  <c r="B225" i="40" s="1"/>
  <c r="G145" i="43"/>
  <c r="B226" i="40" s="1"/>
  <c r="F146" i="43"/>
  <c r="C225" i="40" l="1"/>
  <c r="E225" i="40" s="1"/>
  <c r="C226" i="40"/>
  <c r="E226" i="40" s="1"/>
  <c r="F147" i="43"/>
  <c r="G146" i="43"/>
  <c r="B227" i="40" s="1"/>
  <c r="C227" i="40" l="1"/>
  <c r="E227" i="40" s="1"/>
  <c r="G147" i="43"/>
  <c r="B228" i="40" s="1"/>
  <c r="F148" i="43"/>
  <c r="E149" i="43" s="1"/>
  <c r="J149" i="43" s="1"/>
  <c r="C228" i="40" l="1"/>
  <c r="E228" i="40" s="1"/>
  <c r="F149" i="43"/>
  <c r="G148" i="43"/>
  <c r="B229" i="40" s="1"/>
  <c r="C229" i="40" l="1"/>
  <c r="E229" i="40" s="1"/>
  <c r="F150" i="43"/>
  <c r="G149" i="43"/>
  <c r="G150" i="43" l="1"/>
  <c r="B230" i="40" s="1"/>
  <c r="F151" i="43"/>
  <c r="C230" i="40" l="1"/>
  <c r="E230" i="40"/>
  <c r="F152" i="43"/>
  <c r="E153" i="43" s="1"/>
  <c r="J153" i="43" s="1"/>
  <c r="G151" i="43"/>
  <c r="B231" i="40" s="1"/>
  <c r="C231" i="40" l="1"/>
  <c r="E231" i="40"/>
  <c r="G152" i="43"/>
  <c r="B232" i="40" s="1"/>
  <c r="F153" i="43"/>
  <c r="C232" i="40" l="1"/>
  <c r="E232" i="40" s="1"/>
  <c r="G153" i="43"/>
  <c r="F154" i="43"/>
  <c r="G154" i="43" l="1"/>
  <c r="B253" i="40" s="1"/>
  <c r="F155" i="43"/>
  <c r="F156" i="43" l="1"/>
  <c r="G155" i="43"/>
  <c r="B254" i="40" s="1"/>
  <c r="G156" i="43" l="1"/>
  <c r="E157" i="43"/>
  <c r="C233" i="40" l="1"/>
  <c r="A234" i="40" s="1"/>
  <c r="H1262" i="40" s="1"/>
  <c r="I1262" i="40" s="1"/>
  <c r="J1262" i="40" s="1"/>
  <c r="B255" i="40"/>
  <c r="F157" i="43"/>
  <c r="J157" i="43"/>
  <c r="F158" i="43" l="1"/>
  <c r="F159" i="43" s="1"/>
  <c r="G157" i="43"/>
  <c r="B256" i="40" s="1"/>
  <c r="G158" i="43" l="1"/>
  <c r="B257" i="40" s="1"/>
  <c r="G159" i="43"/>
  <c r="C254" i="40" l="1"/>
  <c r="E254" i="40" s="1"/>
  <c r="E160" i="43"/>
  <c r="J160" i="43" l="1"/>
  <c r="F160" i="43"/>
  <c r="G160" i="43" l="1"/>
  <c r="F161" i="43"/>
  <c r="C255" i="40" l="1"/>
  <c r="E255" i="40" s="1"/>
  <c r="B258" i="40"/>
  <c r="G161" i="43"/>
  <c r="F162" i="43"/>
  <c r="C256" i="40" l="1"/>
  <c r="E256" i="40" s="1"/>
  <c r="B259" i="40"/>
  <c r="C258" i="40"/>
  <c r="E258" i="40" s="1"/>
  <c r="F163" i="43"/>
  <c r="G162" i="43"/>
  <c r="C259" i="40" l="1"/>
  <c r="E259" i="40"/>
  <c r="C257" i="40"/>
  <c r="E257" i="40" s="1"/>
  <c r="B260" i="40"/>
  <c r="F164" i="43"/>
  <c r="G163" i="43"/>
  <c r="B261" i="40" s="1"/>
  <c r="C261" i="40" l="1"/>
  <c r="E261" i="40"/>
  <c r="C260" i="40"/>
  <c r="E260" i="40" s="1"/>
  <c r="G164" i="43"/>
  <c r="B262" i="40" s="1"/>
  <c r="F165" i="43"/>
  <c r="C262" i="40" l="1"/>
  <c r="E262" i="40" s="1"/>
  <c r="F166" i="43"/>
  <c r="G165" i="43"/>
  <c r="B263" i="40" s="1"/>
  <c r="C263" i="40" l="1"/>
  <c r="E263" i="40"/>
  <c r="F167" i="43"/>
  <c r="G166" i="43"/>
  <c r="B264" i="40" s="1"/>
  <c r="C264" i="40" l="1"/>
  <c r="E264" i="40"/>
  <c r="G167" i="43"/>
  <c r="B265" i="40" s="1"/>
  <c r="F168" i="43"/>
  <c r="G168" i="43" s="1"/>
  <c r="E169" i="43" l="1"/>
  <c r="F169" i="43" s="1"/>
  <c r="B266" i="40"/>
  <c r="C265" i="40"/>
  <c r="E265" i="40" s="1"/>
  <c r="J169" i="43"/>
  <c r="F170" i="43" l="1"/>
  <c r="G169" i="43"/>
  <c r="C266" i="40"/>
  <c r="E266" i="40" s="1"/>
  <c r="F171" i="43"/>
  <c r="G170" i="43"/>
  <c r="B267" i="40" s="1"/>
  <c r="C267" i="40" l="1"/>
  <c r="E267" i="40"/>
  <c r="F172" i="43"/>
  <c r="G171" i="43"/>
  <c r="B268" i="40" s="1"/>
  <c r="C268" i="40" l="1"/>
  <c r="E268" i="40" s="1"/>
  <c r="F173" i="43"/>
  <c r="G172" i="43"/>
  <c r="B269" i="40" s="1"/>
  <c r="C269" i="40" l="1"/>
  <c r="E269" i="40" s="1"/>
  <c r="F174" i="43"/>
  <c r="G173" i="43"/>
  <c r="B270" i="40" s="1"/>
  <c r="C270" i="40" l="1"/>
  <c r="E270" i="40" s="1"/>
  <c r="E175" i="43"/>
  <c r="G174" i="43"/>
  <c r="B271" i="40" s="1"/>
  <c r="C271" i="40" l="1"/>
  <c r="E271" i="40" s="1"/>
  <c r="F175" i="43"/>
  <c r="G175" i="43" s="1"/>
  <c r="B272" i="40" s="1"/>
  <c r="J175" i="43"/>
  <c r="C272" i="40" l="1"/>
  <c r="E272" i="40" s="1"/>
  <c r="F176" i="43"/>
  <c r="E177" i="43" s="1"/>
  <c r="J177" i="43" s="1"/>
  <c r="G176" i="43"/>
  <c r="B273" i="40" s="1"/>
  <c r="C273" i="40" l="1"/>
  <c r="E273" i="40" s="1"/>
  <c r="F177" i="43"/>
  <c r="F178" i="43" s="1"/>
  <c r="G178" i="43" s="1"/>
  <c r="B294" i="40" s="1"/>
  <c r="G177" i="43"/>
  <c r="F179" i="43" l="1"/>
  <c r="G179" i="43" l="1"/>
  <c r="B295" i="40" s="1"/>
  <c r="F180" i="43"/>
  <c r="G180" i="43" l="1"/>
  <c r="B296" i="40" s="1"/>
  <c r="F181" i="43"/>
  <c r="G181" i="43" l="1"/>
  <c r="E182" i="43" l="1"/>
  <c r="J182" i="43" l="1"/>
  <c r="F182" i="43"/>
  <c r="G182" i="43" l="1"/>
  <c r="B297" i="40" s="1"/>
  <c r="F183" i="43"/>
  <c r="C297" i="40" l="1"/>
  <c r="E297" i="40" s="1"/>
  <c r="G183" i="43"/>
  <c r="B298" i="40" s="1"/>
  <c r="F184" i="43"/>
  <c r="C298" i="40" l="1"/>
  <c r="E298" i="40" s="1"/>
  <c r="G184" i="43"/>
  <c r="B299" i="40" s="1"/>
  <c r="F185" i="43"/>
  <c r="C299" i="40" l="1"/>
  <c r="E299" i="40" s="1"/>
  <c r="E186" i="43"/>
  <c r="G185" i="43"/>
  <c r="C274" i="40" l="1"/>
  <c r="A275" i="40" s="1"/>
  <c r="H1263" i="40" s="1"/>
  <c r="I1263" i="40" s="1"/>
  <c r="J1263" i="40" s="1"/>
  <c r="B300" i="40"/>
  <c r="F186" i="43"/>
  <c r="J186" i="43"/>
  <c r="C300" i="40" l="1"/>
  <c r="E300" i="40" s="1"/>
  <c r="F187" i="43"/>
  <c r="F188" i="43" s="1"/>
  <c r="G186" i="43"/>
  <c r="B301" i="40" s="1"/>
  <c r="G187" i="43"/>
  <c r="B302" i="40" s="1"/>
  <c r="C301" i="40" l="1"/>
  <c r="E301" i="40"/>
  <c r="C302" i="40"/>
  <c r="E302" i="40" s="1"/>
  <c r="F189" i="43"/>
  <c r="E190" i="43" s="1"/>
  <c r="J190" i="43" s="1"/>
  <c r="G188" i="43"/>
  <c r="C295" i="40" l="1"/>
  <c r="E295" i="40" s="1"/>
  <c r="B303" i="40"/>
  <c r="G189" i="43"/>
  <c r="F190" i="43"/>
  <c r="E191" i="43" s="1"/>
  <c r="J191" i="43" s="1"/>
  <c r="C296" i="40" l="1"/>
  <c r="E296" i="40" s="1"/>
  <c r="B304" i="40"/>
  <c r="C303" i="40"/>
  <c r="E303" i="40" s="1"/>
  <c r="F191" i="43"/>
  <c r="G190" i="43"/>
  <c r="C304" i="40" l="1"/>
  <c r="E304" i="40"/>
  <c r="F192" i="43"/>
  <c r="G191" i="43"/>
  <c r="B305" i="40" s="1"/>
  <c r="C305" i="40" l="1"/>
  <c r="E305" i="40"/>
  <c r="G192" i="43"/>
  <c r="B306" i="40" s="1"/>
  <c r="F193" i="43"/>
  <c r="C306" i="40" l="1"/>
  <c r="E306" i="40" s="1"/>
  <c r="G193" i="43"/>
  <c r="B307" i="40" s="1"/>
  <c r="F194" i="43"/>
  <c r="C307" i="40" l="1"/>
  <c r="E307" i="40"/>
  <c r="F195" i="43"/>
  <c r="G194" i="43"/>
  <c r="B308" i="40" s="1"/>
  <c r="C308" i="40" l="1"/>
  <c r="E308" i="40"/>
  <c r="G195" i="43"/>
  <c r="B309" i="40" s="1"/>
  <c r="F196" i="43"/>
  <c r="G196" i="43" s="1"/>
  <c r="E197" i="43" l="1"/>
  <c r="B310" i="40"/>
  <c r="C309" i="40"/>
  <c r="E309" i="40" s="1"/>
  <c r="F197" i="43"/>
  <c r="E198" i="43" s="1"/>
  <c r="J198" i="43" s="1"/>
  <c r="J197" i="43"/>
  <c r="F198" i="43" l="1"/>
  <c r="C310" i="40"/>
  <c r="E310" i="40" s="1"/>
  <c r="G197" i="43"/>
  <c r="B311" i="40" s="1"/>
  <c r="F199" i="43"/>
  <c r="G198" i="43"/>
  <c r="C311" i="40" l="1"/>
  <c r="E311" i="40"/>
  <c r="G199" i="43"/>
  <c r="B332" i="40" s="1"/>
  <c r="F200" i="43"/>
  <c r="G200" i="43" l="1"/>
  <c r="B333" i="40" s="1"/>
  <c r="F201" i="43"/>
  <c r="G201" i="43" l="1"/>
  <c r="E202" i="43" l="1"/>
  <c r="J202" i="43" l="1"/>
  <c r="F202" i="43"/>
  <c r="G202" i="43" l="1"/>
  <c r="B334" i="40" s="1"/>
  <c r="E203" i="43"/>
  <c r="C334" i="40" l="1"/>
  <c r="E334" i="40" s="1"/>
  <c r="F203" i="43"/>
  <c r="F204" i="43" s="1"/>
  <c r="J203" i="43"/>
  <c r="G203" i="43"/>
  <c r="B335" i="40" s="1"/>
  <c r="C335" i="40" l="1"/>
  <c r="E335" i="40"/>
  <c r="F205" i="43"/>
  <c r="G204" i="43"/>
  <c r="B336" i="40" s="1"/>
  <c r="C336" i="40" l="1"/>
  <c r="E336" i="40" s="1"/>
  <c r="G205" i="43"/>
  <c r="B337" i="40" s="1"/>
  <c r="F206" i="43"/>
  <c r="C337" i="40" l="1"/>
  <c r="E337" i="40" s="1"/>
  <c r="G206" i="43"/>
  <c r="B338" i="40" s="1"/>
  <c r="F207" i="43"/>
  <c r="C338" i="40" l="1"/>
  <c r="E338" i="40"/>
  <c r="F208" i="43"/>
  <c r="G207" i="43"/>
  <c r="B339" i="40" s="1"/>
  <c r="C339" i="40" l="1"/>
  <c r="E339" i="40"/>
  <c r="G208" i="43"/>
  <c r="B340" i="40" s="1"/>
  <c r="F209" i="43"/>
  <c r="C340" i="40" l="1"/>
  <c r="E340" i="40" s="1"/>
  <c r="F210" i="43"/>
  <c r="G209" i="43"/>
  <c r="B341" i="40" s="1"/>
  <c r="C341" i="40" l="1"/>
  <c r="E341" i="40" s="1"/>
  <c r="F211" i="43"/>
  <c r="G210" i="43"/>
  <c r="B342" i="40" s="1"/>
  <c r="C342" i="40" l="1"/>
  <c r="E342" i="40"/>
  <c r="F212" i="43"/>
  <c r="G211" i="43"/>
  <c r="B343" i="40" s="1"/>
  <c r="C343" i="40" l="1"/>
  <c r="E343" i="40" s="1"/>
  <c r="F213" i="43"/>
  <c r="G212" i="43"/>
  <c r="B344" i="40" s="1"/>
  <c r="C344" i="40" l="1"/>
  <c r="E344" i="40"/>
  <c r="G213" i="43"/>
  <c r="B345" i="40" s="1"/>
  <c r="F214" i="43"/>
  <c r="C345" i="40" l="1"/>
  <c r="E345" i="40" s="1"/>
  <c r="E215" i="43"/>
  <c r="G214" i="43"/>
  <c r="C312" i="40" l="1"/>
  <c r="A313" i="40" s="1"/>
  <c r="H1264" i="40" s="1"/>
  <c r="I1264" i="40" s="1"/>
  <c r="J1264" i="40" s="1"/>
  <c r="B346" i="40"/>
  <c r="J215" i="43"/>
  <c r="F215" i="43"/>
  <c r="C346" i="40" l="1"/>
  <c r="E346" i="40" s="1"/>
  <c r="F216" i="43"/>
  <c r="G215" i="43"/>
  <c r="B347" i="40" s="1"/>
  <c r="G216" i="43"/>
  <c r="B348" i="40" s="1"/>
  <c r="F217" i="43"/>
  <c r="C348" i="40" l="1"/>
  <c r="E348" i="40"/>
  <c r="C347" i="40"/>
  <c r="E347" i="40" s="1"/>
  <c r="F218" i="43"/>
  <c r="G217" i="43"/>
  <c r="C333" i="40" l="1"/>
  <c r="E333" i="40" s="1"/>
  <c r="B349" i="40"/>
  <c r="F219" i="43"/>
  <c r="G218" i="43"/>
  <c r="B350" i="40" s="1"/>
  <c r="C349" i="40" l="1"/>
  <c r="E349" i="40"/>
  <c r="C350" i="40"/>
  <c r="E350" i="40" s="1"/>
  <c r="F220" i="43"/>
  <c r="G219" i="43"/>
  <c r="B351" i="40" s="1"/>
  <c r="C351" i="40" l="1"/>
  <c r="E351" i="40"/>
  <c r="G220" i="43"/>
  <c r="B352" i="40" s="1"/>
  <c r="F221" i="43"/>
  <c r="E222" i="43" s="1"/>
  <c r="J222" i="43" s="1"/>
  <c r="C352" i="40" l="1"/>
  <c r="E352" i="40"/>
  <c r="G221" i="43"/>
  <c r="B353" i="40" s="1"/>
  <c r="F222" i="43"/>
  <c r="C353" i="40" l="1"/>
  <c r="E353" i="40"/>
  <c r="F223" i="43"/>
  <c r="G222" i="43"/>
  <c r="F224" i="43" l="1"/>
  <c r="E225" i="43" s="1"/>
  <c r="J225" i="43" s="1"/>
  <c r="G223" i="43"/>
  <c r="B354" i="40" s="1"/>
  <c r="C354" i="40" l="1"/>
  <c r="E354" i="40"/>
  <c r="F225" i="43"/>
  <c r="G224" i="43"/>
  <c r="B355" i="40" s="1"/>
  <c r="C355" i="40" l="1"/>
  <c r="E355" i="40"/>
  <c r="F226" i="43"/>
  <c r="G226" i="43" s="1"/>
  <c r="G225" i="43"/>
  <c r="E227" i="43" l="1"/>
  <c r="F227" i="43" s="1"/>
  <c r="F228" i="43" s="1"/>
  <c r="B376" i="40"/>
  <c r="J227" i="43"/>
  <c r="G227" i="43" l="1"/>
  <c r="B377" i="40" s="1"/>
  <c r="G228" i="43"/>
  <c r="B378" i="40" s="1"/>
  <c r="F229" i="43"/>
  <c r="F230" i="43" l="1"/>
  <c r="G229" i="43"/>
  <c r="B379" i="40" s="1"/>
  <c r="G230" i="43" l="1"/>
  <c r="E231" i="43" l="1"/>
  <c r="J231" i="43" l="1"/>
  <c r="F231" i="43"/>
  <c r="G231" i="43" l="1"/>
  <c r="B380" i="40" s="1"/>
  <c r="F232" i="43"/>
  <c r="C380" i="40" l="1"/>
  <c r="E380" i="40" s="1"/>
  <c r="F233" i="43"/>
  <c r="G232" i="43"/>
  <c r="B381" i="40" s="1"/>
  <c r="C381" i="40" l="1"/>
  <c r="E381" i="40"/>
  <c r="G233" i="43"/>
  <c r="B382" i="40" s="1"/>
  <c r="E234" i="43"/>
  <c r="C382" i="40" l="1"/>
  <c r="E382" i="40" s="1"/>
  <c r="F234" i="43"/>
  <c r="F235" i="43" s="1"/>
  <c r="J234" i="43"/>
  <c r="G234" i="43"/>
  <c r="B383" i="40" s="1"/>
  <c r="C383" i="40" l="1"/>
  <c r="E383" i="40"/>
  <c r="F236" i="43"/>
  <c r="G235" i="43"/>
  <c r="B384" i="40" s="1"/>
  <c r="C384" i="40" l="1"/>
  <c r="E384" i="40" s="1"/>
  <c r="F237" i="43"/>
  <c r="G236" i="43"/>
  <c r="B385" i="40" s="1"/>
  <c r="C385" i="40" l="1"/>
  <c r="E385" i="40"/>
  <c r="G237" i="43"/>
  <c r="B386" i="40" s="1"/>
  <c r="F238" i="43"/>
  <c r="C386" i="40" l="1"/>
  <c r="E386" i="40" s="1"/>
  <c r="G238" i="43"/>
  <c r="B387" i="40" s="1"/>
  <c r="F239" i="43"/>
  <c r="C387" i="40" l="1"/>
  <c r="E387" i="40" s="1"/>
  <c r="G239" i="43"/>
  <c r="B388" i="40" s="1"/>
  <c r="F240" i="43"/>
  <c r="C388" i="40" l="1"/>
  <c r="E388" i="40"/>
  <c r="G240" i="43"/>
  <c r="B389" i="40" s="1"/>
  <c r="F241" i="43"/>
  <c r="C389" i="40" l="1"/>
  <c r="E389" i="40" s="1"/>
  <c r="F242" i="43"/>
  <c r="G241" i="43"/>
  <c r="B390" i="40" s="1"/>
  <c r="C390" i="40" l="1"/>
  <c r="E390" i="40" s="1"/>
  <c r="F243" i="43"/>
  <c r="G242" i="43"/>
  <c r="B391" i="40" s="1"/>
  <c r="C391" i="40" l="1"/>
  <c r="E391" i="40"/>
  <c r="G243" i="43"/>
  <c r="E244" i="43"/>
  <c r="C356" i="40" l="1"/>
  <c r="A357" i="40" s="1"/>
  <c r="H1265" i="40" s="1"/>
  <c r="I1265" i="40" s="1"/>
  <c r="J1265" i="40" s="1"/>
  <c r="B392" i="40"/>
  <c r="F244" i="43"/>
  <c r="J244" i="43"/>
  <c r="C392" i="40" l="1"/>
  <c r="E392" i="40" s="1"/>
  <c r="F245" i="43"/>
  <c r="G245" i="43" s="1"/>
  <c r="B394" i="40" s="1"/>
  <c r="G244" i="43"/>
  <c r="B393" i="40" s="1"/>
  <c r="F246" i="43"/>
  <c r="E247" i="43" s="1"/>
  <c r="J247" i="43" s="1"/>
  <c r="C393" i="40" l="1"/>
  <c r="E393" i="40" s="1"/>
  <c r="C394" i="40"/>
  <c r="E394" i="40" s="1"/>
  <c r="F247" i="43"/>
  <c r="G246" i="43"/>
  <c r="C377" i="40" l="1"/>
  <c r="E377" i="40" s="1"/>
  <c r="B395" i="40"/>
  <c r="F248" i="43"/>
  <c r="G247" i="43"/>
  <c r="C378" i="40" s="1"/>
  <c r="E378" i="40" s="1"/>
  <c r="C395" i="40" l="1"/>
  <c r="E395" i="40" s="1"/>
  <c r="F249" i="43"/>
  <c r="E250" i="43" s="1"/>
  <c r="J250" i="43" s="1"/>
  <c r="G248" i="43"/>
  <c r="C379" i="40" l="1"/>
  <c r="E379" i="40" s="1"/>
  <c r="B396" i="40"/>
  <c r="G249" i="43"/>
  <c r="B397" i="40" s="1"/>
  <c r="F250" i="43"/>
  <c r="C397" i="40" l="1"/>
  <c r="E397" i="40" s="1"/>
  <c r="C396" i="40"/>
  <c r="E396" i="40" s="1"/>
  <c r="F251" i="43"/>
  <c r="G250" i="43"/>
  <c r="F252" i="43" l="1"/>
  <c r="G251" i="43"/>
  <c r="B418" i="40" s="1"/>
  <c r="F253" i="43" l="1"/>
  <c r="G253" i="43" s="1"/>
  <c r="G252" i="43"/>
  <c r="B419" i="40" s="1"/>
  <c r="E254" i="43" l="1"/>
  <c r="F254" i="43" s="1"/>
  <c r="B420" i="40"/>
  <c r="J254" i="43"/>
  <c r="G254" i="43" l="1"/>
  <c r="E255" i="43" l="1"/>
  <c r="J255" i="43" l="1"/>
  <c r="F255" i="43"/>
  <c r="F256" i="43" l="1"/>
  <c r="G255" i="43"/>
  <c r="B421" i="40" s="1"/>
  <c r="C421" i="40" l="1"/>
  <c r="E421" i="40" s="1"/>
  <c r="F257" i="43"/>
  <c r="G256" i="43"/>
  <c r="B422" i="40" s="1"/>
  <c r="C422" i="40" l="1"/>
  <c r="E422" i="40" s="1"/>
  <c r="F258" i="43"/>
  <c r="G257" i="43"/>
  <c r="B423" i="40" s="1"/>
  <c r="C423" i="40" l="1"/>
  <c r="E423" i="40"/>
  <c r="G258" i="43"/>
  <c r="B424" i="40" s="1"/>
  <c r="F259" i="43"/>
  <c r="C424" i="40" l="1"/>
  <c r="E424" i="40"/>
  <c r="F260" i="43"/>
  <c r="G259" i="43"/>
  <c r="B425" i="40" s="1"/>
  <c r="C425" i="40" l="1"/>
  <c r="E425" i="40"/>
  <c r="F261" i="43"/>
  <c r="G260" i="43"/>
  <c r="B426" i="40" s="1"/>
  <c r="C426" i="40" l="1"/>
  <c r="E426" i="40"/>
  <c r="E262" i="43"/>
  <c r="G261" i="43"/>
  <c r="B427" i="40" s="1"/>
  <c r="C427" i="40" l="1"/>
  <c r="E427" i="40" s="1"/>
  <c r="F262" i="43"/>
  <c r="F263" i="43" s="1"/>
  <c r="J262" i="43"/>
  <c r="G262" i="43" l="1"/>
  <c r="B428" i="40" s="1"/>
  <c r="G263" i="43"/>
  <c r="B429" i="40" s="1"/>
  <c r="F264" i="43"/>
  <c r="C429" i="40" l="1"/>
  <c r="E429" i="40" s="1"/>
  <c r="C428" i="40"/>
  <c r="E428" i="40" s="1"/>
  <c r="F265" i="43"/>
  <c r="G264" i="43"/>
  <c r="B430" i="40" s="1"/>
  <c r="C430" i="40" l="1"/>
  <c r="E430" i="40"/>
  <c r="F266" i="43"/>
  <c r="E267" i="43" s="1"/>
  <c r="G265" i="43"/>
  <c r="B431" i="40" s="1"/>
  <c r="C431" i="40" l="1"/>
  <c r="E431" i="40"/>
  <c r="F267" i="43"/>
  <c r="G266" i="43"/>
  <c r="B432" i="40" s="1"/>
  <c r="C432" i="40" l="1"/>
  <c r="E432" i="40" s="1"/>
  <c r="F268" i="43"/>
  <c r="G267" i="43"/>
  <c r="F269" i="43" l="1"/>
  <c r="E270" i="43" s="1"/>
  <c r="J270" i="43" s="1"/>
  <c r="G268" i="43"/>
  <c r="B433" i="40" s="1"/>
  <c r="C433" i="40" l="1"/>
  <c r="E433" i="40"/>
  <c r="F270" i="43"/>
  <c r="G269" i="43"/>
  <c r="B434" i="40" s="1"/>
  <c r="C434" i="40" l="1"/>
  <c r="E434" i="40" s="1"/>
  <c r="G270" i="43"/>
  <c r="F271" i="43"/>
  <c r="F272" i="43" l="1"/>
  <c r="G271" i="43"/>
  <c r="B453" i="40" s="1"/>
  <c r="F273" i="43" l="1"/>
  <c r="G272" i="43"/>
  <c r="B454" i="40" s="1"/>
  <c r="F274" i="43" l="1"/>
  <c r="G273" i="43"/>
  <c r="B455" i="40" s="1"/>
  <c r="G274" i="43" l="1"/>
  <c r="E275" i="43" l="1"/>
  <c r="F275" i="43" s="1"/>
  <c r="G275" i="43" s="1"/>
  <c r="B456" i="40" s="1"/>
  <c r="E276" i="43"/>
  <c r="C456" i="40" l="1"/>
  <c r="E456" i="40"/>
  <c r="C398" i="40"/>
  <c r="A399" i="40" s="1"/>
  <c r="H1266" i="40" s="1"/>
  <c r="I1266" i="40" s="1"/>
  <c r="J1266" i="40" s="1"/>
  <c r="F276" i="43"/>
  <c r="J276" i="43"/>
  <c r="F277" i="43" l="1"/>
  <c r="F278" i="43" s="1"/>
  <c r="G276" i="43"/>
  <c r="B457" i="40" s="1"/>
  <c r="G277" i="43"/>
  <c r="B458" i="40" s="1"/>
  <c r="C457" i="40" l="1"/>
  <c r="E457" i="40" s="1"/>
  <c r="C458" i="40"/>
  <c r="E458" i="40" s="1"/>
  <c r="G278" i="43"/>
  <c r="F279" i="43"/>
  <c r="C419" i="40" l="1"/>
  <c r="E419" i="40" s="1"/>
  <c r="B459" i="40"/>
  <c r="G279" i="43"/>
  <c r="F280" i="43"/>
  <c r="C420" i="40" l="1"/>
  <c r="E420" i="40" s="1"/>
  <c r="B460" i="40"/>
  <c r="C459" i="40"/>
  <c r="E459" i="40" s="1"/>
  <c r="F281" i="43"/>
  <c r="G280" i="43"/>
  <c r="B461" i="40" s="1"/>
  <c r="C460" i="40" l="1"/>
  <c r="E460" i="40"/>
  <c r="C461" i="40"/>
  <c r="E461" i="40"/>
  <c r="F282" i="43"/>
  <c r="G281" i="43"/>
  <c r="B462" i="40" s="1"/>
  <c r="C462" i="40" l="1"/>
  <c r="E462" i="40"/>
  <c r="F283" i="43"/>
  <c r="G282" i="43"/>
  <c r="B463" i="40" s="1"/>
  <c r="C463" i="40" s="1"/>
  <c r="E463" i="40" s="1"/>
  <c r="G283" i="43" l="1"/>
  <c r="B464" i="40" s="1"/>
  <c r="F284" i="43"/>
  <c r="C464" i="40" l="1"/>
  <c r="E464" i="40" s="1"/>
  <c r="F285" i="43"/>
  <c r="G284" i="43"/>
  <c r="B465" i="40" s="1"/>
  <c r="C465" i="40" s="1"/>
  <c r="E465" i="40" s="1"/>
  <c r="F286" i="43" l="1"/>
  <c r="G285" i="43"/>
  <c r="B466" i="40" s="1"/>
  <c r="C466" i="40" l="1"/>
  <c r="E466" i="40" s="1"/>
  <c r="F287" i="43"/>
  <c r="G287" i="43" s="1"/>
  <c r="G286" i="43"/>
  <c r="B467" i="40" s="1"/>
  <c r="C467" i="40" s="1"/>
  <c r="E467" i="40" s="1"/>
  <c r="E288" i="43" l="1"/>
  <c r="B468" i="40"/>
  <c r="F288" i="43"/>
  <c r="F289" i="43" s="1"/>
  <c r="J288" i="43"/>
  <c r="C468" i="40" l="1"/>
  <c r="E468" i="40" s="1"/>
  <c r="G288" i="43"/>
  <c r="G289" i="43"/>
  <c r="B469" i="40" s="1"/>
  <c r="F290" i="43"/>
  <c r="C469" i="40" l="1"/>
  <c r="E469" i="40" s="1"/>
  <c r="G290" i="43"/>
  <c r="B470" i="40" s="1"/>
  <c r="F291" i="43"/>
  <c r="E292" i="43" s="1"/>
  <c r="J292" i="43" s="1"/>
  <c r="C470" i="40" l="1"/>
  <c r="E470" i="40"/>
  <c r="G291" i="43"/>
  <c r="B471" i="40" s="1"/>
  <c r="C471" i="40" s="1"/>
  <c r="E471" i="40" s="1"/>
  <c r="F292" i="43"/>
  <c r="F293" i="43" l="1"/>
  <c r="G292" i="43"/>
  <c r="F294" i="43" l="1"/>
  <c r="G293" i="43"/>
  <c r="B490" i="40" s="1"/>
  <c r="G294" i="43" l="1"/>
  <c r="B491" i="40" s="1"/>
  <c r="F295" i="43"/>
  <c r="G295" i="43" l="1"/>
  <c r="E296" i="43" l="1"/>
  <c r="F296" i="43" s="1"/>
  <c r="J296" i="43"/>
  <c r="F297" i="43" l="1"/>
  <c r="F298" i="43" s="1"/>
  <c r="G296" i="43"/>
  <c r="B492" i="40" s="1"/>
  <c r="G297" i="43"/>
  <c r="B493" i="40" s="1"/>
  <c r="C492" i="40" l="1"/>
  <c r="E492" i="40" s="1"/>
  <c r="C493" i="40"/>
  <c r="E493" i="40" s="1"/>
  <c r="F299" i="43"/>
  <c r="G298" i="43"/>
  <c r="B494" i="40" s="1"/>
  <c r="C494" i="40" l="1"/>
  <c r="E494" i="40"/>
  <c r="F300" i="43"/>
  <c r="G299" i="43"/>
  <c r="B495" i="40" s="1"/>
  <c r="C495" i="40" l="1"/>
  <c r="E495" i="40"/>
  <c r="G300" i="43"/>
  <c r="B496" i="40" s="1"/>
  <c r="F301" i="43"/>
  <c r="C496" i="40" l="1"/>
  <c r="E496" i="40"/>
  <c r="F302" i="43"/>
  <c r="G301" i="43"/>
  <c r="B497" i="40" s="1"/>
  <c r="C497" i="40" l="1"/>
  <c r="E497" i="40"/>
  <c r="F303" i="43"/>
  <c r="G302" i="43"/>
  <c r="B498" i="40" s="1"/>
  <c r="C498" i="40" l="1"/>
  <c r="E498" i="40" s="1"/>
  <c r="F304" i="43"/>
  <c r="G303" i="43"/>
  <c r="B499" i="40" s="1"/>
  <c r="C499" i="40" l="1"/>
  <c r="E499" i="40"/>
  <c r="G304" i="43"/>
  <c r="B500" i="40" s="1"/>
  <c r="F305" i="43"/>
  <c r="C500" i="40" l="1"/>
  <c r="E500" i="40" s="1"/>
  <c r="G305" i="43"/>
  <c r="E306" i="43"/>
  <c r="C435" i="40" l="1"/>
  <c r="A436" i="40" s="1"/>
  <c r="H1267" i="40" s="1"/>
  <c r="I1267" i="40" s="1"/>
  <c r="J1267" i="40" s="1"/>
  <c r="B501" i="40"/>
  <c r="J306" i="43"/>
  <c r="F306" i="43"/>
  <c r="C501" i="40" l="1"/>
  <c r="E501" i="40" s="1"/>
  <c r="F307" i="43"/>
  <c r="G306" i="43"/>
  <c r="B502" i="40" s="1"/>
  <c r="F308" i="43"/>
  <c r="G307" i="43"/>
  <c r="B503" i="40" s="1"/>
  <c r="C502" i="40" l="1"/>
  <c r="E502" i="40" s="1"/>
  <c r="C503" i="40"/>
  <c r="E503" i="40"/>
  <c r="G308" i="43"/>
  <c r="F309" i="43"/>
  <c r="C454" i="40" l="1"/>
  <c r="E454" i="40" s="1"/>
  <c r="B504" i="40"/>
  <c r="F310" i="43"/>
  <c r="G309" i="43"/>
  <c r="C504" i="40" l="1"/>
  <c r="E504" i="40" s="1"/>
  <c r="C455" i="40"/>
  <c r="E455" i="40" s="1"/>
  <c r="B505" i="40"/>
  <c r="G310" i="43"/>
  <c r="B506" i="40" s="1"/>
  <c r="F311" i="43"/>
  <c r="C505" i="40" l="1"/>
  <c r="E505" i="40" s="1"/>
  <c r="C506" i="40"/>
  <c r="E506" i="40" s="1"/>
  <c r="F312" i="43"/>
  <c r="G311" i="43"/>
  <c r="B507" i="40" s="1"/>
  <c r="C507" i="40" l="1"/>
  <c r="E507" i="40" s="1"/>
  <c r="F313" i="43"/>
  <c r="G313" i="43" s="1"/>
  <c r="G312" i="43"/>
  <c r="B508" i="40" s="1"/>
  <c r="C508" i="40" l="1"/>
  <c r="E508" i="40" s="1"/>
  <c r="E314" i="43"/>
  <c r="F314" i="43" s="1"/>
  <c r="B509" i="40"/>
  <c r="G314" i="43"/>
  <c r="F315" i="43"/>
  <c r="C509" i="40" l="1"/>
  <c r="E509" i="40" s="1"/>
  <c r="F316" i="43"/>
  <c r="G315" i="43"/>
  <c r="B510" i="40" s="1"/>
  <c r="C510" i="40" l="1"/>
  <c r="E510" i="40" s="1"/>
  <c r="G316" i="43"/>
  <c r="B511" i="40" s="1"/>
  <c r="F317" i="43"/>
  <c r="E318" i="43" s="1"/>
  <c r="J318" i="43" s="1"/>
  <c r="C511" i="40" l="1"/>
  <c r="E511" i="40" s="1"/>
  <c r="F318" i="43"/>
  <c r="G317" i="43"/>
  <c r="B512" i="40" s="1"/>
  <c r="C512" i="40" l="1"/>
  <c r="E512" i="40" s="1"/>
  <c r="G318" i="43"/>
  <c r="F319" i="43"/>
  <c r="G319" i="43" l="1"/>
  <c r="B532" i="40" s="1"/>
  <c r="F320" i="43"/>
  <c r="F321" i="43" l="1"/>
  <c r="G320" i="43"/>
  <c r="B533" i="40" s="1"/>
  <c r="F322" i="43" l="1"/>
  <c r="G321" i="43"/>
  <c r="B534" i="40" s="1"/>
  <c r="G322" i="43" l="1"/>
  <c r="B535" i="40" s="1"/>
  <c r="E323" i="43"/>
  <c r="F323" i="43" l="1"/>
  <c r="F324" i="43" s="1"/>
  <c r="J323" i="43"/>
  <c r="G323" i="43"/>
  <c r="B536" i="40" s="1"/>
  <c r="F325" i="43" l="1"/>
  <c r="G324" i="43"/>
  <c r="B537" i="40" s="1"/>
  <c r="G325" i="43" l="1"/>
  <c r="B538" i="40" s="1"/>
  <c r="F326" i="43"/>
  <c r="G326" i="43" l="1"/>
  <c r="E327" i="43" l="1"/>
  <c r="F327" i="43" s="1"/>
  <c r="F328" i="43" s="1"/>
  <c r="G327" i="43"/>
  <c r="B539" i="40" s="1"/>
  <c r="C539" i="40" l="1"/>
  <c r="E539" i="40" s="1"/>
  <c r="F329" i="43"/>
  <c r="G328" i="43"/>
  <c r="B540" i="40" s="1"/>
  <c r="C540" i="40" l="1"/>
  <c r="E540" i="40"/>
  <c r="F330" i="43"/>
  <c r="G329" i="43"/>
  <c r="B541" i="40" s="1"/>
  <c r="C541" i="40" l="1"/>
  <c r="E541" i="40"/>
  <c r="F331" i="43"/>
  <c r="G330" i="43"/>
  <c r="B542" i="40" s="1"/>
  <c r="C542" i="40" l="1"/>
  <c r="E542" i="40"/>
  <c r="F332" i="43"/>
  <c r="G331" i="43"/>
  <c r="B543" i="40" s="1"/>
  <c r="C543" i="40" l="1"/>
  <c r="E543" i="40" s="1"/>
  <c r="G332" i="43"/>
  <c r="E333" i="43"/>
  <c r="C472" i="40" l="1"/>
  <c r="A473" i="40" s="1"/>
  <c r="H1268" i="40" s="1"/>
  <c r="I1268" i="40" s="1"/>
  <c r="J1268" i="40" s="1"/>
  <c r="B544" i="40"/>
  <c r="J333" i="43"/>
  <c r="F333" i="43"/>
  <c r="C544" i="40" l="1"/>
  <c r="E544" i="40" s="1"/>
  <c r="F334" i="43"/>
  <c r="F335" i="43" s="1"/>
  <c r="G333" i="43"/>
  <c r="B545" i="40" s="1"/>
  <c r="G334" i="43"/>
  <c r="B546" i="40" s="1"/>
  <c r="C545" i="40" l="1"/>
  <c r="E545" i="40"/>
  <c r="C546" i="40"/>
  <c r="E546" i="40"/>
  <c r="G335" i="43"/>
  <c r="F336" i="43"/>
  <c r="C491" i="40" l="1"/>
  <c r="E491" i="40" s="1"/>
  <c r="B547" i="40"/>
  <c r="F337" i="43"/>
  <c r="G336" i="43"/>
  <c r="B548" i="40" s="1"/>
  <c r="C547" i="40" l="1"/>
  <c r="E547" i="40"/>
  <c r="C548" i="40"/>
  <c r="E548" i="40" s="1"/>
  <c r="F338" i="43"/>
  <c r="G337" i="43"/>
  <c r="B549" i="40" s="1"/>
  <c r="C549" i="40" l="1"/>
  <c r="E549" i="40"/>
  <c r="F339" i="43"/>
  <c r="E340" i="43" s="1"/>
  <c r="G338" i="43"/>
  <c r="B550" i="40" s="1"/>
  <c r="C550" i="40" l="1"/>
  <c r="E550" i="40" s="1"/>
  <c r="F340" i="43"/>
  <c r="G339" i="43"/>
  <c r="B551" i="40" s="1"/>
  <c r="C551" i="40" l="1"/>
  <c r="E551" i="40" s="1"/>
  <c r="F341" i="43"/>
  <c r="G340" i="43"/>
  <c r="F342" i="43" l="1"/>
  <c r="G341" i="43"/>
  <c r="B552" i="40" s="1"/>
  <c r="C552" i="40" l="1"/>
  <c r="E552" i="40"/>
  <c r="F343" i="43"/>
  <c r="E344" i="43" s="1"/>
  <c r="J344" i="43" s="1"/>
  <c r="G342" i="43"/>
  <c r="B553" i="40" s="1"/>
  <c r="C553" i="40" l="1"/>
  <c r="E553" i="40" s="1"/>
  <c r="F344" i="43"/>
  <c r="G343" i="43"/>
  <c r="B554" i="40" s="1"/>
  <c r="C554" i="40" l="1"/>
  <c r="E554" i="40"/>
  <c r="F345" i="43"/>
  <c r="G345" i="43" s="1"/>
  <c r="G344" i="43"/>
  <c r="E346" i="43" l="1"/>
  <c r="B573" i="40"/>
  <c r="F346" i="43"/>
  <c r="F347" i="43" s="1"/>
  <c r="J346" i="43"/>
  <c r="G346" i="43" l="1"/>
  <c r="B574" i="40" s="1"/>
  <c r="F348" i="43"/>
  <c r="G347" i="43"/>
  <c r="B575" i="40" s="1"/>
  <c r="F349" i="43" l="1"/>
  <c r="G348" i="43"/>
  <c r="B576" i="40" s="1"/>
  <c r="F350" i="43" l="1"/>
  <c r="G349" i="43"/>
  <c r="B577" i="40" s="1"/>
  <c r="F351" i="43" l="1"/>
  <c r="G350" i="43"/>
  <c r="B578" i="40" s="1"/>
  <c r="E352" i="43" l="1"/>
  <c r="G351" i="43"/>
  <c r="B579" i="40" s="1"/>
  <c r="F352" i="43" l="1"/>
  <c r="J352" i="43"/>
  <c r="G352" i="43"/>
  <c r="E353" i="43" s="1"/>
  <c r="F353" i="43" l="1"/>
  <c r="F354" i="43" s="1"/>
  <c r="G353" i="43"/>
  <c r="B580" i="40" s="1"/>
  <c r="C580" i="40" l="1"/>
  <c r="E580" i="40" s="1"/>
  <c r="F355" i="43"/>
  <c r="G354" i="43"/>
  <c r="B581" i="40" s="1"/>
  <c r="C581" i="40" l="1"/>
  <c r="E581" i="40" s="1"/>
  <c r="F356" i="43"/>
  <c r="G355" i="43"/>
  <c r="B582" i="40" s="1"/>
  <c r="C582" i="40" l="1"/>
  <c r="E582" i="40" s="1"/>
  <c r="F357" i="43"/>
  <c r="G356" i="43"/>
  <c r="B583" i="40" s="1"/>
  <c r="C583" i="40" l="1"/>
  <c r="E583" i="40" s="1"/>
  <c r="G357" i="43"/>
  <c r="B584" i="40" s="1"/>
  <c r="F358" i="43"/>
  <c r="C584" i="40" l="1"/>
  <c r="E584" i="40" s="1"/>
  <c r="F359" i="43"/>
  <c r="G358" i="43"/>
  <c r="B585" i="40" s="1"/>
  <c r="C585" i="40" l="1"/>
  <c r="E585" i="40" s="1"/>
  <c r="G359" i="43"/>
  <c r="B586" i="40" s="1"/>
  <c r="F360" i="43"/>
  <c r="C586" i="40" l="1"/>
  <c r="E586" i="40" s="1"/>
  <c r="G360" i="43"/>
  <c r="B587" i="40" s="1"/>
  <c r="F361" i="43"/>
  <c r="C587" i="40" l="1"/>
  <c r="E587" i="40" s="1"/>
  <c r="G361" i="43"/>
  <c r="B588" i="40" s="1"/>
  <c r="F362" i="43"/>
  <c r="C588" i="40" l="1"/>
  <c r="E588" i="40" s="1"/>
  <c r="F363" i="43"/>
  <c r="G362" i="43"/>
  <c r="B589" i="40" s="1"/>
  <c r="C589" i="40" l="1"/>
  <c r="E589" i="40" s="1"/>
  <c r="E364" i="43"/>
  <c r="G363" i="43"/>
  <c r="C513" i="40" l="1"/>
  <c r="A514" i="40" s="1"/>
  <c r="H1269" i="40" s="1"/>
  <c r="I1269" i="40" s="1"/>
  <c r="J1269" i="40" s="1"/>
  <c r="B590" i="40"/>
  <c r="J364" i="43"/>
  <c r="F364" i="43"/>
  <c r="C590" i="40" l="1"/>
  <c r="E590" i="40" s="1"/>
  <c r="F365" i="43"/>
  <c r="F366" i="43" s="1"/>
  <c r="G364" i="43"/>
  <c r="G365" i="43" l="1"/>
  <c r="B591" i="40" s="1"/>
  <c r="G366" i="43"/>
  <c r="B592" i="40" s="1"/>
  <c r="F367" i="43"/>
  <c r="E368" i="43" s="1"/>
  <c r="J368" i="43" s="1"/>
  <c r="C592" i="40" l="1"/>
  <c r="E592" i="40" s="1"/>
  <c r="C591" i="40"/>
  <c r="E591" i="40" s="1"/>
  <c r="C533" i="40"/>
  <c r="E533" i="40" s="1"/>
  <c r="G367" i="43"/>
  <c r="F368" i="43"/>
  <c r="C534" i="40" l="1"/>
  <c r="E534" i="40" s="1"/>
  <c r="B593" i="40"/>
  <c r="G368" i="43"/>
  <c r="C535" i="40" s="1"/>
  <c r="E535" i="40" s="1"/>
  <c r="F369" i="43"/>
  <c r="C593" i="40" l="1"/>
  <c r="E593" i="40" s="1"/>
  <c r="F370" i="43"/>
  <c r="G369" i="43"/>
  <c r="C536" i="40" l="1"/>
  <c r="E536" i="40" s="1"/>
  <c r="B613" i="40"/>
  <c r="G370" i="43"/>
  <c r="F371" i="43"/>
  <c r="G371" i="43" s="1"/>
  <c r="C537" i="40" l="1"/>
  <c r="E537" i="40" s="1"/>
  <c r="B614" i="40"/>
  <c r="E372" i="43"/>
  <c r="F372" i="43" s="1"/>
  <c r="F373" i="43" s="1"/>
  <c r="B615" i="40"/>
  <c r="J372" i="43" l="1"/>
  <c r="G372" i="43"/>
  <c r="F374" i="43"/>
  <c r="G373" i="43"/>
  <c r="B617" i="40" s="1"/>
  <c r="C538" i="40" l="1"/>
  <c r="E538" i="40" s="1"/>
  <c r="B616" i="40"/>
  <c r="F375" i="43"/>
  <c r="G374" i="43"/>
  <c r="B618" i="40" s="1"/>
  <c r="G375" i="43" l="1"/>
  <c r="B619" i="40" s="1"/>
  <c r="F376" i="43"/>
  <c r="G376" i="43" l="1"/>
  <c r="E377" i="43" l="1"/>
  <c r="F377" i="43" s="1"/>
  <c r="G377" i="43" s="1"/>
  <c r="B620" i="40" s="1"/>
  <c r="C620" i="40" l="1"/>
  <c r="E620" i="40" s="1"/>
  <c r="F378" i="43"/>
  <c r="E379" i="43"/>
  <c r="G378" i="43"/>
  <c r="B621" i="40" s="1"/>
  <c r="C621" i="40" l="1"/>
  <c r="E621" i="40" s="1"/>
  <c r="F379" i="43"/>
  <c r="F380" i="43" s="1"/>
  <c r="J379" i="43"/>
  <c r="G379" i="43"/>
  <c r="B622" i="40" s="1"/>
  <c r="C622" i="40" l="1"/>
  <c r="E622" i="40" s="1"/>
  <c r="F381" i="43"/>
  <c r="G380" i="43"/>
  <c r="B623" i="40" s="1"/>
  <c r="C623" i="40" l="1"/>
  <c r="E623" i="40" s="1"/>
  <c r="G381" i="43"/>
  <c r="B624" i="40" s="1"/>
  <c r="F382" i="43"/>
  <c r="C624" i="40" l="1"/>
  <c r="E624" i="40" s="1"/>
  <c r="F383" i="43"/>
  <c r="G382" i="43"/>
  <c r="B625" i="40" s="1"/>
  <c r="C625" i="40" l="1"/>
  <c r="E625" i="40" s="1"/>
  <c r="F384" i="43"/>
  <c r="G383" i="43"/>
  <c r="B626" i="40" s="1"/>
  <c r="C626" i="40" l="1"/>
  <c r="E626" i="40" s="1"/>
  <c r="F385" i="43"/>
  <c r="G384" i="43"/>
  <c r="B627" i="40" s="1"/>
  <c r="C627" i="40" l="1"/>
  <c r="E627" i="40" s="1"/>
  <c r="F386" i="43"/>
  <c r="G385" i="43"/>
  <c r="B628" i="40" s="1"/>
  <c r="C628" i="40" l="1"/>
  <c r="E628" i="40" s="1"/>
  <c r="F387" i="43"/>
  <c r="G386" i="43"/>
  <c r="B629" i="40" s="1"/>
  <c r="C629" i="40" l="1"/>
  <c r="E629" i="40" s="1"/>
  <c r="E388" i="43"/>
  <c r="G387" i="43"/>
  <c r="C555" i="40" l="1"/>
  <c r="A556" i="40" s="1"/>
  <c r="H1270" i="40" s="1"/>
  <c r="I1270" i="40" s="1"/>
  <c r="J1270" i="40" s="1"/>
  <c r="B630" i="40"/>
  <c r="F388" i="43"/>
  <c r="J388" i="43"/>
  <c r="C630" i="40" l="1"/>
  <c r="E630" i="40" s="1"/>
  <c r="F389" i="43"/>
  <c r="F390" i="43" s="1"/>
  <c r="G388" i="43"/>
  <c r="B631" i="40" s="1"/>
  <c r="C631" i="40" l="1"/>
  <c r="E631" i="40" s="1"/>
  <c r="G389" i="43"/>
  <c r="B632" i="40" s="1"/>
  <c r="F391" i="43"/>
  <c r="E392" i="43" s="1"/>
  <c r="J392" i="43" s="1"/>
  <c r="G390" i="43"/>
  <c r="B633" i="40" s="1"/>
  <c r="C633" i="40" l="1"/>
  <c r="E633" i="40" s="1"/>
  <c r="C632" i="40"/>
  <c r="E632" i="40"/>
  <c r="C574" i="40"/>
  <c r="E574" i="40" s="1"/>
  <c r="G391" i="43"/>
  <c r="F392" i="43"/>
  <c r="C575" i="40" l="1"/>
  <c r="E575" i="40" s="1"/>
  <c r="B634" i="40"/>
  <c r="F393" i="43"/>
  <c r="G392" i="43"/>
  <c r="C576" i="40" s="1"/>
  <c r="E576" i="40" s="1"/>
  <c r="C634" i="40" l="1"/>
  <c r="E634" i="40" s="1"/>
  <c r="F394" i="43"/>
  <c r="G393" i="43"/>
  <c r="C577" i="40" l="1"/>
  <c r="E577" i="40" s="1"/>
  <c r="B635" i="40"/>
  <c r="F395" i="43"/>
  <c r="E396" i="43" s="1"/>
  <c r="J396" i="43" s="1"/>
  <c r="G394" i="43"/>
  <c r="C635" i="40" l="1"/>
  <c r="E635" i="40" s="1"/>
  <c r="C578" i="40"/>
  <c r="E578" i="40" s="1"/>
  <c r="B636" i="40"/>
  <c r="G395" i="43"/>
  <c r="F396" i="43"/>
  <c r="C636" i="40" l="1"/>
  <c r="E636" i="40" s="1"/>
  <c r="C579" i="40"/>
  <c r="E579" i="40" s="1"/>
  <c r="B637" i="40"/>
  <c r="F397" i="43"/>
  <c r="G396" i="43"/>
  <c r="C637" i="40" l="1"/>
  <c r="E637" i="40" s="1"/>
  <c r="G397" i="43"/>
  <c r="B657" i="40" s="1"/>
  <c r="F398" i="43"/>
  <c r="G398" i="43" l="1"/>
  <c r="B658" i="40" s="1"/>
  <c r="F399" i="43"/>
  <c r="G399" i="43" l="1"/>
  <c r="B659" i="40" s="1"/>
  <c r="F400" i="43"/>
  <c r="F401" i="43" l="1"/>
  <c r="G401" i="43" s="1"/>
  <c r="G400" i="43"/>
  <c r="B660" i="40" s="1"/>
  <c r="E402" i="43" l="1"/>
  <c r="F402" i="43" s="1"/>
  <c r="B661" i="40"/>
  <c r="F403" i="43" l="1"/>
  <c r="G402" i="43"/>
  <c r="B662" i="40" s="1"/>
  <c r="J402" i="43"/>
  <c r="F404" i="43"/>
  <c r="G403" i="43"/>
  <c r="B663" i="40" s="1"/>
  <c r="G404" i="43" l="1"/>
  <c r="B664" i="40" s="1"/>
  <c r="E405" i="43" l="1"/>
  <c r="J405" i="43" l="1"/>
  <c r="F405" i="43"/>
  <c r="F406" i="43" l="1"/>
  <c r="G405" i="43"/>
  <c r="B665" i="40" s="1"/>
  <c r="G406" i="43" l="1"/>
  <c r="E409" i="43"/>
  <c r="E407" i="43" l="1"/>
  <c r="J409" i="43"/>
  <c r="J407" i="43" l="1"/>
  <c r="F407" i="43"/>
  <c r="G407" i="43" l="1"/>
  <c r="B666" i="40" s="1"/>
  <c r="F408" i="43"/>
  <c r="C666" i="40" l="1"/>
  <c r="E666" i="40" s="1"/>
  <c r="G408" i="43"/>
  <c r="B667" i="40" s="1"/>
  <c r="F409" i="43"/>
  <c r="C667" i="40" l="1"/>
  <c r="E667" i="40" s="1"/>
  <c r="F410" i="43"/>
  <c r="G409" i="43"/>
  <c r="B668" i="40" s="1"/>
  <c r="C668" i="40" l="1"/>
  <c r="E668" i="40" s="1"/>
  <c r="F411" i="43"/>
  <c r="G410" i="43"/>
  <c r="B669" i="40" s="1"/>
  <c r="C669" i="40" l="1"/>
  <c r="E669" i="40"/>
  <c r="F412" i="43"/>
  <c r="G411" i="43"/>
  <c r="B670" i="40" s="1"/>
  <c r="C670" i="40" l="1"/>
  <c r="E670" i="40"/>
  <c r="F413" i="43"/>
  <c r="G412" i="43"/>
  <c r="B671" i="40" s="1"/>
  <c r="C671" i="40" l="1"/>
  <c r="E671" i="40"/>
  <c r="G413" i="43"/>
  <c r="B672" i="40" s="1"/>
  <c r="F414" i="43"/>
  <c r="C672" i="40" l="1"/>
  <c r="E672" i="40" s="1"/>
  <c r="F415" i="43"/>
  <c r="G414" i="43"/>
  <c r="B673" i="40" s="1"/>
  <c r="C673" i="40" l="1"/>
  <c r="E673" i="40" s="1"/>
  <c r="G415" i="43"/>
  <c r="B674" i="40" s="1"/>
  <c r="F416" i="43"/>
  <c r="E420" i="43"/>
  <c r="C674" i="40" l="1"/>
  <c r="E674" i="40" s="1"/>
  <c r="G416" i="43"/>
  <c r="B675" i="40" s="1"/>
  <c r="F417" i="43"/>
  <c r="J420" i="43"/>
  <c r="C675" i="40" l="1"/>
  <c r="E675" i="40" s="1"/>
  <c r="F418" i="43"/>
  <c r="G417" i="43"/>
  <c r="B676" i="40" s="1"/>
  <c r="C676" i="40" l="1"/>
  <c r="E676" i="40" s="1"/>
  <c r="F419" i="43"/>
  <c r="G418" i="43"/>
  <c r="B677" i="40" s="1"/>
  <c r="C677" i="40" l="1"/>
  <c r="E677" i="40" s="1"/>
  <c r="G419" i="43"/>
  <c r="F420" i="43"/>
  <c r="C594" i="40" l="1"/>
  <c r="A595" i="40" s="1"/>
  <c r="H1271" i="40" s="1"/>
  <c r="I1271" i="40" s="1"/>
  <c r="J1271" i="40" s="1"/>
  <c r="B678" i="40"/>
  <c r="F421" i="43"/>
  <c r="F422" i="43" s="1"/>
  <c r="G420" i="43"/>
  <c r="B679" i="40" s="1"/>
  <c r="C679" i="40" l="1"/>
  <c r="E679" i="40" s="1"/>
  <c r="C678" i="40"/>
  <c r="E678" i="40"/>
  <c r="G421" i="43"/>
  <c r="B680" i="40" s="1"/>
  <c r="G422" i="43"/>
  <c r="B681" i="40" s="1"/>
  <c r="F423" i="43"/>
  <c r="C681" i="40" l="1"/>
  <c r="E681" i="40" s="1"/>
  <c r="C680" i="40"/>
  <c r="E680" i="40" s="1"/>
  <c r="C614" i="40"/>
  <c r="E614" i="40" s="1"/>
  <c r="F424" i="43"/>
  <c r="G423" i="43"/>
  <c r="C615" i="40" l="1"/>
  <c r="E615" i="40" s="1"/>
  <c r="B682" i="40"/>
  <c r="F425" i="43"/>
  <c r="E426" i="43" s="1"/>
  <c r="J426" i="43" s="1"/>
  <c r="G424" i="43"/>
  <c r="C616" i="40" l="1"/>
  <c r="E616" i="40" s="1"/>
  <c r="B683" i="40"/>
  <c r="C682" i="40"/>
  <c r="E682" i="40" s="1"/>
  <c r="F426" i="43"/>
  <c r="G425" i="43"/>
  <c r="C617" i="40" l="1"/>
  <c r="E617" i="40" s="1"/>
  <c r="B684" i="40"/>
  <c r="C683" i="40"/>
  <c r="E683" i="40" s="1"/>
  <c r="F427" i="43"/>
  <c r="G426" i="43"/>
  <c r="C618" i="40" s="1"/>
  <c r="E618" i="40" s="1"/>
  <c r="C684" i="40" l="1"/>
  <c r="E684" i="40"/>
  <c r="G427" i="43"/>
  <c r="F428" i="43"/>
  <c r="C619" i="40" l="1"/>
  <c r="E619" i="40" s="1"/>
  <c r="B685" i="40"/>
  <c r="G428" i="43"/>
  <c r="B686" i="40" s="1"/>
  <c r="F429" i="43"/>
  <c r="E430" i="43" s="1"/>
  <c r="J430" i="43" s="1"/>
  <c r="C686" i="40" l="1"/>
  <c r="E686" i="40" s="1"/>
  <c r="C685" i="40"/>
  <c r="E685" i="40"/>
  <c r="F430" i="43"/>
  <c r="G429" i="43"/>
  <c r="B687" i="40" s="1"/>
  <c r="C687" i="40" l="1"/>
  <c r="E687" i="40" s="1"/>
  <c r="G430" i="43"/>
  <c r="F431" i="43"/>
  <c r="G431" i="43" s="1"/>
  <c r="E432" i="43" l="1"/>
  <c r="F432" i="43" s="1"/>
  <c r="F433" i="43" s="1"/>
  <c r="B707" i="40"/>
  <c r="J432" i="43" l="1"/>
  <c r="G432" i="43"/>
  <c r="B708" i="40" s="1"/>
  <c r="G433" i="43"/>
  <c r="B709" i="40" s="1"/>
  <c r="F434" i="43"/>
  <c r="F435" i="43" l="1"/>
  <c r="G434" i="43"/>
  <c r="B710" i="40" s="1"/>
  <c r="G435" i="43" l="1"/>
  <c r="E436" i="43" l="1"/>
  <c r="F436" i="43" s="1"/>
  <c r="F437" i="43" s="1"/>
  <c r="G436" i="43"/>
  <c r="B711" i="40" s="1"/>
  <c r="C711" i="40" l="1"/>
  <c r="E711" i="40" s="1"/>
  <c r="G437" i="43"/>
  <c r="B712" i="40" s="1"/>
  <c r="F438" i="43"/>
  <c r="C712" i="40" l="1"/>
  <c r="E712" i="40" s="1"/>
  <c r="G438" i="43"/>
  <c r="B713" i="40" s="1"/>
  <c r="F439" i="43"/>
  <c r="C713" i="40" l="1"/>
  <c r="E713" i="40" s="1"/>
  <c r="E440" i="43"/>
  <c r="G439" i="43"/>
  <c r="B714" i="40" s="1"/>
  <c r="C714" i="40" l="1"/>
  <c r="E714" i="40" s="1"/>
  <c r="F440" i="43"/>
  <c r="F441" i="43" s="1"/>
  <c r="J440" i="43"/>
  <c r="G440" i="43"/>
  <c r="B715" i="40" s="1"/>
  <c r="C715" i="40" l="1"/>
  <c r="E715" i="40" s="1"/>
  <c r="G441" i="43"/>
  <c r="B716" i="40" s="1"/>
  <c r="F442" i="43"/>
  <c r="C716" i="40" l="1"/>
  <c r="E716" i="40"/>
  <c r="G442" i="43"/>
  <c r="B717" i="40" s="1"/>
  <c r="F443" i="43"/>
  <c r="C717" i="40" l="1"/>
  <c r="E717" i="40" s="1"/>
  <c r="F444" i="43"/>
  <c r="G443" i="43"/>
  <c r="B718" i="40" s="1"/>
  <c r="C718" i="40" l="1"/>
  <c r="E718" i="40" s="1"/>
  <c r="G444" i="43"/>
  <c r="B719" i="40" s="1"/>
  <c r="F445" i="43"/>
  <c r="C719" i="40" l="1"/>
  <c r="E719" i="40" s="1"/>
  <c r="G445" i="43"/>
  <c r="B720" i="40" s="1"/>
  <c r="F446" i="43"/>
  <c r="C720" i="40" l="1"/>
  <c r="E720" i="40" s="1"/>
  <c r="F447" i="43"/>
  <c r="G446" i="43"/>
  <c r="B721" i="40" s="1"/>
  <c r="C721" i="40" s="1"/>
  <c r="E721" i="40" s="1"/>
  <c r="G447" i="43" l="1"/>
  <c r="B722" i="40" s="1"/>
  <c r="F448" i="43"/>
  <c r="C722" i="40" l="1"/>
  <c r="E722" i="40" s="1"/>
  <c r="F449" i="43"/>
  <c r="G448" i="43"/>
  <c r="B723" i="40" s="1"/>
  <c r="C723" i="40" l="1"/>
  <c r="E723" i="40"/>
  <c r="E450" i="43"/>
  <c r="G449" i="43"/>
  <c r="C638" i="40" l="1"/>
  <c r="A639" i="40" s="1"/>
  <c r="H1272" i="40" s="1"/>
  <c r="I1272" i="40" s="1"/>
  <c r="J1272" i="40" s="1"/>
  <c r="B724" i="40"/>
  <c r="J450" i="43"/>
  <c r="F450" i="43"/>
  <c r="C724" i="40" l="1"/>
  <c r="E724" i="40" s="1"/>
  <c r="F451" i="43"/>
  <c r="F452" i="43" s="1"/>
  <c r="G450" i="43"/>
  <c r="B725" i="40" s="1"/>
  <c r="G451" i="43"/>
  <c r="B726" i="40" s="1"/>
  <c r="C725" i="40" l="1"/>
  <c r="E725" i="40" s="1"/>
  <c r="C726" i="40"/>
  <c r="E726" i="40" s="1"/>
  <c r="F453" i="43"/>
  <c r="G452" i="43"/>
  <c r="C658" i="40" l="1"/>
  <c r="E658" i="40" s="1"/>
  <c r="B727" i="40"/>
  <c r="F454" i="43"/>
  <c r="E455" i="43" s="1"/>
  <c r="G453" i="43"/>
  <c r="C727" i="40" l="1"/>
  <c r="E727" i="40"/>
  <c r="C659" i="40"/>
  <c r="E659" i="40" s="1"/>
  <c r="B728" i="40"/>
  <c r="F455" i="43"/>
  <c r="G454" i="43"/>
  <c r="C660" i="40" l="1"/>
  <c r="E660" i="40" s="1"/>
  <c r="B729" i="40"/>
  <c r="C728" i="40"/>
  <c r="E728" i="40" s="1"/>
  <c r="G455" i="43"/>
  <c r="C661" i="40" s="1"/>
  <c r="E661" i="40" s="1"/>
  <c r="F456" i="43"/>
  <c r="C729" i="40" l="1"/>
  <c r="E729" i="40"/>
  <c r="G456" i="43"/>
  <c r="F457" i="43"/>
  <c r="E458" i="43" s="1"/>
  <c r="J458" i="43" s="1"/>
  <c r="C662" i="40" l="1"/>
  <c r="E662" i="40" s="1"/>
  <c r="B730" i="40"/>
  <c r="F458" i="43"/>
  <c r="G457" i="43"/>
  <c r="C663" i="40" l="1"/>
  <c r="E663" i="40" s="1"/>
  <c r="B731" i="40"/>
  <c r="C730" i="40"/>
  <c r="E730" i="40" s="1"/>
  <c r="G458" i="43"/>
  <c r="C664" i="40" s="1"/>
  <c r="E664" i="40" s="1"/>
  <c r="F459" i="43"/>
  <c r="G459" i="43" s="1"/>
  <c r="E460" i="43" l="1"/>
  <c r="B750" i="40"/>
  <c r="C731" i="40"/>
  <c r="E731" i="40" s="1"/>
  <c r="F460" i="43"/>
  <c r="F461" i="43" s="1"/>
  <c r="J460" i="43"/>
  <c r="G460" i="43" l="1"/>
  <c r="G461" i="43"/>
  <c r="C665" i="40" l="1"/>
  <c r="E665" i="40" s="1"/>
  <c r="B751" i="40"/>
  <c r="E462" i="43"/>
  <c r="F462" i="43" s="1"/>
  <c r="F463" i="43"/>
  <c r="G462" i="43"/>
  <c r="B752" i="40" s="1"/>
  <c r="C752" i="40" l="1"/>
  <c r="E752" i="40" s="1"/>
  <c r="F464" i="43"/>
  <c r="G463" i="43"/>
  <c r="B753" i="40" s="1"/>
  <c r="C753" i="40" l="1"/>
  <c r="E753" i="40" s="1"/>
  <c r="F465" i="43"/>
  <c r="G464" i="43"/>
  <c r="B754" i="40" s="1"/>
  <c r="C754" i="40" l="1"/>
  <c r="E754" i="40" s="1"/>
  <c r="F466" i="43"/>
  <c r="G465" i="43"/>
  <c r="B755" i="40" s="1"/>
  <c r="C755" i="40" l="1"/>
  <c r="E755" i="40" s="1"/>
  <c r="G466" i="43"/>
  <c r="B756" i="40" s="1"/>
  <c r="F467" i="43"/>
  <c r="C756" i="40" l="1"/>
  <c r="E756" i="40"/>
  <c r="G467" i="43"/>
  <c r="B757" i="40" s="1"/>
  <c r="F468" i="43"/>
  <c r="C757" i="40" l="1"/>
  <c r="E757" i="40" s="1"/>
  <c r="G468" i="43"/>
  <c r="B758" i="40" s="1"/>
  <c r="F469" i="43"/>
  <c r="C758" i="40" l="1"/>
  <c r="E758" i="40" s="1"/>
  <c r="F470" i="43"/>
  <c r="G469" i="43"/>
  <c r="B759" i="40" s="1"/>
  <c r="C759" i="40" l="1"/>
  <c r="E759" i="40" s="1"/>
  <c r="E471" i="43"/>
  <c r="G470" i="43"/>
  <c r="B760" i="40" s="1"/>
  <c r="C760" i="40" l="1"/>
  <c r="E760" i="40" s="1"/>
  <c r="F471" i="43"/>
  <c r="J471" i="43"/>
  <c r="G471" i="43"/>
  <c r="B761" i="40" s="1"/>
  <c r="F472" i="43"/>
  <c r="C761" i="40" l="1"/>
  <c r="E761" i="40" s="1"/>
  <c r="F473" i="43"/>
  <c r="G472" i="43"/>
  <c r="B762" i="40" s="1"/>
  <c r="C762" i="40" l="1"/>
  <c r="E762" i="40" s="1"/>
  <c r="F474" i="43"/>
  <c r="G473" i="43"/>
  <c r="B763" i="40" s="1"/>
  <c r="C763" i="40" l="1"/>
  <c r="E763" i="40" s="1"/>
  <c r="G474" i="43"/>
  <c r="B764" i="40" s="1"/>
  <c r="F475" i="43"/>
  <c r="C764" i="40" l="1"/>
  <c r="E764" i="40"/>
  <c r="F476" i="43"/>
  <c r="G475" i="43"/>
  <c r="B765" i="40" s="1"/>
  <c r="C765" i="40" l="1"/>
  <c r="E765" i="40" s="1"/>
  <c r="F477" i="43"/>
  <c r="G476" i="43"/>
  <c r="B766" i="40" s="1"/>
  <c r="C766" i="40" l="1"/>
  <c r="E766" i="40" s="1"/>
  <c r="F478" i="43"/>
  <c r="E479" i="43" s="1"/>
  <c r="G477" i="43"/>
  <c r="B767" i="40" s="1"/>
  <c r="C767" i="40" l="1"/>
  <c r="E767" i="40" s="1"/>
  <c r="F479" i="43"/>
  <c r="G478" i="43"/>
  <c r="B768" i="40" s="1"/>
  <c r="C768" i="40" l="1"/>
  <c r="E768" i="40" s="1"/>
  <c r="F480" i="43"/>
  <c r="G479" i="43"/>
  <c r="G480" i="43" l="1"/>
  <c r="B769" i="40" s="1"/>
  <c r="F481" i="43"/>
  <c r="C769" i="40" l="1"/>
  <c r="E769" i="40" s="1"/>
  <c r="F482" i="43"/>
  <c r="G481" i="43"/>
  <c r="B770" i="40" s="1"/>
  <c r="C770" i="40" l="1"/>
  <c r="E770" i="40" s="1"/>
  <c r="G482" i="43"/>
  <c r="E483" i="43"/>
  <c r="C688" i="40" l="1"/>
  <c r="A689" i="40" s="1"/>
  <c r="H1273" i="40" s="1"/>
  <c r="I1273" i="40" s="1"/>
  <c r="J1273" i="40" s="1"/>
  <c r="B771" i="40"/>
  <c r="F483" i="43"/>
  <c r="J483" i="43"/>
  <c r="C771" i="40" l="1"/>
  <c r="E771" i="40" s="1"/>
  <c r="F484" i="43"/>
  <c r="F485" i="43" s="1"/>
  <c r="G483" i="43"/>
  <c r="G484" i="43"/>
  <c r="B790" i="40" s="1"/>
  <c r="G485" i="43" l="1"/>
  <c r="F486" i="43"/>
  <c r="C708" i="40" l="1"/>
  <c r="E708" i="40" s="1"/>
  <c r="B791" i="40"/>
  <c r="F487" i="43"/>
  <c r="G486" i="43"/>
  <c r="C709" i="40" l="1"/>
  <c r="E709" i="40" s="1"/>
  <c r="B792" i="40"/>
  <c r="G487" i="43"/>
  <c r="C710" i="40" l="1"/>
  <c r="E710" i="40" s="1"/>
  <c r="E488" i="43"/>
  <c r="F488" i="43" s="1"/>
  <c r="F489" i="43" s="1"/>
  <c r="G488" i="43"/>
  <c r="B793" i="40" s="1"/>
  <c r="C793" i="40" l="1"/>
  <c r="E793" i="40" s="1"/>
  <c r="F490" i="43"/>
  <c r="G489" i="43"/>
  <c r="B794" i="40" s="1"/>
  <c r="C794" i="40" l="1"/>
  <c r="E794" i="40" s="1"/>
  <c r="F491" i="43"/>
  <c r="G491" i="43" s="1"/>
  <c r="G490" i="43"/>
  <c r="B795" i="40" s="1"/>
  <c r="C795" i="40" l="1"/>
  <c r="E795" i="40" s="1"/>
  <c r="E492" i="43"/>
  <c r="F492" i="43" s="1"/>
  <c r="F493" i="43" s="1"/>
  <c r="B796" i="40"/>
  <c r="J492" i="43" l="1"/>
  <c r="C796" i="40"/>
  <c r="E796" i="40" s="1"/>
  <c r="G492" i="43"/>
  <c r="B797" i="40" s="1"/>
  <c r="F494" i="43"/>
  <c r="G493" i="43"/>
  <c r="B798" i="40" s="1"/>
  <c r="C798" i="40" l="1"/>
  <c r="E798" i="40" s="1"/>
  <c r="C797" i="40"/>
  <c r="E797" i="40" s="1"/>
  <c r="F495" i="43"/>
  <c r="G494" i="43"/>
  <c r="B799" i="40" s="1"/>
  <c r="C799" i="40" l="1"/>
  <c r="E799" i="40" s="1"/>
  <c r="F496" i="43"/>
  <c r="G495" i="43"/>
  <c r="B800" i="40" s="1"/>
  <c r="C800" i="40" l="1"/>
  <c r="E800" i="40" s="1"/>
  <c r="G496" i="43"/>
  <c r="B801" i="40" s="1"/>
  <c r="F497" i="43"/>
  <c r="C801" i="40" l="1"/>
  <c r="E801" i="40" s="1"/>
  <c r="G497" i="43"/>
  <c r="B802" i="40" s="1"/>
  <c r="E498" i="43"/>
  <c r="C802" i="40" l="1"/>
  <c r="E802" i="40" s="1"/>
  <c r="F498" i="43"/>
  <c r="F499" i="43" s="1"/>
  <c r="J498" i="43"/>
  <c r="G498" i="43" l="1"/>
  <c r="B803" i="40" s="1"/>
  <c r="G499" i="43"/>
  <c r="B804" i="40" s="1"/>
  <c r="F500" i="43"/>
  <c r="C804" i="40" l="1"/>
  <c r="E804" i="40" s="1"/>
  <c r="C803" i="40"/>
  <c r="E803" i="40" s="1"/>
  <c r="G500" i="43"/>
  <c r="B805" i="40" s="1"/>
  <c r="F501" i="43"/>
  <c r="C805" i="40" l="1"/>
  <c r="E805" i="40" s="1"/>
  <c r="F502" i="43"/>
  <c r="G501" i="43"/>
  <c r="B806" i="40" s="1"/>
  <c r="C806" i="40" l="1"/>
  <c r="E806" i="40" s="1"/>
  <c r="G502" i="43"/>
  <c r="B807" i="40" s="1"/>
  <c r="F503" i="43"/>
  <c r="C807" i="40" l="1"/>
  <c r="E807" i="40" s="1"/>
  <c r="F504" i="43"/>
  <c r="E505" i="43" s="1"/>
  <c r="G503" i="43"/>
  <c r="B808" i="40" s="1"/>
  <c r="C808" i="40" l="1"/>
  <c r="E808" i="40" s="1"/>
  <c r="F505" i="43"/>
  <c r="G504" i="43"/>
  <c r="B809" i="40" s="1"/>
  <c r="C809" i="40" l="1"/>
  <c r="E809" i="40" s="1"/>
  <c r="G505" i="43"/>
  <c r="F506" i="43"/>
  <c r="G506" i="43" l="1"/>
  <c r="B810" i="40" s="1"/>
  <c r="F507" i="43"/>
  <c r="C810" i="40" l="1"/>
  <c r="E810" i="40" s="1"/>
  <c r="G507" i="43"/>
  <c r="B811" i="40" s="1"/>
  <c r="F508" i="43"/>
  <c r="C811" i="40" l="1"/>
  <c r="E811" i="40" s="1"/>
  <c r="G508" i="43"/>
  <c r="E509" i="43"/>
  <c r="C732" i="40" l="1"/>
  <c r="A733" i="40" s="1"/>
  <c r="H1274" i="40" s="1"/>
  <c r="I1274" i="40" s="1"/>
  <c r="J1274" i="40" s="1"/>
  <c r="B812" i="40"/>
  <c r="F509" i="43"/>
  <c r="J509" i="43"/>
  <c r="C812" i="40" l="1"/>
  <c r="E812" i="40" s="1"/>
  <c r="F510" i="43"/>
  <c r="G510" i="43" s="1"/>
  <c r="B814" i="40" s="1"/>
  <c r="G509" i="43"/>
  <c r="B813" i="40" s="1"/>
  <c r="C813" i="40" l="1"/>
  <c r="E813" i="40" s="1"/>
  <c r="C814" i="40"/>
  <c r="E814" i="40" s="1"/>
  <c r="F511" i="43"/>
  <c r="F512" i="43" s="1"/>
  <c r="E513" i="43" s="1"/>
  <c r="J513" i="43" s="1"/>
  <c r="G511" i="43"/>
  <c r="C751" i="40" l="1"/>
  <c r="E751" i="40" s="1"/>
  <c r="B815" i="40"/>
  <c r="F513" i="43"/>
  <c r="G512" i="43"/>
  <c r="B816" i="40" s="1"/>
  <c r="C816" i="40" l="1"/>
  <c r="E816" i="40" s="1"/>
  <c r="C815" i="40"/>
  <c r="E815" i="40" s="1"/>
  <c r="F514" i="43"/>
  <c r="G513" i="43"/>
  <c r="G514" i="43" l="1"/>
  <c r="B835" i="40" s="1"/>
  <c r="F515" i="43"/>
  <c r="F516" i="43" l="1"/>
  <c r="G515" i="43"/>
  <c r="B836" i="40" s="1"/>
  <c r="G516" i="43" l="1"/>
  <c r="B837" i="40" s="1"/>
  <c r="F517" i="43"/>
  <c r="G517" i="43" l="1"/>
  <c r="E518" i="43" l="1"/>
  <c r="J518" i="43" l="1"/>
  <c r="F518" i="43"/>
  <c r="F519" i="43" l="1"/>
  <c r="G519" i="43" s="1"/>
  <c r="G518" i="43"/>
  <c r="B838" i="40" s="1"/>
  <c r="C838" i="40" l="1"/>
  <c r="E838" i="40" s="1"/>
  <c r="E520" i="43"/>
  <c r="J520" i="43" s="1"/>
  <c r="B839" i="40"/>
  <c r="F520" i="43" l="1"/>
  <c r="F521" i="43" s="1"/>
  <c r="C839" i="40"/>
  <c r="E839" i="40" s="1"/>
  <c r="G520" i="43"/>
  <c r="B840" i="40" s="1"/>
  <c r="G521" i="43"/>
  <c r="B841" i="40" s="1"/>
  <c r="F522" i="43"/>
  <c r="C841" i="40" l="1"/>
  <c r="E841" i="40" s="1"/>
  <c r="C840" i="40"/>
  <c r="E840" i="40" s="1"/>
  <c r="F523" i="43"/>
  <c r="G522" i="43"/>
  <c r="B842" i="40" s="1"/>
  <c r="C842" i="40" l="1"/>
  <c r="E842" i="40" s="1"/>
  <c r="F524" i="43"/>
  <c r="G523" i="43"/>
  <c r="B843" i="40" s="1"/>
  <c r="C843" i="40" l="1"/>
  <c r="E843" i="40" s="1"/>
  <c r="F525" i="43"/>
  <c r="G524" i="43"/>
  <c r="B844" i="40" s="1"/>
  <c r="C844" i="40" l="1"/>
  <c r="E844" i="40" s="1"/>
  <c r="G525" i="43"/>
  <c r="B845" i="40" s="1"/>
  <c r="F526" i="43"/>
  <c r="C845" i="40" l="1"/>
  <c r="E845" i="40" s="1"/>
  <c r="E527" i="43"/>
  <c r="G526" i="43"/>
  <c r="B846" i="40" s="1"/>
  <c r="C846" i="40" l="1"/>
  <c r="E846" i="40" s="1"/>
  <c r="F527" i="43"/>
  <c r="F528" i="43" s="1"/>
  <c r="J527" i="43"/>
  <c r="G527" i="43"/>
  <c r="B847" i="40" s="1"/>
  <c r="C847" i="40" l="1"/>
  <c r="E847" i="40" s="1"/>
  <c r="F529" i="43"/>
  <c r="E530" i="43" s="1"/>
  <c r="J530" i="43" s="1"/>
  <c r="G528" i="43"/>
  <c r="B848" i="40" s="1"/>
  <c r="C848" i="40" l="1"/>
  <c r="E848" i="40" s="1"/>
  <c r="G529" i="43"/>
  <c r="B849" i="40" s="1"/>
  <c r="F530" i="43"/>
  <c r="C849" i="40" l="1"/>
  <c r="E849" i="40" s="1"/>
  <c r="F531" i="43"/>
  <c r="G530" i="43"/>
  <c r="F532" i="43" l="1"/>
  <c r="G531" i="43"/>
  <c r="B850" i="40" s="1"/>
  <c r="C850" i="40" l="1"/>
  <c r="E850" i="40" s="1"/>
  <c r="G532" i="43"/>
  <c r="B851" i="40" s="1"/>
  <c r="F533" i="43"/>
  <c r="C851" i="40" l="1"/>
  <c r="E851" i="40" s="1"/>
  <c r="G533" i="43"/>
  <c r="B852" i="40" s="1"/>
  <c r="F534" i="43"/>
  <c r="E535" i="43" s="1"/>
  <c r="J535" i="43" s="1"/>
  <c r="C852" i="40" l="1"/>
  <c r="E852" i="40"/>
  <c r="G534" i="43"/>
  <c r="B853" i="40" s="1"/>
  <c r="F535" i="43"/>
  <c r="C853" i="40" l="1"/>
  <c r="E853" i="40"/>
  <c r="F536" i="43"/>
  <c r="G535" i="43"/>
  <c r="G536" i="43" l="1"/>
  <c r="B872" i="40" s="1"/>
  <c r="F537" i="43"/>
  <c r="E538" i="43" l="1"/>
  <c r="G537" i="43"/>
  <c r="C772" i="40" l="1"/>
  <c r="A773" i="40" s="1"/>
  <c r="H1275" i="40" s="1"/>
  <c r="I1275" i="40" s="1"/>
  <c r="J1275" i="40" s="1"/>
  <c r="B873" i="40"/>
  <c r="F538" i="43"/>
  <c r="J538" i="43"/>
  <c r="F539" i="43" l="1"/>
  <c r="F540" i="43" s="1"/>
  <c r="G538" i="43"/>
  <c r="B874" i="40" s="1"/>
  <c r="G539" i="43" l="1"/>
  <c r="B875" i="40" s="1"/>
  <c r="F541" i="43"/>
  <c r="G540" i="43"/>
  <c r="B876" i="40" s="1"/>
  <c r="C791" i="40" l="1"/>
  <c r="E791" i="40" s="1"/>
  <c r="G541" i="43"/>
  <c r="C792" i="40" l="1"/>
  <c r="E792" i="40" s="1"/>
  <c r="E542" i="43"/>
  <c r="J542" i="43" l="1"/>
  <c r="F542" i="43"/>
  <c r="F543" i="43" l="1"/>
  <c r="G542" i="43"/>
  <c r="B877" i="40" s="1"/>
  <c r="C877" i="40" l="1"/>
  <c r="E877" i="40" s="1"/>
  <c r="F544" i="43"/>
  <c r="G543" i="43"/>
  <c r="B878" i="40" s="1"/>
  <c r="C878" i="40" l="1"/>
  <c r="E878" i="40" s="1"/>
  <c r="F545" i="43"/>
  <c r="G544" i="43"/>
  <c r="B879" i="40" s="1"/>
  <c r="C879" i="40" l="1"/>
  <c r="E879" i="40" s="1"/>
  <c r="F546" i="43"/>
  <c r="G545" i="43"/>
  <c r="B880" i="40" s="1"/>
  <c r="C880" i="40" l="1"/>
  <c r="E880" i="40" s="1"/>
  <c r="G546" i="43"/>
  <c r="B881" i="40" s="1"/>
  <c r="F547" i="43"/>
  <c r="C881" i="40" l="1"/>
  <c r="E881" i="40" s="1"/>
  <c r="G547" i="43"/>
  <c r="B882" i="40" s="1"/>
  <c r="F548" i="43"/>
  <c r="C882" i="40" l="1"/>
  <c r="E882" i="40"/>
  <c r="F549" i="43"/>
  <c r="G549" i="43" s="1"/>
  <c r="G548" i="43"/>
  <c r="B883" i="40" s="1"/>
  <c r="C883" i="40" l="1"/>
  <c r="E883" i="40" s="1"/>
  <c r="E550" i="43"/>
  <c r="F550" i="43" s="1"/>
  <c r="B884" i="40"/>
  <c r="F551" i="43" l="1"/>
  <c r="G550" i="43"/>
  <c r="B885" i="40" s="1"/>
  <c r="C884" i="40"/>
  <c r="E884" i="40" s="1"/>
  <c r="J550" i="43"/>
  <c r="F552" i="43"/>
  <c r="G551" i="43"/>
  <c r="B886" i="40" s="1"/>
  <c r="C885" i="40" l="1"/>
  <c r="E885" i="40" s="1"/>
  <c r="C886" i="40"/>
  <c r="E886" i="40" s="1"/>
  <c r="G552" i="43"/>
  <c r="B887" i="40" s="1"/>
  <c r="F553" i="43"/>
  <c r="C887" i="40" l="1"/>
  <c r="E887" i="40" s="1"/>
  <c r="F554" i="43"/>
  <c r="G553" i="43"/>
  <c r="B888" i="40" s="1"/>
  <c r="C888" i="40" l="1"/>
  <c r="E888" i="40" s="1"/>
  <c r="F555" i="43"/>
  <c r="G554" i="43"/>
  <c r="B889" i="40" s="1"/>
  <c r="C889" i="40" l="1"/>
  <c r="E889" i="40" s="1"/>
  <c r="F556" i="43"/>
  <c r="G555" i="43"/>
  <c r="B890" i="40" s="1"/>
  <c r="C890" i="40" l="1"/>
  <c r="E890" i="40" s="1"/>
  <c r="E557" i="43"/>
  <c r="G556" i="43"/>
  <c r="B891" i="40" s="1"/>
  <c r="C891" i="40" l="1"/>
  <c r="E891" i="40" s="1"/>
  <c r="F557" i="43"/>
  <c r="F558" i="43" s="1"/>
  <c r="J557" i="43"/>
  <c r="G557" i="43" l="1"/>
  <c r="B892" i="40" s="1"/>
  <c r="F559" i="43"/>
  <c r="G558" i="43"/>
  <c r="B893" i="40" s="1"/>
  <c r="C893" i="40" l="1"/>
  <c r="E893" i="40" s="1"/>
  <c r="C892" i="40"/>
  <c r="E892" i="40" s="1"/>
  <c r="F560" i="43"/>
  <c r="G559" i="43"/>
  <c r="B894" i="40" s="1"/>
  <c r="C894" i="40" l="1"/>
  <c r="E894" i="40" s="1"/>
  <c r="G560" i="43"/>
  <c r="B895" i="40" s="1"/>
  <c r="C895" i="40" s="1"/>
  <c r="E895" i="40" s="1"/>
  <c r="F561" i="43"/>
  <c r="F562" i="43" l="1"/>
  <c r="G561" i="43"/>
  <c r="B896" i="40" s="1"/>
  <c r="C896" i="40" l="1"/>
  <c r="E896" i="40" s="1"/>
  <c r="F563" i="43"/>
  <c r="E564" i="43" s="1"/>
  <c r="J564" i="43" s="1"/>
  <c r="G562" i="43"/>
  <c r="B897" i="40" s="1"/>
  <c r="C897" i="40" l="1"/>
  <c r="E897" i="40" s="1"/>
  <c r="G563" i="43"/>
  <c r="B898" i="40" s="1"/>
  <c r="F564" i="43"/>
  <c r="C898" i="40" l="1"/>
  <c r="E898" i="40" s="1"/>
  <c r="F565" i="43"/>
  <c r="G564" i="43"/>
  <c r="G565" i="43" l="1"/>
  <c r="B899" i="40" s="1"/>
  <c r="F566" i="43"/>
  <c r="C899" i="40" l="1"/>
  <c r="E899" i="40" s="1"/>
  <c r="F567" i="43"/>
  <c r="G566" i="43"/>
  <c r="B900" i="40" s="1"/>
  <c r="C900" i="40" l="1"/>
  <c r="E900" i="40" s="1"/>
  <c r="E568" i="43"/>
  <c r="G567" i="43"/>
  <c r="G568" i="43"/>
  <c r="C817" i="40" l="1"/>
  <c r="A818" i="40" s="1"/>
  <c r="H1276" i="40" s="1"/>
  <c r="I1276" i="40" s="1"/>
  <c r="J1276" i="40" s="1"/>
  <c r="B901" i="40"/>
  <c r="F568" i="43"/>
  <c r="F569" i="43" s="1"/>
  <c r="J568" i="43"/>
  <c r="C901" i="40" l="1"/>
  <c r="E901" i="40" s="1"/>
  <c r="F570" i="43"/>
  <c r="G569" i="43"/>
  <c r="B920" i="40" s="1"/>
  <c r="G570" i="43" l="1"/>
  <c r="F571" i="43"/>
  <c r="C836" i="40" l="1"/>
  <c r="E836" i="40" s="1"/>
  <c r="B921" i="40"/>
  <c r="F572" i="43"/>
  <c r="G571" i="43"/>
  <c r="C837" i="40" l="1"/>
  <c r="E837" i="40" s="1"/>
  <c r="B922" i="40"/>
  <c r="F573" i="43"/>
  <c r="G572" i="43"/>
  <c r="B923" i="40" s="1"/>
  <c r="G573" i="43" l="1"/>
  <c r="E574" i="43" l="1"/>
  <c r="J574" i="43" l="1"/>
  <c r="F574" i="43"/>
  <c r="F575" i="43" l="1"/>
  <c r="G574" i="43"/>
  <c r="B924" i="40" s="1"/>
  <c r="C924" i="40" l="1"/>
  <c r="E924" i="40" s="1"/>
  <c r="F576" i="43"/>
  <c r="G575" i="43"/>
  <c r="B925" i="40" s="1"/>
  <c r="C925" i="40" l="1"/>
  <c r="E925" i="40" s="1"/>
  <c r="G576" i="43"/>
  <c r="B926" i="40" s="1"/>
  <c r="F577" i="43"/>
  <c r="C926" i="40" l="1"/>
  <c r="E926" i="40" s="1"/>
  <c r="F578" i="43"/>
  <c r="G577" i="43"/>
  <c r="B927" i="40" s="1"/>
  <c r="C927" i="40" l="1"/>
  <c r="E927" i="40" s="1"/>
  <c r="F579" i="43"/>
  <c r="G579" i="43" s="1"/>
  <c r="G578" i="43"/>
  <c r="B928" i="40" s="1"/>
  <c r="C928" i="40" l="1"/>
  <c r="E928" i="40" s="1"/>
  <c r="E580" i="43"/>
  <c r="F580" i="43" s="1"/>
  <c r="F581" i="43" s="1"/>
  <c r="B929" i="40"/>
  <c r="C929" i="40" s="1"/>
  <c r="E929" i="40" s="1"/>
  <c r="J580" i="43" l="1"/>
  <c r="G580" i="43"/>
  <c r="B930" i="40" s="1"/>
  <c r="F582" i="43"/>
  <c r="G581" i="43"/>
  <c r="B931" i="40" s="1"/>
  <c r="C931" i="40" l="1"/>
  <c r="E931" i="40" s="1"/>
  <c r="C930" i="40"/>
  <c r="E930" i="40" s="1"/>
  <c r="G582" i="43"/>
  <c r="B932" i="40" s="1"/>
  <c r="F583" i="43"/>
  <c r="C932" i="40" l="1"/>
  <c r="E932" i="40" s="1"/>
  <c r="F584" i="43"/>
  <c r="G583" i="43"/>
  <c r="B933" i="40" s="1"/>
  <c r="C933" i="40" l="1"/>
  <c r="E933" i="40" s="1"/>
  <c r="G584" i="43"/>
  <c r="B934" i="40" s="1"/>
  <c r="C934" i="40" s="1"/>
  <c r="E934" i="40" s="1"/>
  <c r="F585" i="43"/>
  <c r="E586" i="43" s="1"/>
  <c r="J586" i="43" s="1"/>
  <c r="F586" i="43" l="1"/>
  <c r="G585" i="43"/>
  <c r="B935" i="40" s="1"/>
  <c r="C935" i="40" s="1"/>
  <c r="E935" i="40" s="1"/>
  <c r="G586" i="43" l="1"/>
  <c r="E587" i="43"/>
  <c r="F587" i="43" l="1"/>
  <c r="F588" i="43" s="1"/>
  <c r="J587" i="43"/>
  <c r="G587" i="43" l="1"/>
  <c r="B936" i="40" s="1"/>
  <c r="F589" i="43"/>
  <c r="G588" i="43"/>
  <c r="B937" i="40" s="1"/>
  <c r="C937" i="40" l="1"/>
  <c r="E937" i="40" s="1"/>
  <c r="C936" i="40"/>
  <c r="E936" i="40" s="1"/>
  <c r="F590" i="43"/>
  <c r="G589" i="43"/>
  <c r="B938" i="40" s="1"/>
  <c r="C938" i="40" l="1"/>
  <c r="E938" i="40" s="1"/>
  <c r="G590" i="43"/>
  <c r="B939" i="40" s="1"/>
  <c r="F591" i="43"/>
  <c r="C939" i="40" l="1"/>
  <c r="E939" i="40" s="1"/>
  <c r="F592" i="43"/>
  <c r="G591" i="43"/>
  <c r="B940" i="40" s="1"/>
  <c r="C940" i="40" s="1"/>
  <c r="E940" i="40" s="1"/>
  <c r="F593" i="43" l="1"/>
  <c r="E594" i="43" s="1"/>
  <c r="J594" i="43" s="1"/>
  <c r="G592" i="43"/>
  <c r="B941" i="40" s="1"/>
  <c r="C941" i="40" l="1"/>
  <c r="E941" i="40" s="1"/>
  <c r="F594" i="43"/>
  <c r="G593" i="43"/>
  <c r="B942" i="40" s="1"/>
  <c r="C942" i="40" l="1"/>
  <c r="E942" i="40" s="1"/>
  <c r="F595" i="43"/>
  <c r="G594" i="43"/>
  <c r="E596" i="43" l="1"/>
  <c r="G595" i="43"/>
  <c r="C854" i="40" l="1"/>
  <c r="A855" i="40" s="1"/>
  <c r="H1277" i="40" s="1"/>
  <c r="I1277" i="40" s="1"/>
  <c r="J1277" i="40" s="1"/>
  <c r="B962" i="40"/>
  <c r="J596" i="43"/>
  <c r="F596" i="43"/>
  <c r="F597" i="43" l="1"/>
  <c r="G596" i="43"/>
  <c r="B963" i="40" s="1"/>
  <c r="G597" i="43"/>
  <c r="E598" i="43" l="1"/>
  <c r="J598" i="43" s="1"/>
  <c r="F598" i="43" l="1"/>
  <c r="F599" i="43" l="1"/>
  <c r="G598" i="43"/>
  <c r="C873" i="40" l="1"/>
  <c r="E873" i="40" s="1"/>
  <c r="B964" i="40"/>
  <c r="F600" i="43"/>
  <c r="G599" i="43"/>
  <c r="C964" i="40" l="1"/>
  <c r="E964" i="40" s="1"/>
  <c r="C874" i="40"/>
  <c r="E874" i="40" s="1"/>
  <c r="B965" i="40"/>
  <c r="F601" i="43"/>
  <c r="G600" i="43"/>
  <c r="C875" i="40" l="1"/>
  <c r="E875" i="40" s="1"/>
  <c r="B966" i="40"/>
  <c r="C965" i="40"/>
  <c r="E965" i="40" s="1"/>
  <c r="G601" i="43"/>
  <c r="F602" i="43"/>
  <c r="C876" i="40" l="1"/>
  <c r="E876" i="40" s="1"/>
  <c r="B967" i="40"/>
  <c r="C966" i="40"/>
  <c r="E966" i="40" s="1"/>
  <c r="F603" i="43"/>
  <c r="G602" i="43"/>
  <c r="B968" i="40" s="1"/>
  <c r="C967" i="40" l="1"/>
  <c r="E967" i="40" s="1"/>
  <c r="C968" i="40"/>
  <c r="E968" i="40" s="1"/>
  <c r="G603" i="43"/>
  <c r="B969" i="40" s="1"/>
  <c r="F604" i="43"/>
  <c r="C969" i="40" l="1"/>
  <c r="E969" i="40" s="1"/>
  <c r="G604" i="43"/>
  <c r="B970" i="40" s="1"/>
  <c r="F605" i="43"/>
  <c r="G605" i="43" s="1"/>
  <c r="C970" i="40" l="1"/>
  <c r="E970" i="40" s="1"/>
  <c r="E606" i="43"/>
  <c r="F606" i="43" s="1"/>
  <c r="B971" i="40"/>
  <c r="F607" i="43" l="1"/>
  <c r="G606" i="43"/>
  <c r="B972" i="40" s="1"/>
  <c r="J606" i="43"/>
  <c r="C971" i="40"/>
  <c r="E971" i="40" s="1"/>
  <c r="F608" i="43"/>
  <c r="G607" i="43"/>
  <c r="B973" i="40" s="1"/>
  <c r="C972" i="40" l="1"/>
  <c r="E972" i="40" s="1"/>
  <c r="C973" i="40"/>
  <c r="E973" i="40" s="1"/>
  <c r="F609" i="43"/>
  <c r="G608" i="43"/>
  <c r="B974" i="40" s="1"/>
  <c r="C974" i="40" l="1"/>
  <c r="E974" i="40" s="1"/>
  <c r="F610" i="43"/>
  <c r="G609" i="43"/>
  <c r="B975" i="40" s="1"/>
  <c r="C975" i="40" l="1"/>
  <c r="E975" i="40" s="1"/>
  <c r="G610" i="43"/>
  <c r="B976" i="40" s="1"/>
  <c r="F611" i="43"/>
  <c r="C976" i="40" l="1"/>
  <c r="E976" i="40" s="1"/>
  <c r="F612" i="43"/>
  <c r="G611" i="43"/>
  <c r="B977" i="40" s="1"/>
  <c r="C977" i="40" l="1"/>
  <c r="E977" i="40" s="1"/>
  <c r="F613" i="43"/>
  <c r="G612" i="43"/>
  <c r="B978" i="40" s="1"/>
  <c r="C978" i="40" l="1"/>
  <c r="E978" i="40" s="1"/>
  <c r="G613" i="43"/>
  <c r="B979" i="40" s="1"/>
  <c r="E614" i="43"/>
  <c r="C979" i="40" l="1"/>
  <c r="E979" i="40" s="1"/>
  <c r="F614" i="43"/>
  <c r="F615" i="43" s="1"/>
  <c r="J614" i="43"/>
  <c r="G614" i="43" l="1"/>
  <c r="B980" i="40" s="1"/>
  <c r="F616" i="43"/>
  <c r="G615" i="43"/>
  <c r="B981" i="40" s="1"/>
  <c r="C981" i="40" l="1"/>
  <c r="E981" i="40" s="1"/>
  <c r="C980" i="40"/>
  <c r="E980" i="40" s="1"/>
  <c r="F617" i="43"/>
  <c r="G616" i="43"/>
  <c r="B982" i="40" s="1"/>
  <c r="C982" i="40" l="1"/>
  <c r="E982" i="40" s="1"/>
  <c r="F618" i="43"/>
  <c r="G617" i="43"/>
  <c r="B983" i="40" s="1"/>
  <c r="C983" i="40" l="1"/>
  <c r="E983" i="40" s="1"/>
  <c r="F619" i="43"/>
  <c r="G618" i="43"/>
  <c r="B984" i="40" s="1"/>
  <c r="C984" i="40" l="1"/>
  <c r="E984" i="40" s="1"/>
  <c r="G619" i="43"/>
  <c r="B985" i="40" s="1"/>
  <c r="F620" i="43"/>
  <c r="C985" i="40" l="1"/>
  <c r="E985" i="40" s="1"/>
  <c r="E621" i="43"/>
  <c r="G620" i="43"/>
  <c r="C902" i="40" l="1"/>
  <c r="A903" i="40" s="1"/>
  <c r="H1278" i="40" s="1"/>
  <c r="I1278" i="40" s="1"/>
  <c r="J1278" i="40" s="1"/>
  <c r="B986" i="40"/>
  <c r="F621" i="43"/>
  <c r="J621" i="43"/>
  <c r="C986" i="40" l="1"/>
  <c r="E986" i="40" s="1"/>
  <c r="F622" i="43"/>
  <c r="F623" i="43" s="1"/>
  <c r="E624" i="43" s="1"/>
  <c r="G621" i="43"/>
  <c r="B987" i="40" s="1"/>
  <c r="G622" i="43"/>
  <c r="B988" i="40" s="1"/>
  <c r="C988" i="40" l="1"/>
  <c r="E988" i="40"/>
  <c r="C987" i="40"/>
  <c r="E987" i="40"/>
  <c r="F624" i="43"/>
  <c r="G623" i="43"/>
  <c r="C921" i="40" l="1"/>
  <c r="E921" i="40" s="1"/>
  <c r="B989" i="40"/>
  <c r="G624" i="43"/>
  <c r="C922" i="40" s="1"/>
  <c r="E922" i="40" s="1"/>
  <c r="F625" i="43"/>
  <c r="C989" i="40" l="1"/>
  <c r="E989" i="40" s="1"/>
  <c r="G625" i="43"/>
  <c r="F626" i="43"/>
  <c r="C923" i="40" l="1"/>
  <c r="E923" i="40" s="1"/>
  <c r="B990" i="40"/>
  <c r="F627" i="43"/>
  <c r="E628" i="43" s="1"/>
  <c r="J628" i="43" s="1"/>
  <c r="G626" i="43"/>
  <c r="B991" i="40" s="1"/>
  <c r="C990" i="40" l="1"/>
  <c r="E990" i="40" s="1"/>
  <c r="C991" i="40"/>
  <c r="E991" i="40" s="1"/>
  <c r="F628" i="43"/>
  <c r="G628" i="43" s="1"/>
  <c r="E629" i="43" s="1"/>
  <c r="G627" i="43"/>
  <c r="B992" i="40" s="1"/>
  <c r="C992" i="40" l="1"/>
  <c r="E992" i="40" s="1"/>
  <c r="F629" i="43"/>
  <c r="F630" i="43" s="1"/>
  <c r="J629" i="43"/>
  <c r="G629" i="43"/>
  <c r="B1014" i="40" s="1"/>
  <c r="F631" i="43" l="1"/>
  <c r="G630" i="43"/>
  <c r="B1015" i="40" s="1"/>
  <c r="G631" i="43" l="1"/>
  <c r="E632" i="43" l="1"/>
  <c r="J632" i="43" l="1"/>
  <c r="F632" i="43"/>
  <c r="G632" i="43" l="1"/>
  <c r="B1016" i="40" s="1"/>
  <c r="F633" i="43"/>
  <c r="C1016" i="40" l="1"/>
  <c r="E1016" i="40" s="1"/>
  <c r="G633" i="43"/>
  <c r="B1017" i="40" s="1"/>
  <c r="C1017" i="40" s="1"/>
  <c r="E1017" i="40" s="1"/>
  <c r="F634" i="43"/>
  <c r="F635" i="43" l="1"/>
  <c r="G634" i="43"/>
  <c r="B1018" i="40" s="1"/>
  <c r="C1018" i="40" l="1"/>
  <c r="E1018" i="40" s="1"/>
  <c r="G635" i="43"/>
  <c r="B1019" i="40" s="1"/>
  <c r="E636" i="43"/>
  <c r="C1019" i="40" l="1"/>
  <c r="E1019" i="40"/>
  <c r="F636" i="43"/>
  <c r="F637" i="43" s="1"/>
  <c r="J636" i="43"/>
  <c r="G636" i="43"/>
  <c r="B1020" i="40" s="1"/>
  <c r="C1020" i="40" l="1"/>
  <c r="E1020" i="40" s="1"/>
  <c r="G637" i="43"/>
  <c r="B1021" i="40" s="1"/>
  <c r="C1021" i="40" s="1"/>
  <c r="E1021" i="40" s="1"/>
  <c r="F638" i="43"/>
  <c r="G638" i="43" l="1"/>
  <c r="B1022" i="40" s="1"/>
  <c r="F639" i="43"/>
  <c r="C1022" i="40" l="1"/>
  <c r="E1022" i="40" s="1"/>
  <c r="G639" i="43"/>
  <c r="B1023" i="40" s="1"/>
  <c r="C1023" i="40" s="1"/>
  <c r="E1023" i="40" s="1"/>
  <c r="F640" i="43"/>
  <c r="F641" i="43" l="1"/>
  <c r="E642" i="43" s="1"/>
  <c r="J642" i="43" s="1"/>
  <c r="G640" i="43"/>
  <c r="B1024" i="40" s="1"/>
  <c r="C1024" i="40" l="1"/>
  <c r="E1024" i="40" s="1"/>
  <c r="G641" i="43"/>
  <c r="B1025" i="40" s="1"/>
  <c r="C1025" i="40" s="1"/>
  <c r="E1025" i="40" s="1"/>
  <c r="F642" i="43"/>
  <c r="F643" i="43" l="1"/>
  <c r="G642" i="43"/>
  <c r="F644" i="43" l="1"/>
  <c r="G643" i="43"/>
  <c r="B1026" i="40" s="1"/>
  <c r="C1026" i="40" l="1"/>
  <c r="E1026" i="40" s="1"/>
  <c r="F645" i="43"/>
  <c r="G644" i="43"/>
  <c r="B1027" i="40" s="1"/>
  <c r="C1027" i="40" l="1"/>
  <c r="E1027" i="40"/>
  <c r="E646" i="43"/>
  <c r="G645" i="43"/>
  <c r="C943" i="40" l="1"/>
  <c r="A944" i="40" s="1"/>
  <c r="H1279" i="40" s="1"/>
  <c r="I1279" i="40" s="1"/>
  <c r="J1279" i="40" s="1"/>
  <c r="B1028" i="40"/>
  <c r="F646" i="43"/>
  <c r="E647" i="43" s="1"/>
  <c r="J647" i="43" s="1"/>
  <c r="J646" i="43"/>
  <c r="C1028" i="40" l="1"/>
  <c r="E1028" i="40" s="1"/>
  <c r="F647" i="43"/>
  <c r="F648" i="43" s="1"/>
  <c r="G646" i="43"/>
  <c r="B1029" i="40" s="1"/>
  <c r="C1029" i="40" s="1"/>
  <c r="E1029" i="40" s="1"/>
  <c r="G647" i="43"/>
  <c r="F649" i="43" l="1"/>
  <c r="G648" i="43"/>
  <c r="C963" i="40" l="1"/>
  <c r="E963" i="40" s="1"/>
  <c r="B1050" i="40"/>
  <c r="F650" i="43"/>
  <c r="G649" i="43"/>
  <c r="B1051" i="40" s="1"/>
  <c r="F651" i="43" l="1"/>
  <c r="G650" i="43"/>
  <c r="B1052" i="40" s="1"/>
  <c r="G651" i="43" l="1"/>
  <c r="E652" i="43" l="1"/>
  <c r="J652" i="43" l="1"/>
  <c r="F652" i="43"/>
  <c r="F653" i="43" l="1"/>
  <c r="G652" i="43"/>
  <c r="B1053" i="40" s="1"/>
  <c r="C1053" i="40" l="1"/>
  <c r="E1053" i="40" s="1"/>
  <c r="G653" i="43"/>
  <c r="B1054" i="40" s="1"/>
  <c r="F654" i="43"/>
  <c r="C1054" i="40" l="1"/>
  <c r="E1054" i="40" s="1"/>
  <c r="G654" i="43"/>
  <c r="B1055" i="40" s="1"/>
  <c r="C1055" i="40" s="1"/>
  <c r="E1055" i="40" s="1"/>
  <c r="F655" i="43"/>
  <c r="F656" i="43" l="1"/>
  <c r="G655" i="43"/>
  <c r="B1056" i="40" s="1"/>
  <c r="C1056" i="40" l="1"/>
  <c r="E1056" i="40" s="1"/>
  <c r="F657" i="43"/>
  <c r="G657" i="43" s="1"/>
  <c r="G656" i="43"/>
  <c r="B1057" i="40" s="1"/>
  <c r="C1057" i="40" l="1"/>
  <c r="E1057" i="40" s="1"/>
  <c r="E658" i="43"/>
  <c r="F658" i="43" s="1"/>
  <c r="B1058" i="40"/>
  <c r="J658" i="43" l="1"/>
  <c r="F659" i="43"/>
  <c r="G658" i="43"/>
  <c r="B1059" i="40" s="1"/>
  <c r="C1058" i="40"/>
  <c r="E1058" i="40" s="1"/>
  <c r="F660" i="43"/>
  <c r="G659" i="43"/>
  <c r="B1060" i="40" s="1"/>
  <c r="C1059" i="40" l="1"/>
  <c r="E1059" i="40" s="1"/>
  <c r="C1060" i="40"/>
  <c r="E1060" i="40" s="1"/>
  <c r="F661" i="43"/>
  <c r="G660" i="43"/>
  <c r="B1061" i="40" s="1"/>
  <c r="C1061" i="40" l="1"/>
  <c r="E1061" i="40" s="1"/>
  <c r="F662" i="43"/>
  <c r="G661" i="43"/>
  <c r="B1062" i="40" s="1"/>
  <c r="C1062" i="40" l="1"/>
  <c r="E1062" i="40" s="1"/>
  <c r="F663" i="43"/>
  <c r="E664" i="43" s="1"/>
  <c r="J664" i="43" s="1"/>
  <c r="G662" i="43"/>
  <c r="B1063" i="40" s="1"/>
  <c r="C1063" i="40" l="1"/>
  <c r="E1063" i="40" s="1"/>
  <c r="F664" i="43"/>
  <c r="G663" i="43"/>
  <c r="B1064" i="40" s="1"/>
  <c r="C1064" i="40" s="1"/>
  <c r="E1064" i="40" s="1"/>
  <c r="F665" i="43" l="1"/>
  <c r="G664" i="43"/>
  <c r="F666" i="43" l="1"/>
  <c r="G665" i="43"/>
  <c r="B1065" i="40" s="1"/>
  <c r="C1065" i="40" l="1"/>
  <c r="E1065" i="40" s="1"/>
  <c r="F667" i="43"/>
  <c r="G666" i="43"/>
  <c r="B1066" i="40" s="1"/>
  <c r="C1066" i="40" l="1"/>
  <c r="E1066" i="40" s="1"/>
  <c r="G667" i="43"/>
  <c r="B1067" i="40" s="1"/>
  <c r="F668" i="43"/>
  <c r="C1067" i="40" l="1"/>
  <c r="E1067" i="40" s="1"/>
  <c r="E669" i="43"/>
  <c r="G668" i="43"/>
  <c r="B1068" i="40" s="1"/>
  <c r="C1068" i="40" l="1"/>
  <c r="E1068" i="40" s="1"/>
  <c r="F669" i="43"/>
  <c r="F670" i="43" s="1"/>
  <c r="J669" i="43"/>
  <c r="G669" i="43" l="1"/>
  <c r="B1069" i="40" s="1"/>
  <c r="C1069" i="40" s="1"/>
  <c r="E1069" i="40" s="1"/>
  <c r="F671" i="43"/>
  <c r="E672" i="43" s="1"/>
  <c r="J672" i="43" s="1"/>
  <c r="G670" i="43"/>
  <c r="B1070" i="40" s="1"/>
  <c r="C1070" i="40" l="1"/>
  <c r="E1070" i="40" s="1"/>
  <c r="F672" i="43"/>
  <c r="G671" i="43"/>
  <c r="B1071" i="40" s="1"/>
  <c r="C1071" i="40" s="1"/>
  <c r="E1071" i="40" s="1"/>
  <c r="F673" i="43" l="1"/>
  <c r="G672" i="43"/>
  <c r="G673" i="43" l="1"/>
  <c r="B1093" i="40" s="1"/>
  <c r="F674" i="43"/>
  <c r="G674" i="43" l="1"/>
  <c r="B1094" i="40" s="1"/>
  <c r="F675" i="43"/>
  <c r="G675" i="43" l="1"/>
  <c r="B1095" i="40" s="1"/>
  <c r="F676" i="43"/>
  <c r="G676" i="43" l="1"/>
  <c r="E677" i="43" l="1"/>
  <c r="J677" i="43" l="1"/>
  <c r="F677" i="43"/>
  <c r="F678" i="43" l="1"/>
  <c r="G677" i="43"/>
  <c r="B1096" i="40" s="1"/>
  <c r="C1096" i="40" l="1"/>
  <c r="E1096" i="40" s="1"/>
  <c r="F679" i="43"/>
  <c r="G678" i="43"/>
  <c r="B1097" i="40" s="1"/>
  <c r="C1097" i="40" l="1"/>
  <c r="E1097" i="40" s="1"/>
  <c r="F680" i="43"/>
  <c r="G679" i="43"/>
  <c r="B1098" i="40" s="1"/>
  <c r="C1098" i="40" l="1"/>
  <c r="E1098" i="40" s="1"/>
  <c r="F681" i="43"/>
  <c r="G680" i="43"/>
  <c r="B1099" i="40" s="1"/>
  <c r="C1099" i="40" l="1"/>
  <c r="E1099" i="40" s="1"/>
  <c r="E682" i="43"/>
  <c r="G681" i="43"/>
  <c r="C993" i="40" l="1"/>
  <c r="A994" i="40" s="1"/>
  <c r="H1280" i="40" s="1"/>
  <c r="I1280" i="40" s="1"/>
  <c r="J1280" i="40" s="1"/>
  <c r="J1287" i="40" s="1"/>
  <c r="B1100" i="40"/>
  <c r="C1100" i="40" s="1"/>
  <c r="E1100" i="40" s="1"/>
  <c r="J682" i="43"/>
  <c r="F682" i="43"/>
  <c r="F683" i="43" l="1"/>
  <c r="F684" i="43" s="1"/>
  <c r="G682" i="43"/>
  <c r="B1101" i="40" s="1"/>
  <c r="G683" i="43"/>
  <c r="B1102" i="40" s="1"/>
  <c r="C1102" i="40" l="1"/>
  <c r="E1102" i="40" s="1"/>
  <c r="C1101" i="40"/>
  <c r="E1101" i="40" s="1"/>
  <c r="F685" i="43"/>
  <c r="G684" i="43"/>
  <c r="C1015" i="40" l="1"/>
  <c r="E1015" i="40" s="1"/>
  <c r="B1103" i="40"/>
  <c r="F686" i="43"/>
  <c r="G685" i="43"/>
  <c r="B1104" i="40" s="1"/>
  <c r="C1104" i="40" l="1"/>
  <c r="E1104" i="40" s="1"/>
  <c r="C1103" i="40"/>
  <c r="E1103" i="40" s="1"/>
  <c r="G686" i="43"/>
  <c r="B1105" i="40" s="1"/>
  <c r="F687" i="43"/>
  <c r="C1105" i="40" l="1"/>
  <c r="E1105" i="40" s="1"/>
  <c r="G687" i="43"/>
  <c r="B1106" i="40" s="1"/>
  <c r="F688" i="43"/>
  <c r="C1106" i="40" l="1"/>
  <c r="E1106" i="40" s="1"/>
  <c r="F689" i="43"/>
  <c r="E690" i="43" s="1"/>
  <c r="J690" i="43" s="1"/>
  <c r="G688" i="43"/>
  <c r="B1107" i="40" s="1"/>
  <c r="C1107" i="40" l="1"/>
  <c r="E1107" i="40" s="1"/>
  <c r="F690" i="43"/>
  <c r="G689" i="43"/>
  <c r="B1108" i="40" s="1"/>
  <c r="C1108" i="40" s="1"/>
  <c r="E1108" i="40" s="1"/>
  <c r="F691" i="43" l="1"/>
  <c r="G690" i="43"/>
  <c r="F692" i="43" l="1"/>
  <c r="G691" i="43"/>
  <c r="B1109" i="40" s="1"/>
  <c r="C1109" i="40" l="1"/>
  <c r="E1109" i="40" s="1"/>
  <c r="G692" i="43"/>
  <c r="B1110" i="40" s="1"/>
  <c r="F693" i="43"/>
  <c r="C1110" i="40" l="1"/>
  <c r="E1110" i="40" s="1"/>
  <c r="G693" i="43"/>
  <c r="B1111" i="40" s="1"/>
  <c r="F694" i="43"/>
  <c r="G694" i="43" s="1"/>
  <c r="E695" i="43" l="1"/>
  <c r="F695" i="43" s="1"/>
  <c r="F696" i="43" s="1"/>
  <c r="B1112" i="40"/>
  <c r="C1111" i="40"/>
  <c r="E1111" i="40" s="1"/>
  <c r="J695" i="43"/>
  <c r="G695" i="43"/>
  <c r="C1112" i="40" l="1"/>
  <c r="E1112" i="40" s="1"/>
  <c r="G696" i="43"/>
  <c r="B1134" i="40" s="1"/>
  <c r="F697" i="43"/>
  <c r="G697" i="43" l="1"/>
  <c r="B1135" i="40" s="1"/>
  <c r="F698" i="43"/>
  <c r="F699" i="43" l="1"/>
  <c r="G698" i="43"/>
  <c r="B1136" i="40" s="1"/>
  <c r="G699" i="43" l="1"/>
  <c r="B1137" i="40" s="1"/>
  <c r="F700" i="43"/>
  <c r="G700" i="43" l="1"/>
  <c r="B1138" i="40" s="1"/>
  <c r="F701" i="43"/>
  <c r="F702" i="43" l="1"/>
  <c r="G701" i="43"/>
  <c r="B1139" i="40" s="1"/>
  <c r="G702" i="43" l="1"/>
  <c r="E703" i="43" l="1"/>
  <c r="F703" i="43" s="1"/>
  <c r="G703" i="43"/>
  <c r="B1140" i="40" s="1"/>
  <c r="E704" i="43"/>
  <c r="C1140" i="40" l="1"/>
  <c r="E1140" i="40" s="1"/>
  <c r="F704" i="43"/>
  <c r="F705" i="43" s="1"/>
  <c r="J704" i="43"/>
  <c r="G704" i="43"/>
  <c r="B1141" i="40" s="1"/>
  <c r="C1141" i="40" l="1"/>
  <c r="E1141" i="40" s="1"/>
  <c r="G705" i="43"/>
  <c r="B1142" i="40" s="1"/>
  <c r="F706" i="43"/>
  <c r="C1142" i="40" l="1"/>
  <c r="E1142" i="40" s="1"/>
  <c r="G706" i="43"/>
  <c r="B1143" i="40" s="1"/>
  <c r="C1143" i="40" s="1"/>
  <c r="E1143" i="40" s="1"/>
  <c r="F707" i="43"/>
  <c r="G707" i="43" l="1"/>
  <c r="B1144" i="40" s="1"/>
  <c r="F708" i="43"/>
  <c r="C1144" i="40" l="1"/>
  <c r="E1144" i="40" s="1"/>
  <c r="F709" i="43"/>
  <c r="G708" i="43"/>
  <c r="B1145" i="40" s="1"/>
  <c r="C1145" i="40" l="1"/>
  <c r="E1145" i="40" s="1"/>
  <c r="F710" i="43"/>
  <c r="G709" i="43"/>
  <c r="B1146" i="40" s="1"/>
  <c r="C1146" i="40" l="1"/>
  <c r="E1146" i="40" s="1"/>
  <c r="G710" i="43"/>
  <c r="B1147" i="40" s="1"/>
  <c r="F711" i="43"/>
  <c r="C1147" i="40" l="1"/>
  <c r="E1147" i="40" s="1"/>
  <c r="F712" i="43"/>
  <c r="G711" i="43"/>
  <c r="B1148" i="40" s="1"/>
  <c r="C1148" i="40" l="1"/>
  <c r="E1148" i="40" s="1"/>
  <c r="F713" i="43"/>
  <c r="G712" i="43"/>
  <c r="B1149" i="40" s="1"/>
  <c r="C1149" i="40" l="1"/>
  <c r="E1149" i="40" s="1"/>
  <c r="F714" i="43"/>
  <c r="G713" i="43"/>
  <c r="B1150" i="40" s="1"/>
  <c r="C1150" i="40" l="1"/>
  <c r="E1150" i="40" s="1"/>
  <c r="G714" i="43"/>
  <c r="B1151" i="40" s="1"/>
  <c r="F715" i="43"/>
  <c r="E716" i="43" s="1"/>
  <c r="J716" i="43" s="1"/>
  <c r="C1151" i="40" l="1"/>
  <c r="E1151" i="40" s="1"/>
  <c r="G715" i="43"/>
  <c r="B1152" i="40" s="1"/>
  <c r="F716" i="43"/>
  <c r="C1152" i="40" l="1"/>
  <c r="E1152" i="40"/>
  <c r="F717" i="43"/>
  <c r="G716" i="43"/>
  <c r="F718" i="43" l="1"/>
  <c r="G717" i="43"/>
  <c r="B1153" i="40" s="1"/>
  <c r="C1153" i="40" s="1"/>
  <c r="E1153" i="40" s="1"/>
  <c r="F719" i="43" l="1"/>
  <c r="G718" i="43"/>
  <c r="B1154" i="40" s="1"/>
  <c r="C1154" i="40" l="1"/>
  <c r="E1154" i="40" s="1"/>
  <c r="G719" i="43"/>
  <c r="B1155" i="40" s="1"/>
  <c r="C1155" i="40" s="1"/>
  <c r="E1155" i="40" s="1"/>
  <c r="F720" i="43"/>
  <c r="E721" i="43" s="1"/>
  <c r="J721" i="43" s="1"/>
  <c r="F721" i="43" l="1"/>
  <c r="G720" i="43"/>
  <c r="B1156" i="40" s="1"/>
  <c r="C1156" i="40" l="1"/>
  <c r="E1156" i="40" s="1"/>
  <c r="G721" i="43"/>
  <c r="F722" i="43"/>
  <c r="G722" i="43" l="1"/>
  <c r="B1178" i="40" s="1"/>
  <c r="F723" i="43"/>
  <c r="G723" i="43" l="1"/>
  <c r="E724" i="43"/>
  <c r="C1030" i="40" l="1"/>
  <c r="A1031" i="40" s="1"/>
  <c r="H1281" i="40" s="1"/>
  <c r="I1281" i="40" s="1"/>
  <c r="J1281" i="40" s="1"/>
  <c r="B1179" i="40"/>
  <c r="F724" i="43"/>
  <c r="F725" i="43" s="1"/>
  <c r="F726" i="43" s="1"/>
  <c r="J724" i="43"/>
  <c r="G724" i="43"/>
  <c r="B1180" i="40" s="1"/>
  <c r="G725" i="43" l="1"/>
  <c r="B1181" i="40" s="1"/>
  <c r="F727" i="43"/>
  <c r="G726" i="43"/>
  <c r="B1182" i="40" s="1"/>
  <c r="C1051" i="40" l="1"/>
  <c r="E1051" i="40" s="1"/>
  <c r="G727" i="43"/>
  <c r="C1052" i="40" l="1"/>
  <c r="E1052" i="40" s="1"/>
  <c r="E728" i="43"/>
  <c r="J728" i="43" l="1"/>
  <c r="F728" i="43"/>
  <c r="F729" i="43" l="1"/>
  <c r="G728" i="43"/>
  <c r="B1183" i="40" s="1"/>
  <c r="C1183" i="40" l="1"/>
  <c r="E1183" i="40" s="1"/>
  <c r="G729" i="43"/>
  <c r="B1184" i="40" s="1"/>
  <c r="F730" i="43"/>
  <c r="C1184" i="40" l="1"/>
  <c r="E1184" i="40"/>
  <c r="F731" i="43"/>
  <c r="G730" i="43"/>
  <c r="B1185" i="40" s="1"/>
  <c r="C1185" i="40" l="1"/>
  <c r="E1185" i="40"/>
  <c r="G731" i="43"/>
  <c r="B1186" i="40" s="1"/>
  <c r="F732" i="43"/>
  <c r="C1186" i="40" l="1"/>
  <c r="E1186" i="40" s="1"/>
  <c r="G732" i="43"/>
  <c r="B1187" i="40" s="1"/>
  <c r="F733" i="43"/>
  <c r="C1187" i="40" l="1"/>
  <c r="E1187" i="40"/>
  <c r="G733" i="43"/>
  <c r="B1188" i="40" s="1"/>
  <c r="F734" i="43"/>
  <c r="C1188" i="40" l="1"/>
  <c r="E1188" i="40"/>
  <c r="F735" i="43"/>
  <c r="G734" i="43"/>
  <c r="B1189" i="40" s="1"/>
  <c r="C1189" i="40" l="1"/>
  <c r="E1189" i="40"/>
  <c r="G735" i="43"/>
  <c r="B1190" i="40" s="1"/>
  <c r="F736" i="43"/>
  <c r="C1190" i="40" l="1"/>
  <c r="E1190" i="40"/>
  <c r="F737" i="43"/>
  <c r="E738" i="43" s="1"/>
  <c r="J738" i="43" s="1"/>
  <c r="G736" i="43"/>
  <c r="B1191" i="40" s="1"/>
  <c r="C1191" i="40" l="1"/>
  <c r="E1191" i="40" s="1"/>
  <c r="F738" i="43"/>
  <c r="G737" i="43"/>
  <c r="B1192" i="40" s="1"/>
  <c r="C1192" i="40" l="1"/>
  <c r="E1192" i="40" s="1"/>
  <c r="F739" i="43"/>
  <c r="G738" i="43"/>
  <c r="G739" i="43" l="1"/>
  <c r="B1193" i="40" s="1"/>
  <c r="F740" i="43"/>
  <c r="C1193" i="40" l="1"/>
  <c r="E1193" i="40" s="1"/>
  <c r="G740" i="43"/>
  <c r="B1194" i="40" s="1"/>
  <c r="F741" i="43"/>
  <c r="G741" i="43" s="1"/>
  <c r="C1194" i="40" l="1"/>
  <c r="E1194" i="40" s="1"/>
  <c r="E742" i="43"/>
  <c r="F742" i="43" s="1"/>
  <c r="B1195" i="40"/>
  <c r="J742" i="43"/>
  <c r="F743" i="43" l="1"/>
  <c r="G742" i="43"/>
  <c r="B1196" i="40" s="1"/>
  <c r="C1195" i="40"/>
  <c r="E1195" i="40" s="1"/>
  <c r="G743" i="43"/>
  <c r="B1197" i="40" s="1"/>
  <c r="F744" i="43"/>
  <c r="C1196" i="40" l="1"/>
  <c r="E1196" i="40"/>
  <c r="C1197" i="40"/>
  <c r="E1197" i="40" s="1"/>
  <c r="F745" i="43"/>
  <c r="G744" i="43"/>
  <c r="B1198" i="40" s="1"/>
  <c r="C1198" i="40" s="1"/>
  <c r="E1198" i="40" s="1"/>
  <c r="G745" i="43" l="1"/>
  <c r="B1199" i="40" s="1"/>
  <c r="F746" i="43"/>
  <c r="C1199" i="40" l="1"/>
  <c r="E1199" i="40" s="1"/>
  <c r="F747" i="43"/>
  <c r="E748" i="43" s="1"/>
  <c r="J748" i="43" s="1"/>
  <c r="G746" i="43"/>
  <c r="B1200" i="40" s="1"/>
  <c r="C1200" i="40" l="1"/>
  <c r="E1200" i="40" s="1"/>
  <c r="F748" i="43"/>
  <c r="G747" i="43"/>
  <c r="B1201" i="40" s="1"/>
  <c r="C1201" i="40" l="1"/>
  <c r="E1201" i="40" s="1"/>
  <c r="G748" i="43"/>
  <c r="F749" i="43"/>
  <c r="G749" i="43" l="1"/>
  <c r="B1222" i="40" s="1"/>
  <c r="E750" i="43"/>
  <c r="F750" i="43" l="1"/>
  <c r="F751" i="43" s="1"/>
  <c r="J750" i="43"/>
  <c r="G750" i="43"/>
  <c r="B1223" i="40" s="1"/>
  <c r="G751" i="43" l="1"/>
  <c r="E752" i="43" l="1"/>
  <c r="J752" i="43" l="1"/>
  <c r="F752" i="43"/>
  <c r="F753" i="43" l="1"/>
  <c r="G752" i="43"/>
  <c r="B1224" i="40" s="1"/>
  <c r="C1224" i="40" l="1"/>
  <c r="E1224" i="40" s="1"/>
  <c r="F754" i="43"/>
  <c r="G753" i="43"/>
  <c r="B1225" i="40" s="1"/>
  <c r="C1225" i="40" l="1"/>
  <c r="E1225" i="40"/>
  <c r="F755" i="43"/>
  <c r="G754" i="43"/>
  <c r="B1226" i="40" s="1"/>
  <c r="C1226" i="40" l="1"/>
  <c r="E1226" i="40" s="1"/>
  <c r="G755" i="43"/>
  <c r="B1227" i="40" s="1"/>
  <c r="F756" i="43"/>
  <c r="E757" i="43" s="1"/>
  <c r="J757" i="43" s="1"/>
  <c r="C1227" i="40" l="1"/>
  <c r="E1227" i="40" s="1"/>
  <c r="G756" i="43"/>
  <c r="B1228" i="40" s="1"/>
  <c r="F757" i="43"/>
  <c r="E758" i="43" s="1"/>
  <c r="J758" i="43" s="1"/>
  <c r="C1228" i="40" l="1"/>
  <c r="E1228" i="40" s="1"/>
  <c r="G757" i="43"/>
  <c r="B1229" i="40" s="1"/>
  <c r="F758" i="43"/>
  <c r="E759" i="43" s="1"/>
  <c r="J759" i="43" s="1"/>
  <c r="C1229" i="40" l="1"/>
  <c r="E1229" i="40"/>
  <c r="G758" i="43"/>
  <c r="B1230" i="40" s="1"/>
  <c r="F759" i="43"/>
  <c r="E760" i="43" s="1"/>
  <c r="J760" i="43" s="1"/>
  <c r="C1230" i="40" l="1"/>
  <c r="E1230" i="40" s="1"/>
  <c r="G759" i="43"/>
  <c r="B1231" i="40" s="1"/>
  <c r="F760" i="43"/>
  <c r="C1231" i="40" l="1"/>
  <c r="E1231" i="40" s="1"/>
  <c r="E761" i="43"/>
  <c r="G760" i="43"/>
  <c r="C1072" i="40" l="1"/>
  <c r="A1073" i="40" s="1"/>
  <c r="H1282" i="40" s="1"/>
  <c r="I1282" i="40" s="1"/>
  <c r="J1282" i="40" s="1"/>
  <c r="B1232" i="40"/>
  <c r="F761" i="43"/>
  <c r="F762" i="43" s="1"/>
  <c r="E763" i="43" s="1"/>
  <c r="J761" i="43"/>
  <c r="C1232" i="40" l="1"/>
  <c r="E1232" i="40" s="1"/>
  <c r="G762" i="43"/>
  <c r="B1234" i="40" s="1"/>
  <c r="F763" i="43"/>
  <c r="G761" i="43"/>
  <c r="B1233" i="40" s="1"/>
  <c r="C1233" i="40" l="1"/>
  <c r="E1233" i="40" s="1"/>
  <c r="C1234" i="40"/>
  <c r="E1234" i="40" s="1"/>
  <c r="G763" i="43"/>
  <c r="F764" i="43"/>
  <c r="C1094" i="40"/>
  <c r="E1094" i="40" s="1"/>
  <c r="F765" i="43" l="1"/>
  <c r="G765" i="43" s="1"/>
  <c r="B1236" i="40" s="1"/>
  <c r="G764" i="43"/>
  <c r="B1235" i="40" s="1"/>
  <c r="C1095" i="40"/>
  <c r="E1095" i="40" s="1"/>
  <c r="C1235" i="40" l="1"/>
  <c r="E1235" i="40"/>
  <c r="C1236" i="40"/>
  <c r="E1236" i="40" s="1"/>
  <c r="F766" i="43"/>
  <c r="F767" i="43" l="1"/>
  <c r="E768" i="43" s="1"/>
  <c r="J768" i="43" s="1"/>
  <c r="G766" i="43"/>
  <c r="B1237" i="40" s="1"/>
  <c r="C1237" i="40" l="1"/>
  <c r="E1237" i="40" s="1"/>
  <c r="F768" i="43"/>
  <c r="G767" i="43"/>
  <c r="B1238" i="40" s="1"/>
  <c r="C1238" i="40" l="1"/>
  <c r="E1238" i="40"/>
  <c r="G768" i="43"/>
  <c r="F769" i="43"/>
  <c r="G769" i="43" l="1"/>
  <c r="B6" i="44" s="1"/>
  <c r="E770" i="43"/>
  <c r="F770" i="43" l="1"/>
  <c r="F771" i="43" s="1"/>
  <c r="J770" i="43"/>
  <c r="G770" i="43" l="1"/>
  <c r="B7" i="44" s="1"/>
  <c r="G771" i="43"/>
  <c r="C7" i="44" l="1"/>
  <c r="E7" i="44" s="1"/>
  <c r="E772" i="43"/>
  <c r="J772" i="43" l="1"/>
  <c r="F772" i="43"/>
  <c r="G772" i="43" l="1"/>
  <c r="B8" i="44" s="1"/>
  <c r="C8" i="44" s="1"/>
  <c r="E8" i="44" s="1"/>
  <c r="E773" i="43" l="1"/>
  <c r="J773" i="43" l="1"/>
  <c r="F773" i="43"/>
  <c r="G773" i="43" l="1"/>
  <c r="B9" i="44" s="1"/>
  <c r="F774" i="43"/>
  <c r="C9" i="44" l="1"/>
  <c r="E9" i="44"/>
  <c r="F775" i="43"/>
  <c r="G774" i="43"/>
  <c r="B10" i="44" s="1"/>
  <c r="C10" i="44" l="1"/>
  <c r="E10" i="44" s="1"/>
  <c r="G775" i="43"/>
  <c r="B11" i="44" s="1"/>
  <c r="C11" i="44" s="1"/>
  <c r="E11" i="44" s="1"/>
  <c r="F776" i="43"/>
  <c r="G776" i="43" l="1"/>
  <c r="B12" i="44" s="1"/>
  <c r="F777" i="43"/>
  <c r="C12" i="44" l="1"/>
  <c r="E12" i="44"/>
  <c r="F778" i="43"/>
  <c r="G777" i="43"/>
  <c r="B13" i="44" s="1"/>
  <c r="C13" i="44" s="1"/>
  <c r="E13" i="44" s="1"/>
  <c r="G778" i="43" l="1"/>
  <c r="B14" i="44" s="1"/>
  <c r="F779" i="43"/>
  <c r="C14" i="44" l="1"/>
  <c r="E14" i="44" s="1"/>
  <c r="G779" i="43"/>
  <c r="B15" i="44" s="1"/>
  <c r="F780" i="43"/>
  <c r="C15" i="44" l="1"/>
  <c r="E15" i="44"/>
  <c r="G780" i="43"/>
  <c r="B16" i="44" s="1"/>
  <c r="C16" i="44" s="1"/>
  <c r="E16" i="44" s="1"/>
  <c r="F781" i="43"/>
  <c r="E782" i="43" s="1"/>
  <c r="J782" i="43" s="1"/>
  <c r="F782" i="43" l="1"/>
  <c r="G781" i="43"/>
  <c r="B17" i="44" s="1"/>
  <c r="C17" i="44" l="1"/>
  <c r="E17" i="44" s="1"/>
  <c r="G782" i="43"/>
  <c r="E783" i="43"/>
  <c r="C1113" i="40" l="1"/>
  <c r="A1114" i="40" s="1"/>
  <c r="H1283" i="40" s="1"/>
  <c r="I1283" i="40" s="1"/>
  <c r="J1283" i="40" s="1"/>
  <c r="B18" i="44"/>
  <c r="J783" i="43"/>
  <c r="F783" i="43"/>
  <c r="C18" i="44" l="1"/>
  <c r="E18" i="44" s="1"/>
  <c r="F784" i="43"/>
  <c r="G784" i="43" s="1"/>
  <c r="B20" i="44" s="1"/>
  <c r="G783" i="43"/>
  <c r="B19" i="44" s="1"/>
  <c r="C19" i="44" l="1"/>
  <c r="E19" i="44" s="1"/>
  <c r="C20" i="44"/>
  <c r="E20" i="44" s="1"/>
  <c r="F785" i="43"/>
  <c r="G785" i="43"/>
  <c r="E786" i="43" l="1"/>
  <c r="J786" i="43" s="1"/>
  <c r="C1135" i="40"/>
  <c r="E1135" i="40" s="1"/>
  <c r="B21" i="44"/>
  <c r="G786" i="43"/>
  <c r="C1136" i="40" s="1"/>
  <c r="E1136" i="40" s="1"/>
  <c r="C21" i="44" l="1"/>
  <c r="E21" i="44" s="1"/>
  <c r="C22" i="44" s="1"/>
  <c r="A23" i="44" s="1"/>
  <c r="F786" i="43"/>
  <c r="F787" i="43" s="1"/>
  <c r="F788" i="43"/>
  <c r="G787" i="43"/>
  <c r="C1137" i="40" l="1"/>
  <c r="E1137" i="40" s="1"/>
  <c r="B41" i="44"/>
  <c r="F789" i="43"/>
  <c r="G788" i="43"/>
  <c r="C1138" i="40" l="1"/>
  <c r="E1138" i="40" s="1"/>
  <c r="B42" i="44"/>
  <c r="C42" i="44" s="1"/>
  <c r="E42" i="44" s="1"/>
  <c r="G789" i="43"/>
  <c r="B43" i="44" s="1"/>
  <c r="C43" i="44" l="1"/>
  <c r="E43" i="44" s="1"/>
  <c r="C1139" i="40"/>
  <c r="E1139" i="40" s="1"/>
  <c r="E790" i="43"/>
  <c r="J790" i="43" l="1"/>
  <c r="F790" i="43"/>
  <c r="F791" i="43" l="1"/>
  <c r="G791" i="43" s="1"/>
  <c r="G790" i="43"/>
  <c r="B44" i="44" s="1"/>
  <c r="E792" i="43" l="1"/>
  <c r="B45" i="44"/>
  <c r="C44" i="44"/>
  <c r="E44" i="44" s="1"/>
  <c r="F792" i="43"/>
  <c r="F793" i="43" s="1"/>
  <c r="J792" i="43"/>
  <c r="C45" i="44" l="1"/>
  <c r="E45" i="44" s="1"/>
  <c r="G792" i="43"/>
  <c r="B46" i="44" s="1"/>
  <c r="G793" i="43"/>
  <c r="B47" i="44" s="1"/>
  <c r="C47" i="44" s="1"/>
  <c r="E47" i="44" s="1"/>
  <c r="F794" i="43"/>
  <c r="C46" i="44" l="1"/>
  <c r="E46" i="44" s="1"/>
  <c r="F795" i="43"/>
  <c r="G794" i="43"/>
  <c r="B48" i="44" s="1"/>
  <c r="C48" i="44" l="1"/>
  <c r="E48" i="44"/>
  <c r="G795" i="43"/>
  <c r="B49" i="44" s="1"/>
  <c r="C49" i="44" s="1"/>
  <c r="E49" i="44" s="1"/>
  <c r="F796" i="43"/>
  <c r="F797" i="43" l="1"/>
  <c r="E798" i="43" s="1"/>
  <c r="J798" i="43" s="1"/>
  <c r="G796" i="43"/>
  <c r="B50" i="44" s="1"/>
  <c r="C50" i="44" l="1"/>
  <c r="E50" i="44"/>
  <c r="F798" i="43"/>
  <c r="G797" i="43"/>
  <c r="B51" i="44" s="1"/>
  <c r="C51" i="44" l="1"/>
  <c r="E51" i="44"/>
  <c r="G798" i="43"/>
  <c r="B52" i="44" s="1"/>
  <c r="F799" i="43"/>
  <c r="C52" i="44" l="1"/>
  <c r="E52" i="44" s="1"/>
  <c r="G799" i="43"/>
  <c r="B53" i="44" s="1"/>
  <c r="E800" i="43"/>
  <c r="C53" i="44" l="1"/>
  <c r="E53" i="44" s="1"/>
  <c r="F800" i="43"/>
  <c r="F801" i="43" s="1"/>
  <c r="J800" i="43"/>
  <c r="G800" i="43"/>
  <c r="B54" i="44" s="1"/>
  <c r="C54" i="44" l="1"/>
  <c r="E54" i="44"/>
  <c r="G801" i="43"/>
  <c r="B55" i="44" s="1"/>
  <c r="C55" i="44" s="1"/>
  <c r="E55" i="44" s="1"/>
  <c r="F802" i="43"/>
  <c r="E803" i="43" s="1"/>
  <c r="J803" i="43" s="1"/>
  <c r="G802" i="43" l="1"/>
  <c r="B56" i="44" s="1"/>
  <c r="F803" i="43"/>
  <c r="C56" i="44" l="1"/>
  <c r="E56" i="44"/>
  <c r="C57" i="44" s="1"/>
  <c r="A58" i="44" s="1"/>
  <c r="F804" i="43"/>
  <c r="G803" i="43"/>
  <c r="F805" i="43" l="1"/>
  <c r="G804" i="43"/>
  <c r="F806" i="43" l="1"/>
  <c r="G805" i="43"/>
  <c r="G806" i="43" l="1"/>
  <c r="F807" i="43"/>
  <c r="G807" i="43" l="1"/>
  <c r="F808" i="43"/>
  <c r="G808" i="43" l="1"/>
  <c r="C1157" i="40" s="1"/>
  <c r="A1158" i="40" s="1"/>
  <c r="H1284" i="40" s="1"/>
  <c r="I1284" i="40" s="1"/>
  <c r="J1284" i="40" s="1"/>
  <c r="E809" i="43" l="1"/>
  <c r="F809" i="43" s="1"/>
  <c r="J809" i="43"/>
  <c r="F810" i="43" l="1"/>
  <c r="G810" i="43" s="1"/>
  <c r="G809" i="43"/>
  <c r="F811" i="43" l="1"/>
  <c r="F812" i="43" s="1"/>
  <c r="G811" i="43"/>
  <c r="C1179" i="40" s="1"/>
  <c r="E1179" i="40" s="1"/>
  <c r="F813" i="43" l="1"/>
  <c r="G812" i="43"/>
  <c r="C1180" i="40" s="1"/>
  <c r="E1180" i="40" s="1"/>
  <c r="F814" i="43" l="1"/>
  <c r="E815" i="43" s="1"/>
  <c r="J815" i="43" s="1"/>
  <c r="G813" i="43"/>
  <c r="C1181" i="40" s="1"/>
  <c r="E1181" i="40" s="1"/>
  <c r="F815" i="43" l="1"/>
  <c r="G814" i="43"/>
  <c r="C1182" i="40" s="1"/>
  <c r="E1182" i="40" s="1"/>
  <c r="F816" i="43" l="1"/>
  <c r="G815" i="43"/>
  <c r="F817" i="43" l="1"/>
  <c r="G817" i="43" s="1"/>
  <c r="E818" i="43" s="1"/>
  <c r="G816" i="43"/>
  <c r="F818" i="43" l="1"/>
  <c r="F819" i="43" s="1"/>
  <c r="J818" i="43"/>
  <c r="G818" i="43"/>
  <c r="F820" i="43" l="1"/>
  <c r="G819" i="43"/>
  <c r="G820" i="43" l="1"/>
  <c r="F821" i="43"/>
  <c r="G821" i="43" l="1"/>
  <c r="F822" i="43"/>
  <c r="F823" i="43" l="1"/>
  <c r="G822" i="43"/>
  <c r="G823" i="43" l="1"/>
  <c r="F824" i="43"/>
  <c r="F825" i="43" l="1"/>
  <c r="G824" i="43"/>
  <c r="G825" i="43" l="1"/>
  <c r="E826" i="43"/>
  <c r="F826" i="43" l="1"/>
  <c r="J826" i="43"/>
  <c r="F827" i="43"/>
  <c r="G826" i="43"/>
  <c r="G827" i="43" l="1"/>
  <c r="F828" i="43"/>
  <c r="F829" i="43" l="1"/>
  <c r="G828" i="43"/>
  <c r="G829" i="43" l="1"/>
  <c r="F830" i="43"/>
  <c r="F831" i="43" l="1"/>
  <c r="G830" i="43"/>
  <c r="G831" i="43" l="1"/>
  <c r="F832" i="43"/>
  <c r="F833" i="43" l="1"/>
  <c r="G832" i="43"/>
  <c r="G833" i="43" l="1"/>
  <c r="F834" i="43"/>
  <c r="F835" i="43" l="1"/>
  <c r="G834" i="43"/>
  <c r="G835" i="43" l="1"/>
  <c r="C1202" i="40" s="1"/>
  <c r="A1203" i="40" s="1"/>
  <c r="H1285" i="40" s="1"/>
  <c r="I1285" i="40" s="1"/>
  <c r="J1285" i="40" s="1"/>
  <c r="E836" i="43"/>
  <c r="G836" i="43"/>
  <c r="F836" i="43" l="1"/>
  <c r="F837" i="43" s="1"/>
  <c r="J836" i="43"/>
  <c r="F838" i="43" l="1"/>
  <c r="G837" i="43"/>
  <c r="F839" i="43" l="1"/>
  <c r="G838" i="43"/>
  <c r="C1223" i="40" s="1"/>
  <c r="E1223" i="40" s="1"/>
  <c r="G839" i="43" l="1"/>
  <c r="F840" i="43"/>
  <c r="G840" i="43" l="1"/>
  <c r="F841" i="43"/>
  <c r="F842" i="43" l="1"/>
  <c r="G841" i="43"/>
  <c r="F843" i="43" l="1"/>
  <c r="G842" i="43"/>
  <c r="G843" i="43" l="1"/>
  <c r="F844" i="43"/>
  <c r="G844" i="43" l="1"/>
  <c r="F845" i="43"/>
  <c r="G845" i="43" s="1"/>
  <c r="E846" i="43" s="1"/>
  <c r="F846" i="43" l="1"/>
  <c r="J846" i="43"/>
  <c r="G846" i="43"/>
  <c r="F847" i="43"/>
  <c r="G847" i="43" l="1"/>
  <c r="F848" i="43"/>
  <c r="F849" i="43" l="1"/>
  <c r="G848" i="43"/>
  <c r="G849" i="43" l="1"/>
  <c r="F850" i="43"/>
  <c r="F851" i="43" l="1"/>
  <c r="G850" i="43"/>
  <c r="G851" i="43" l="1"/>
  <c r="F852" i="43"/>
  <c r="G852" i="43" l="1"/>
  <c r="F853" i="43"/>
  <c r="G853" i="43" l="1"/>
  <c r="F854" i="43"/>
  <c r="E855" i="43" l="1"/>
  <c r="G854" i="43"/>
  <c r="F855" i="43" l="1"/>
  <c r="F856" i="43" s="1"/>
  <c r="J855" i="43"/>
  <c r="G855" i="43"/>
  <c r="F857" i="43" l="1"/>
  <c r="G856" i="43"/>
  <c r="G857" i="43" l="1"/>
  <c r="F858" i="43"/>
  <c r="G858" i="43" l="1"/>
  <c r="F859" i="43"/>
  <c r="G859" i="43" l="1"/>
  <c r="F860" i="43"/>
  <c r="F861" i="43" l="1"/>
  <c r="F862" i="43" s="1"/>
  <c r="F863" i="43" s="1"/>
  <c r="F864" i="43" s="1"/>
  <c r="F865" i="43" s="1"/>
  <c r="F866" i="43" s="1"/>
  <c r="F867" i="43" s="1"/>
  <c r="F868" i="43" s="1"/>
  <c r="F869" i="43" s="1"/>
  <c r="F870" i="43" s="1"/>
  <c r="F871" i="43" s="1"/>
  <c r="F872" i="43" s="1"/>
  <c r="F873" i="43" s="1"/>
  <c r="F874" i="43" s="1"/>
  <c r="F875" i="43" s="1"/>
  <c r="F876" i="43" s="1"/>
  <c r="F877" i="43" s="1"/>
  <c r="F878" i="43" s="1"/>
  <c r="F879" i="43" s="1"/>
  <c r="F880" i="43" s="1"/>
  <c r="F881" i="43" s="1"/>
  <c r="F882" i="43" s="1"/>
  <c r="F883" i="43" s="1"/>
  <c r="F884" i="43" s="1"/>
  <c r="F885" i="43" s="1"/>
  <c r="F886" i="43" s="1"/>
  <c r="F887" i="43" s="1"/>
  <c r="F888" i="43" s="1"/>
  <c r="F889" i="43" s="1"/>
  <c r="F890" i="43" s="1"/>
  <c r="F891" i="43" s="1"/>
  <c r="F892" i="43" s="1"/>
  <c r="F893" i="43" s="1"/>
  <c r="F894" i="43" s="1"/>
  <c r="F895" i="43" s="1"/>
  <c r="F896" i="43" s="1"/>
  <c r="F897" i="43" s="1"/>
  <c r="F898" i="43" s="1"/>
  <c r="F899" i="43" s="1"/>
  <c r="F900" i="43" s="1"/>
  <c r="F901" i="43" s="1"/>
  <c r="F902" i="43" s="1"/>
  <c r="F903" i="43" s="1"/>
  <c r="F904" i="43" s="1"/>
  <c r="F905" i="43" s="1"/>
  <c r="F906" i="43" s="1"/>
  <c r="F907" i="43" s="1"/>
  <c r="F908" i="43" s="1"/>
  <c r="F909" i="43" s="1"/>
  <c r="F910" i="43" s="1"/>
  <c r="F911" i="43" s="1"/>
  <c r="F912" i="43" s="1"/>
  <c r="F913" i="43" s="1"/>
  <c r="F914" i="43" s="1"/>
  <c r="F915" i="43" s="1"/>
  <c r="F916" i="43" s="1"/>
  <c r="F917" i="43" s="1"/>
  <c r="F918" i="43" s="1"/>
  <c r="F919" i="43" s="1"/>
  <c r="F920" i="43" s="1"/>
  <c r="F921" i="43" s="1"/>
  <c r="F922" i="43" s="1"/>
  <c r="F923" i="43" s="1"/>
  <c r="F924" i="43" s="1"/>
  <c r="F925" i="43" s="1"/>
  <c r="F926" i="43" s="1"/>
  <c r="F927" i="43" s="1"/>
  <c r="F928" i="43" s="1"/>
  <c r="F929" i="43" s="1"/>
  <c r="F930" i="43" s="1"/>
  <c r="F931" i="43" s="1"/>
  <c r="F932" i="43" s="1"/>
  <c r="F933" i="43" s="1"/>
  <c r="F934" i="43" s="1"/>
  <c r="F935" i="43" s="1"/>
  <c r="F936" i="43" s="1"/>
  <c r="F937" i="43" s="1"/>
  <c r="F938" i="43" s="1"/>
  <c r="F939" i="43" s="1"/>
  <c r="F940" i="43" s="1"/>
  <c r="F941" i="43" s="1"/>
  <c r="F942" i="43" s="1"/>
  <c r="F943" i="43" s="1"/>
  <c r="F944" i="43" s="1"/>
  <c r="F945" i="43" s="1"/>
  <c r="F946" i="43" s="1"/>
  <c r="F947" i="43" s="1"/>
  <c r="F948" i="43" s="1"/>
  <c r="F949" i="43" s="1"/>
  <c r="F950" i="43" s="1"/>
  <c r="F951" i="43" s="1"/>
  <c r="F952" i="43" s="1"/>
  <c r="F953" i="43" s="1"/>
  <c r="F954" i="43" s="1"/>
  <c r="F955" i="43" s="1"/>
  <c r="F956" i="43" s="1"/>
  <c r="F957" i="43" s="1"/>
  <c r="F958" i="43" s="1"/>
  <c r="F959" i="43" s="1"/>
  <c r="F960" i="43" s="1"/>
  <c r="F961" i="43" s="1"/>
  <c r="F962" i="43" s="1"/>
  <c r="F963" i="43" s="1"/>
  <c r="F964" i="43" s="1"/>
  <c r="F965" i="43" s="1"/>
  <c r="F966" i="43" s="1"/>
  <c r="F967" i="43" s="1"/>
  <c r="F968" i="43" s="1"/>
  <c r="F969" i="43" s="1"/>
  <c r="F970" i="43" s="1"/>
  <c r="F971" i="43" s="1"/>
  <c r="F972" i="43" s="1"/>
  <c r="F973" i="43" s="1"/>
  <c r="F974" i="43" s="1"/>
  <c r="F975" i="43" s="1"/>
  <c r="F976" i="43" s="1"/>
  <c r="F977" i="43" s="1"/>
  <c r="F978" i="43" s="1"/>
  <c r="F979" i="43" s="1"/>
  <c r="F980" i="43" s="1"/>
  <c r="F981" i="43" s="1"/>
  <c r="F982" i="43" s="1"/>
  <c r="F983" i="43" s="1"/>
  <c r="F984" i="43" s="1"/>
  <c r="F985" i="43" s="1"/>
  <c r="F986" i="43" s="1"/>
  <c r="F987" i="43" s="1"/>
  <c r="F988" i="43" s="1"/>
  <c r="F989" i="43" s="1"/>
  <c r="F990" i="43" s="1"/>
  <c r="F991" i="43" s="1"/>
  <c r="F992" i="43" s="1"/>
  <c r="F993" i="43" s="1"/>
  <c r="F994" i="43" s="1"/>
  <c r="F995" i="43" s="1"/>
  <c r="F996" i="43" s="1"/>
  <c r="F997" i="43" s="1"/>
  <c r="F998" i="43" s="1"/>
  <c r="G860" i="43"/>
  <c r="C1239" i="40" s="1"/>
  <c r="A1240" i="40" s="1"/>
  <c r="H1286" i="40" s="1"/>
  <c r="I1286" i="40" s="1"/>
  <c r="J1286" i="40" s="1"/>
</calcChain>
</file>

<file path=xl/sharedStrings.xml><?xml version="1.0" encoding="utf-8"?>
<sst xmlns="http://schemas.openxmlformats.org/spreadsheetml/2006/main" count="1717" uniqueCount="172">
  <si>
    <t>Back</t>
  </si>
  <si>
    <t>Inter</t>
  </si>
  <si>
    <t>Fore</t>
  </si>
  <si>
    <t>HI</t>
  </si>
  <si>
    <t>Reduced Level</t>
  </si>
  <si>
    <t>Distance</t>
  </si>
  <si>
    <t>WL</t>
  </si>
  <si>
    <t>Remarks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</si>
  <si>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</si>
  <si>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</si>
  <si>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</si>
  <si>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</si>
  <si>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</si>
  <si>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</si>
  <si>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</si>
  <si>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</si>
  <si>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</si>
  <si>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</si>
  <si>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</si>
  <si>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</si>
  <si>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</si>
  <si>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</si>
  <si>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</si>
  <si>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</si>
  <si>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</si>
  <si>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</si>
  <si>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</si>
  <si>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</si>
  <si>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</si>
  <si>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</si>
  <si>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</si>
  <si>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</si>
  <si>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</si>
  <si>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</si>
  <si>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</si>
  <si>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</si>
  <si>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</si>
  <si>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</si>
  <si>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</si>
  <si>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</si>
  <si>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</si>
  <si>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</si>
  <si>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</si>
  <si>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</si>
  <si>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</si>
  <si>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</si>
  <si>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</si>
  <si>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</si>
  <si>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</si>
  <si>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</si>
  <si>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</si>
  <si>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</si>
  <si>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</si>
  <si>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</si>
  <si>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</si>
  <si>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</si>
  <si>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</si>
  <si>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</si>
  <si>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</si>
  <si>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</si>
  <si>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</si>
  <si>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</si>
  <si>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</si>
  <si>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Design</t>
  </si>
  <si>
    <t>Chainage</t>
  </si>
  <si>
    <t>Embankment</t>
  </si>
  <si>
    <t>River/Canal</t>
  </si>
  <si>
    <t>Design Inventory</t>
  </si>
  <si>
    <t>Design Top Level :</t>
  </si>
  <si>
    <t>Design Bottom Level :</t>
  </si>
  <si>
    <t>Design Top Width :</t>
  </si>
  <si>
    <t>Center Line :</t>
  </si>
  <si>
    <t>Required</t>
  </si>
  <si>
    <t>Design Bed Level :</t>
  </si>
  <si>
    <t>Design Bed Width :</t>
  </si>
  <si>
    <t>wl-1</t>
  </si>
  <si>
    <t>wl-2</t>
  </si>
  <si>
    <t>L/B</t>
  </si>
  <si>
    <t>R/B</t>
  </si>
  <si>
    <t>C.L</t>
  </si>
  <si>
    <t xml:space="preserve">                      </t>
  </si>
  <si>
    <t>C/L proposed</t>
  </si>
  <si>
    <t xml:space="preserve"> L/B (BRICK FIELD UP CHAIRMAN)</t>
  </si>
  <si>
    <t>P.C.L</t>
  </si>
  <si>
    <t xml:space="preserve"> </t>
  </si>
  <si>
    <t>Distance (Meter)</t>
  </si>
  <si>
    <t>Existing Bed Level</t>
  </si>
  <si>
    <t>m .d</t>
  </si>
  <si>
    <t>Resectioning</t>
  </si>
  <si>
    <t>10+00</t>
  </si>
  <si>
    <t>R.L= 1.659 w.l fly</t>
  </si>
  <si>
    <t>R.L=2.732 taken from top of road red mark.</t>
  </si>
  <si>
    <t>10+300</t>
  </si>
  <si>
    <t>10+600</t>
  </si>
  <si>
    <t>10+900</t>
  </si>
  <si>
    <t>12+700</t>
  </si>
  <si>
    <t>13+300</t>
  </si>
  <si>
    <t>13+000</t>
  </si>
  <si>
    <t>13+600</t>
  </si>
  <si>
    <t>13+900</t>
  </si>
  <si>
    <t>14+200</t>
  </si>
  <si>
    <t>14+500</t>
  </si>
  <si>
    <t>14+800</t>
  </si>
  <si>
    <t>15+100</t>
  </si>
  <si>
    <t>15+300</t>
  </si>
  <si>
    <t>15+600</t>
  </si>
  <si>
    <t>15+900</t>
  </si>
  <si>
    <t>16+200</t>
  </si>
  <si>
    <t>16+400</t>
  </si>
  <si>
    <t>16+700</t>
  </si>
  <si>
    <t>17+000</t>
  </si>
  <si>
    <t>17+300</t>
  </si>
  <si>
    <t>17+800</t>
  </si>
  <si>
    <t>18+200</t>
  </si>
  <si>
    <t>18+700</t>
  </si>
  <si>
    <t>19+200</t>
  </si>
  <si>
    <t>19+700</t>
  </si>
  <si>
    <t>20+00</t>
  </si>
  <si>
    <t>20+100</t>
  </si>
  <si>
    <t>C/S  No. :  01 at km. 10.00</t>
  </si>
  <si>
    <t>C/S  No. :  02 at km. 10.300</t>
  </si>
  <si>
    <t>C/S  No. :  03 at km. 10.600</t>
  </si>
  <si>
    <t>C/S  No. :  04 at km.10.900</t>
  </si>
  <si>
    <t>11+200</t>
  </si>
  <si>
    <t>C/S  No. :  05 at km. 11.200</t>
  </si>
  <si>
    <t>11+500</t>
  </si>
  <si>
    <t>C/S  No. :  06 at km. 11.500</t>
  </si>
  <si>
    <t>11+800</t>
  </si>
  <si>
    <t>C/S  No. :  07 at km. 11.800</t>
  </si>
  <si>
    <t>C/S  No. :  08 at km. 12.100</t>
  </si>
  <si>
    <t>12+100</t>
  </si>
  <si>
    <t>12+400</t>
  </si>
  <si>
    <t>C/S  No. :  09 at km. 12.400</t>
  </si>
  <si>
    <t>C/S  No. :  10 at km. 12.700</t>
  </si>
  <si>
    <t>C/S  No. :  11 at km. 13.00</t>
  </si>
  <si>
    <t>C/S  No. :  12 at km. 13.300</t>
  </si>
  <si>
    <t>C/S  No. :  13 at km. 13.600</t>
  </si>
  <si>
    <t>C/S  No. :  14 at km. 13.900</t>
  </si>
  <si>
    <t>C/S  No. :  15 at km. 14.200</t>
  </si>
  <si>
    <t>C/S  No. :  16 at km. 14.500</t>
  </si>
  <si>
    <t>C/S  No. :  17 at km. 14.800</t>
  </si>
  <si>
    <t>C/S  No. :  18 at km. 15.100</t>
  </si>
  <si>
    <t>C/S  No. :  19 at km. 15.300</t>
  </si>
  <si>
    <t>C/S  No. :  20 at km. 15.600</t>
  </si>
  <si>
    <t>C/S  No. :  21 at km. 15.900</t>
  </si>
  <si>
    <t>C/S  No. :  22 at km. 16.200</t>
  </si>
  <si>
    <t>C/S  No. :  23 at km. 16.400</t>
  </si>
  <si>
    <t>C/S  No. :  24 at km. 16.700</t>
  </si>
  <si>
    <t>C/S  No. :  25 at km. 17.00</t>
  </si>
  <si>
    <t>C/S  No. :  26 at km. 17.300</t>
  </si>
  <si>
    <t>C/S  No. :  27 at km. 17.800</t>
  </si>
  <si>
    <t>C/S  No. :  28 at km. 18.200</t>
  </si>
  <si>
    <t>C/S  No. :  29 at km. 18.700</t>
  </si>
  <si>
    <t>C/S  No. :  30 at km. 19.200</t>
  </si>
  <si>
    <t>C/S  No. :  01 at km. 19.700</t>
  </si>
  <si>
    <t>C/S  No. :  02 at km. 20.0</t>
  </si>
  <si>
    <t>s</t>
  </si>
  <si>
    <t>C/S No. 01  at   Km. 0.000</t>
  </si>
  <si>
    <t>C/S No. 02  at   Km. 0.300</t>
  </si>
  <si>
    <t>C/S No.03  at   Km. 0.600</t>
  </si>
  <si>
    <t>C/S No. 04 at   Km. 1.000</t>
  </si>
  <si>
    <t>C/S No. 05 at   Km. 1.500</t>
  </si>
  <si>
    <t>C/S No. 06  at   Km. 2.000</t>
  </si>
  <si>
    <t>C/S No. 07 at   Km. 2.500</t>
  </si>
  <si>
    <t>C/S No. 08 at   Km. 3.000</t>
  </si>
  <si>
    <t>C/S No. 09  at   Km. 3.500</t>
  </si>
  <si>
    <t>C/S No. 10 at   Km. 4.000</t>
  </si>
  <si>
    <t>C/S No. 11 at   Km. 4.660</t>
  </si>
  <si>
    <t>Re-excavation of Shalika Link Canal From km.0.00 to km.4.660 = 4.660 km in Polder N0. 6-8 , in c/w “ Drainage Improvement of Polder No. 1, 2, 6-8 &amp; 6-8 (Ext.) in Satkhira District” Under Satkhira O&amp;M Division-2, BWDB, Satkhira.</t>
  </si>
  <si>
    <t>kobadak river up to 100 m</t>
  </si>
  <si>
    <t>kobadak river center</t>
  </si>
  <si>
    <t>kobadak river Down to 100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</si>
</sst>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8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L =&quot;\ 0.00\ &quot;m&quot;"/>
    <numFmt numFmtId="174" formatCode="\ &quot;Area =&quot;\ 0.000\ &quot;Sqm&quot;"/>
    <numFmt numFmtId="175" formatCode="&quot; Net Area  = &quot;\ 0.000\ &quot;Sqm&quot;"/>
    <numFmt numFmtId="176" formatCode="0.000\ \ &quot;Cum&quot;"/>
    <numFmt numFmtId="177" formatCode="&quot;Sum of Back Reading  = &quot;\ 0.000\ "/>
    <numFmt numFmtId="178" formatCode="&quot;Sum of Fore Reading  = &quot;\ 0.000\ "/>
    <numFmt numFmtId="179" formatCode="&quot;Last R.L  = &quot;\ 0.000\ "/>
    <numFmt numFmtId="180" formatCode="&quot;First R.L  = &quot;\ 0.000\ "/>
    <numFmt numFmtId="181" formatCode="0.000\ &quot;m&quot;"/>
    <numFmt numFmtId="182" formatCode="&quot;at Km.&quot;\ 0.000"/>
    <numFmt numFmtId="183" formatCode="&quot;C/S  Slope =   1 : &quot;0.0"/>
    <numFmt numFmtId="184" formatCode="&quot;R/S =  1 : &quot;0.0"/>
    <numFmt numFmtId="185" formatCode="&quot;L/B  Slope =   1 : &quot;0.0"/>
    <numFmt numFmtId="186" formatCode="&quot;R/B =  1 : &quot;0.0"/>
    <numFmt numFmtId="187" formatCode="&quot;C/S Bottom Slope =&quot;\ 0.000"/>
    <numFmt numFmtId="188" formatCode="&quot;Top Slope ST  :&quot;\ 0.000"/>
    <numFmt numFmtId="189" formatCode="&quot;C/S Top Slope =&quot;\ 0.000"/>
    <numFmt numFmtId="190" formatCode="&quot;Botom Slope ST  :&quot;\ 0.000"/>
    <numFmt numFmtId="191" formatCode="&quot;km.&quot;\ 0.000"/>
    <numFmt numFmtId="192" formatCode="&quot;R/S Top Slope =&quot;\ 0.000"/>
    <numFmt numFmtId="193" formatCode="&quot;Botom Slope End  :&quot;\ 0.000"/>
    <numFmt numFmtId="194" formatCode="&quot;R/S Bottom Slope =&quot;\ 0.000"/>
    <numFmt numFmtId="195" formatCode="&quot;Top Slope End  :&quot;\ 0.000"/>
    <numFmt numFmtId="196" formatCode="&quot;Km. &quot;\ 0.000"/>
    <numFmt numFmtId="197" formatCode="&quot;=&quot;\ \ 0.000\ &quot;Cum&quot;"/>
    <numFmt numFmtId="198" formatCode="&quot;From km. &quot;\ 0.000"/>
    <numFmt numFmtId="199" formatCode="&quot;to  km. &quot;\ 0.000"/>
    <numFmt numFmtId="200" formatCode="0.00\ &quot;Sqm&quot;"/>
  </numFmts>
  <fonts count="44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B0F0"/>
      <name val="Calibri"/>
      <family val="2"/>
    </font>
    <font>
      <sz val="10"/>
      <name val="Helv"/>
    </font>
    <font>
      <b/>
      <sz val="12"/>
      <color theme="9" tint="-0.249977111117893"/>
      <name val="Calibri"/>
      <family val="2"/>
      <scheme val="minor"/>
    </font>
    <font>
      <sz val="12"/>
      <color rgb="FFFF0000"/>
      <name val="Calibri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FF0000"/>
      <name val="Calibri"/>
      <family val="2"/>
    </font>
    <font>
      <b/>
      <u val="double"/>
      <sz val="14"/>
      <color rgb="FFC00000"/>
      <name val="Calibri"/>
      <family val="2"/>
    </font>
    <font>
      <b/>
      <sz val="12"/>
      <color rgb="FFC00000"/>
      <name val="Calibri"/>
      <family val="2"/>
    </font>
    <font>
      <b/>
      <sz val="14"/>
      <name val="Calibri"/>
      <family val="2"/>
    </font>
    <font>
      <b/>
      <sz val="22"/>
      <color rgb="FFC00000"/>
      <name val="Calibri"/>
      <family val="2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u val="double"/>
      <sz val="14"/>
      <color rgb="FFFF0000"/>
      <name val="Calibri"/>
      <family val="2"/>
    </font>
    <font>
      <b/>
      <sz val="14"/>
      <color rgb="FFFF0000"/>
      <name val="Calibri"/>
      <family val="2"/>
    </font>
    <font>
      <b/>
      <sz val="11"/>
      <color rgb="FFFF0000"/>
      <name val="Calibri"/>
      <family val="2"/>
    </font>
    <font>
      <b/>
      <sz val="18"/>
      <color rgb="FF000000"/>
      <name val="Calibri"/>
      <family val="2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8"/>
      <color rgb="FF000000"/>
      <name val="Calibri"/>
      <family val="2"/>
    </font>
    <font>
      <sz val="8"/>
      <color rgb="FF000000"/>
      <name val="Helv"/>
    </font>
    <font>
      <b/>
      <sz val="8"/>
      <color rgb="FF000000"/>
      <name val="Helv"/>
    </font>
    <font>
      <b/>
      <sz val="8"/>
      <color rgb="FF000000"/>
      <name val="Calibri"/>
      <family val="2"/>
    </font>
    <font>
      <b/>
      <sz val="16"/>
      <name val="Calibri"/>
      <family val="2"/>
      <scheme val="minor"/>
    </font>
    <font>
      <b/>
      <sz val="24"/>
      <color rgb="FF000000"/>
      <name val="Helv"/>
    </font>
    <font>
      <sz val="18"/>
      <color rgb="FF000000"/>
      <name val="Times New Roman"/>
      <family val="1"/>
    </font>
    <font>
      <sz val="24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94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 style="medium">
        <color rgb="FF000000"/>
      </right>
      <top style="hair">
        <color indexed="64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0" fontId="4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/>
    <xf numFmtId="164" fontId="10" fillId="0" borderId="0" applyFont="0" applyFill="0" applyBorder="0" applyAlignment="0" applyProtection="0"/>
  </cellStyleXfs>
  <cellXfs count="304">
    <xf numFmtId="0" fontId="0" fillId="0" borderId="0" xfId="0"/>
    <xf numFmtId="0" fontId="6" fillId="0" borderId="0" xfId="0" applyFont="1" applyFill="1" applyBorder="1" applyProtection="1">
      <protection locked="0"/>
    </xf>
    <xf numFmtId="0" fontId="7" fillId="2" borderId="0" xfId="0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center" vertical="center"/>
    </xf>
    <xf numFmtId="0" fontId="7" fillId="5" borderId="0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 wrapText="1"/>
    </xf>
    <xf numFmtId="0" fontId="13" fillId="0" borderId="0" xfId="7" applyFont="1" applyBorder="1"/>
    <xf numFmtId="0" fontId="13" fillId="0" borderId="0" xfId="7" applyFont="1" applyBorder="1" applyAlignment="1">
      <alignment horizontal="left" wrapText="1"/>
    </xf>
    <xf numFmtId="0" fontId="15" fillId="0" borderId="9" xfId="7" applyFont="1" applyBorder="1" applyAlignment="1">
      <alignment horizontal="center" vertical="center"/>
    </xf>
    <xf numFmtId="0" fontId="16" fillId="0" borderId="9" xfId="7" applyFont="1" applyBorder="1" applyAlignment="1">
      <alignment horizontal="center" vertical="center"/>
    </xf>
    <xf numFmtId="0" fontId="16" fillId="0" borderId="10" xfId="7" applyFont="1" applyBorder="1" applyAlignment="1">
      <alignment horizontal="center" vertical="center"/>
    </xf>
    <xf numFmtId="0" fontId="16" fillId="0" borderId="12" xfId="7" applyFont="1" applyBorder="1" applyAlignment="1">
      <alignment horizontal="center" vertical="center"/>
    </xf>
    <xf numFmtId="0" fontId="13" fillId="0" borderId="13" xfId="7" applyFont="1" applyBorder="1" applyAlignment="1">
      <alignment horizontal="center" vertical="center"/>
    </xf>
    <xf numFmtId="165" fontId="17" fillId="0" borderId="13" xfId="7" applyNumberFormat="1" applyFont="1" applyBorder="1" applyAlignment="1" applyProtection="1">
      <alignment horizontal="center" vertical="center"/>
      <protection locked="0"/>
    </xf>
    <xf numFmtId="165" fontId="17" fillId="0" borderId="14" xfId="7" applyNumberFormat="1" applyFont="1" applyBorder="1" applyAlignment="1">
      <alignment horizontal="center" vertical="center"/>
    </xf>
    <xf numFmtId="165" fontId="17" fillId="0" borderId="13" xfId="7" applyNumberFormat="1" applyFont="1" applyBorder="1" applyAlignment="1">
      <alignment horizontal="center" vertical="center"/>
    </xf>
    <xf numFmtId="165" fontId="17" fillId="0" borderId="15" xfId="7" applyNumberFormat="1" applyFont="1" applyBorder="1" applyAlignment="1">
      <alignment horizontal="center" vertical="center"/>
    </xf>
    <xf numFmtId="0" fontId="17" fillId="0" borderId="16" xfId="7" applyFont="1" applyBorder="1" applyAlignment="1">
      <alignment horizontal="center" vertical="center"/>
    </xf>
    <xf numFmtId="0" fontId="14" fillId="0" borderId="17" xfId="7" applyFont="1" applyBorder="1" applyAlignment="1">
      <alignment horizontal="center" vertical="center"/>
    </xf>
    <xf numFmtId="0" fontId="14" fillId="0" borderId="0" xfId="7" applyFont="1" applyBorder="1" applyAlignment="1">
      <alignment horizontal="center" vertical="center"/>
    </xf>
    <xf numFmtId="165" fontId="18" fillId="0" borderId="20" xfId="7" applyNumberFormat="1" applyFont="1" applyBorder="1" applyAlignment="1">
      <alignment vertical="center"/>
    </xf>
    <xf numFmtId="165" fontId="18" fillId="0" borderId="21" xfId="7" applyNumberFormat="1" applyFont="1" applyBorder="1" applyAlignment="1">
      <alignment vertical="center"/>
    </xf>
    <xf numFmtId="165" fontId="18" fillId="0" borderId="22" xfId="7" applyNumberFormat="1" applyFont="1" applyBorder="1" applyAlignment="1">
      <alignment vertical="center"/>
    </xf>
    <xf numFmtId="0" fontId="16" fillId="0" borderId="19" xfId="7" applyFont="1" applyBorder="1" applyAlignment="1">
      <alignment horizontal="center" vertical="center"/>
    </xf>
    <xf numFmtId="0" fontId="16" fillId="0" borderId="53" xfId="7" applyFont="1" applyBorder="1" applyAlignment="1">
      <alignment horizontal="center" vertical="center"/>
    </xf>
    <xf numFmtId="0" fontId="16" fillId="0" borderId="54" xfId="7" applyFont="1" applyBorder="1" applyAlignment="1">
      <alignment horizontal="center" vertical="center"/>
    </xf>
    <xf numFmtId="0" fontId="17" fillId="0" borderId="39" xfId="7" applyFont="1" applyBorder="1" applyAlignment="1">
      <alignment horizontal="center" vertical="center"/>
    </xf>
    <xf numFmtId="0" fontId="17" fillId="0" borderId="34" xfId="7" applyFont="1" applyBorder="1" applyAlignment="1">
      <alignment horizontal="center" vertical="center"/>
    </xf>
    <xf numFmtId="165" fontId="17" fillId="0" borderId="29" xfId="7" applyNumberFormat="1" applyFont="1" applyBorder="1" applyAlignment="1" applyProtection="1">
      <alignment horizontal="center" vertical="center"/>
      <protection locked="0"/>
    </xf>
    <xf numFmtId="165" fontId="17" fillId="0" borderId="55" xfId="7" applyNumberFormat="1" applyFont="1" applyBorder="1" applyAlignment="1">
      <alignment horizontal="center" vertical="center"/>
    </xf>
    <xf numFmtId="165" fontId="17" fillId="0" borderId="29" xfId="7" applyNumberFormat="1" applyFont="1" applyBorder="1" applyAlignment="1">
      <alignment horizontal="center" vertical="center"/>
    </xf>
    <xf numFmtId="0" fontId="16" fillId="0" borderId="0" xfId="7" applyFont="1" applyBorder="1" applyAlignment="1">
      <alignment horizontal="center" vertical="center"/>
    </xf>
    <xf numFmtId="165" fontId="17" fillId="0" borderId="27" xfId="7" applyNumberFormat="1" applyFont="1" applyBorder="1" applyAlignment="1" applyProtection="1">
      <alignment horizontal="center" vertical="center"/>
      <protection locked="0"/>
    </xf>
    <xf numFmtId="165" fontId="17" fillId="0" borderId="28" xfId="7" applyNumberFormat="1" applyFont="1" applyBorder="1" applyAlignment="1" applyProtection="1">
      <alignment horizontal="center" vertical="center"/>
      <protection locked="0"/>
    </xf>
    <xf numFmtId="0" fontId="17" fillId="0" borderId="56" xfId="7" applyFont="1" applyBorder="1" applyAlignment="1">
      <alignment horizontal="center" vertical="center"/>
    </xf>
    <xf numFmtId="165" fontId="17" fillId="0" borderId="26" xfId="7" applyNumberFormat="1" applyFont="1" applyBorder="1" applyAlignment="1" applyProtection="1">
      <alignment horizontal="center" vertical="center"/>
      <protection locked="0"/>
    </xf>
    <xf numFmtId="165" fontId="17" fillId="0" borderId="57" xfId="7" applyNumberFormat="1" applyFont="1" applyBorder="1" applyAlignment="1">
      <alignment horizontal="center" vertical="center"/>
    </xf>
    <xf numFmtId="165" fontId="17" fillId="0" borderId="26" xfId="7" applyNumberFormat="1" applyFont="1" applyBorder="1" applyAlignment="1">
      <alignment horizontal="center" vertical="center"/>
    </xf>
    <xf numFmtId="0" fontId="14" fillId="0" borderId="7" xfId="7" applyFont="1" applyBorder="1" applyAlignment="1">
      <alignment vertical="center"/>
    </xf>
    <xf numFmtId="0" fontId="14" fillId="0" borderId="11" xfId="7" applyFont="1" applyBorder="1" applyAlignment="1">
      <alignment vertical="center"/>
    </xf>
    <xf numFmtId="0" fontId="14" fillId="0" borderId="52" xfId="7" applyFont="1" applyBorder="1" applyAlignment="1">
      <alignment vertical="center"/>
    </xf>
    <xf numFmtId="0" fontId="16" fillId="0" borderId="3" xfId="7" applyFont="1" applyBorder="1" applyAlignment="1">
      <alignment horizontal="center" vertical="center"/>
    </xf>
    <xf numFmtId="0" fontId="16" fillId="0" borderId="4" xfId="7" applyFont="1" applyBorder="1" applyAlignment="1">
      <alignment horizontal="center" vertical="center"/>
    </xf>
    <xf numFmtId="0" fontId="16" fillId="0" borderId="5" xfId="7" applyFont="1" applyBorder="1" applyAlignment="1">
      <alignment horizontal="center" vertical="center"/>
    </xf>
    <xf numFmtId="165" fontId="13" fillId="0" borderId="61" xfId="7" applyNumberFormat="1" applyFont="1" applyBorder="1" applyAlignment="1" applyProtection="1">
      <alignment horizontal="center" vertical="center"/>
      <protection locked="0"/>
    </xf>
    <xf numFmtId="165" fontId="13" fillId="0" borderId="62" xfId="7" applyNumberFormat="1" applyFont="1" applyBorder="1" applyAlignment="1">
      <alignment horizontal="center" vertical="center"/>
    </xf>
    <xf numFmtId="165" fontId="13" fillId="0" borderId="63" xfId="7" applyNumberFormat="1" applyFont="1" applyBorder="1" applyAlignment="1">
      <alignment horizontal="center" vertical="center"/>
    </xf>
    <xf numFmtId="165" fontId="13" fillId="0" borderId="13" xfId="7" applyNumberFormat="1" applyFont="1" applyBorder="1" applyAlignment="1" applyProtection="1">
      <alignment horizontal="center" vertical="center"/>
      <protection locked="0"/>
    </xf>
    <xf numFmtId="165" fontId="13" fillId="0" borderId="14" xfId="7" applyNumberFormat="1" applyFont="1" applyBorder="1" applyAlignment="1">
      <alignment horizontal="center" vertical="center"/>
    </xf>
    <xf numFmtId="165" fontId="13" fillId="0" borderId="15" xfId="7" applyNumberFormat="1" applyFont="1" applyBorder="1" applyAlignment="1">
      <alignment horizontal="center" vertical="center"/>
    </xf>
    <xf numFmtId="2" fontId="13" fillId="0" borderId="61" xfId="7" applyNumberFormat="1" applyFont="1" applyBorder="1" applyAlignment="1">
      <alignment horizontal="center" vertical="center"/>
    </xf>
    <xf numFmtId="2" fontId="13" fillId="0" borderId="13" xfId="7" applyNumberFormat="1" applyFont="1" applyBorder="1" applyAlignment="1">
      <alignment horizontal="center" vertical="center"/>
    </xf>
    <xf numFmtId="2" fontId="13" fillId="0" borderId="62" xfId="7" applyNumberFormat="1" applyFont="1" applyBorder="1" applyAlignment="1" applyProtection="1">
      <alignment horizontal="center" vertical="center"/>
      <protection locked="0"/>
    </xf>
    <xf numFmtId="2" fontId="13" fillId="0" borderId="14" xfId="7" applyNumberFormat="1" applyFont="1" applyBorder="1" applyAlignment="1" applyProtection="1">
      <alignment horizontal="center" vertical="center"/>
      <protection locked="0"/>
    </xf>
    <xf numFmtId="0" fontId="22" fillId="2" borderId="0" xfId="0" applyFont="1" applyFill="1" applyBorder="1" applyAlignment="1" applyProtection="1">
      <alignment horizontal="center" vertical="center"/>
    </xf>
    <xf numFmtId="165" fontId="8" fillId="0" borderId="69" xfId="0" applyNumberFormat="1" applyFont="1" applyFill="1" applyBorder="1" applyAlignment="1" applyProtection="1">
      <alignment horizontal="center" vertical="center"/>
      <protection locked="0"/>
    </xf>
    <xf numFmtId="165" fontId="23" fillId="0" borderId="69" xfId="0" applyNumberFormat="1" applyFont="1" applyFill="1" applyBorder="1" applyAlignment="1" applyProtection="1">
      <alignment horizontal="center" vertical="center"/>
    </xf>
    <xf numFmtId="165" fontId="8" fillId="4" borderId="69" xfId="0" applyNumberFormat="1" applyFont="1" applyFill="1" applyBorder="1" applyAlignment="1" applyProtection="1">
      <alignment horizontal="center" vertical="center"/>
      <protection locked="0"/>
    </xf>
    <xf numFmtId="165" fontId="8" fillId="3" borderId="69" xfId="0" applyNumberFormat="1" applyFont="1" applyFill="1" applyBorder="1" applyAlignment="1" applyProtection="1">
      <alignment horizontal="center" vertical="center"/>
      <protection locked="0"/>
    </xf>
    <xf numFmtId="165" fontId="8" fillId="5" borderId="69" xfId="0" applyNumberFormat="1" applyFont="1" applyFill="1" applyBorder="1" applyAlignment="1" applyProtection="1">
      <alignment horizontal="center" vertical="center"/>
      <protection locked="0"/>
    </xf>
    <xf numFmtId="165" fontId="9" fillId="0" borderId="69" xfId="0" applyNumberFormat="1" applyFont="1" applyFill="1" applyBorder="1" applyAlignment="1" applyProtection="1">
      <alignment horizontal="center" vertical="center"/>
    </xf>
    <xf numFmtId="165" fontId="8" fillId="0" borderId="69" xfId="0" applyNumberFormat="1" applyFont="1" applyFill="1" applyBorder="1" applyAlignment="1" applyProtection="1">
      <alignment horizontal="center" vertical="center"/>
    </xf>
    <xf numFmtId="165" fontId="24" fillId="3" borderId="69" xfId="0" applyNumberFormat="1" applyFont="1" applyFill="1" applyBorder="1" applyAlignment="1" applyProtection="1">
      <alignment horizontal="center" vertical="center"/>
      <protection locked="0"/>
    </xf>
    <xf numFmtId="165" fontId="12" fillId="0" borderId="69" xfId="0" applyNumberFormat="1" applyFont="1" applyFill="1" applyBorder="1" applyAlignment="1" applyProtection="1">
      <alignment horizontal="center" vertical="center"/>
      <protection locked="0"/>
    </xf>
    <xf numFmtId="0" fontId="11" fillId="0" borderId="70" xfId="0" applyFont="1" applyFill="1" applyBorder="1" applyAlignment="1" applyProtection="1">
      <alignment vertical="center" wrapText="1"/>
    </xf>
    <xf numFmtId="0" fontId="22" fillId="0" borderId="71" xfId="0" applyFont="1" applyFill="1" applyBorder="1" applyAlignment="1" applyProtection="1">
      <alignment horizontal="left" vertical="center" wrapText="1"/>
      <protection locked="0"/>
    </xf>
    <xf numFmtId="0" fontId="11" fillId="0" borderId="72" xfId="0" applyFont="1" applyFill="1" applyBorder="1" applyAlignment="1" applyProtection="1">
      <alignment vertical="center" wrapText="1"/>
    </xf>
    <xf numFmtId="0" fontId="22" fillId="0" borderId="73" xfId="0" applyFont="1" applyFill="1" applyBorder="1" applyAlignment="1" applyProtection="1">
      <alignment horizontal="left" vertical="center" wrapText="1"/>
      <protection locked="0"/>
    </xf>
    <xf numFmtId="165" fontId="25" fillId="0" borderId="0" xfId="0" applyNumberFormat="1" applyFont="1" applyFill="1" applyBorder="1" applyAlignment="1" applyProtection="1">
      <alignment horizontal="center" vertical="center"/>
      <protection locked="0"/>
    </xf>
    <xf numFmtId="165" fontId="7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1" xfId="0" applyFont="1" applyFill="1" applyBorder="1" applyAlignment="1" applyProtection="1">
      <alignment horizontal="center" vertical="center"/>
      <protection locked="0"/>
    </xf>
    <xf numFmtId="0" fontId="26" fillId="4" borderId="2" xfId="0" applyFont="1" applyFill="1" applyBorder="1" applyAlignment="1" applyProtection="1">
      <alignment horizontal="center" vertical="center"/>
    </xf>
    <xf numFmtId="0" fontId="26" fillId="4" borderId="66" xfId="0" applyFont="1" applyFill="1" applyBorder="1" applyAlignment="1" applyProtection="1">
      <alignment horizontal="center" vertical="center"/>
    </xf>
    <xf numFmtId="0" fontId="26" fillId="3" borderId="2" xfId="0" applyFont="1" applyFill="1" applyBorder="1" applyAlignment="1" applyProtection="1">
      <alignment horizontal="center" vertical="center"/>
    </xf>
    <xf numFmtId="0" fontId="26" fillId="5" borderId="2" xfId="0" applyFont="1" applyFill="1" applyBorder="1" applyAlignment="1" applyProtection="1">
      <alignment horizontal="center" vertical="center"/>
    </xf>
    <xf numFmtId="0" fontId="26" fillId="2" borderId="2" xfId="0" applyFont="1" applyFill="1" applyBorder="1" applyAlignment="1" applyProtection="1">
      <alignment horizontal="center" vertical="center" wrapText="1"/>
    </xf>
    <xf numFmtId="177" fontId="25" fillId="0" borderId="0" xfId="0" applyNumberFormat="1" applyFont="1" applyFill="1" applyBorder="1" applyAlignment="1" applyProtection="1">
      <alignment horizontal="center" wrapText="1"/>
      <protection locked="0"/>
    </xf>
    <xf numFmtId="0" fontId="25" fillId="0" borderId="0" xfId="0" applyFont="1" applyFill="1" applyBorder="1" applyAlignment="1" applyProtection="1">
      <alignment horizontal="center" wrapText="1"/>
      <protection locked="0"/>
    </xf>
    <xf numFmtId="178" fontId="25" fillId="0" borderId="0" xfId="0" applyNumberFormat="1" applyFont="1" applyFill="1" applyBorder="1" applyAlignment="1" applyProtection="1">
      <alignment horizontal="left" wrapText="1"/>
      <protection locked="0"/>
    </xf>
    <xf numFmtId="179" fontId="25" fillId="0" borderId="0" xfId="0" applyNumberFormat="1" applyFont="1" applyFill="1" applyBorder="1" applyAlignment="1" applyProtection="1">
      <alignment horizontal="right" vertical="center" wrapText="1"/>
      <protection locked="0"/>
    </xf>
    <xf numFmtId="180" fontId="2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165" fontId="7" fillId="0" borderId="0" xfId="0" applyNumberFormat="1" applyFont="1" applyFill="1" applyBorder="1" applyAlignment="1" applyProtection="1">
      <alignment horizontal="left" vertical="center"/>
      <protection locked="0"/>
    </xf>
    <xf numFmtId="165" fontId="25" fillId="0" borderId="0" xfId="0" applyNumberFormat="1" applyFont="1" applyFill="1" applyBorder="1" applyAlignment="1" applyProtection="1">
      <alignment horizontal="left" vertical="center"/>
      <protection locked="0"/>
    </xf>
    <xf numFmtId="165" fontId="25" fillId="0" borderId="0" xfId="0" applyNumberFormat="1" applyFont="1" applyFill="1" applyBorder="1" applyAlignment="1" applyProtection="1">
      <alignment horizontal="left" wrapText="1"/>
      <protection locked="0"/>
    </xf>
    <xf numFmtId="0" fontId="13" fillId="0" borderId="74" xfId="7" applyFont="1" applyBorder="1" applyAlignment="1">
      <alignment vertical="center"/>
    </xf>
    <xf numFmtId="181" fontId="28" fillId="0" borderId="74" xfId="7" applyNumberFormat="1" applyFont="1" applyBorder="1" applyAlignment="1">
      <alignment horizontal="center"/>
    </xf>
    <xf numFmtId="181" fontId="13" fillId="0" borderId="74" xfId="7" applyNumberFormat="1" applyFont="1" applyBorder="1" applyAlignment="1">
      <alignment horizontal="center"/>
    </xf>
    <xf numFmtId="182" fontId="28" fillId="0" borderId="74" xfId="7" applyNumberFormat="1" applyFont="1" applyBorder="1"/>
    <xf numFmtId="182" fontId="28" fillId="0" borderId="74" xfId="7" applyNumberFormat="1" applyFont="1" applyBorder="1" applyAlignment="1">
      <alignment horizontal="center"/>
    </xf>
    <xf numFmtId="183" fontId="28" fillId="0" borderId="74" xfId="7" applyNumberFormat="1" applyFont="1" applyBorder="1" applyAlignment="1"/>
    <xf numFmtId="184" fontId="28" fillId="0" borderId="74" xfId="7" applyNumberFormat="1" applyFont="1" applyBorder="1" applyAlignment="1">
      <alignment horizontal="center"/>
    </xf>
    <xf numFmtId="185" fontId="28" fillId="0" borderId="74" xfId="7" applyNumberFormat="1" applyFont="1" applyBorder="1" applyAlignment="1"/>
    <xf numFmtId="186" fontId="28" fillId="0" borderId="74" xfId="7" applyNumberFormat="1" applyFont="1" applyBorder="1" applyAlignment="1">
      <alignment horizontal="center"/>
    </xf>
    <xf numFmtId="187" fontId="13" fillId="0" borderId="74" xfId="7" applyNumberFormat="1" applyFont="1" applyBorder="1" applyAlignment="1">
      <alignment horizontal="left"/>
    </xf>
    <xf numFmtId="188" fontId="13" fillId="0" borderId="74" xfId="7" applyNumberFormat="1" applyFont="1" applyBorder="1" applyAlignment="1">
      <alignment horizontal="left"/>
    </xf>
    <xf numFmtId="189" fontId="13" fillId="0" borderId="74" xfId="7" applyNumberFormat="1" applyFont="1" applyBorder="1" applyAlignment="1">
      <alignment horizontal="left"/>
    </xf>
    <xf numFmtId="190" fontId="13" fillId="0" borderId="74" xfId="7" applyNumberFormat="1" applyFont="1" applyBorder="1" applyAlignment="1">
      <alignment horizontal="left"/>
    </xf>
    <xf numFmtId="192" fontId="13" fillId="0" borderId="74" xfId="7" applyNumberFormat="1" applyFont="1" applyBorder="1" applyAlignment="1">
      <alignment horizontal="left"/>
    </xf>
    <xf numFmtId="193" fontId="13" fillId="0" borderId="74" xfId="7" applyNumberFormat="1" applyFont="1" applyBorder="1" applyAlignment="1">
      <alignment horizontal="left"/>
    </xf>
    <xf numFmtId="0" fontId="13" fillId="0" borderId="74" xfId="7" applyFont="1" applyBorder="1"/>
    <xf numFmtId="194" fontId="13" fillId="0" borderId="74" xfId="7" applyNumberFormat="1" applyFont="1" applyBorder="1" applyAlignment="1">
      <alignment horizontal="left"/>
    </xf>
    <xf numFmtId="195" fontId="13" fillId="0" borderId="74" xfId="7" applyNumberFormat="1" applyFont="1" applyBorder="1" applyAlignment="1">
      <alignment horizontal="left"/>
    </xf>
    <xf numFmtId="0" fontId="24" fillId="0" borderId="68" xfId="0" applyNumberFormat="1" applyFont="1" applyFill="1" applyBorder="1" applyAlignment="1" applyProtection="1">
      <alignment horizontal="center" vertical="center"/>
      <protection locked="0"/>
    </xf>
    <xf numFmtId="0" fontId="24" fillId="0" borderId="67" xfId="0" applyNumberFormat="1" applyFont="1" applyFill="1" applyBorder="1" applyAlignment="1" applyProtection="1">
      <alignment horizontal="center" vertical="center"/>
      <protection locked="0"/>
    </xf>
    <xf numFmtId="165" fontId="13" fillId="0" borderId="75" xfId="7" applyNumberFormat="1" applyFont="1" applyBorder="1" applyAlignment="1">
      <alignment horizontal="center" vertical="center"/>
    </xf>
    <xf numFmtId="165" fontId="13" fillId="0" borderId="76" xfId="7" applyNumberFormat="1" applyFont="1" applyBorder="1" applyAlignment="1">
      <alignment horizontal="center" vertical="center"/>
    </xf>
    <xf numFmtId="0" fontId="13" fillId="0" borderId="0" xfId="7" applyFont="1" applyBorder="1" applyAlignment="1">
      <alignment vertical="center"/>
    </xf>
    <xf numFmtId="197" fontId="29" fillId="0" borderId="0" xfId="7" applyNumberFormat="1" applyFont="1" applyBorder="1" applyAlignment="1">
      <alignment horizontal="left" vertical="center"/>
    </xf>
    <xf numFmtId="197" fontId="28" fillId="0" borderId="0" xfId="7" applyNumberFormat="1" applyFont="1" applyBorder="1" applyAlignment="1">
      <alignment horizontal="left" vertical="center"/>
    </xf>
    <xf numFmtId="0" fontId="26" fillId="2" borderId="2" xfId="0" applyFont="1" applyFill="1" applyBorder="1" applyAlignment="1" applyProtection="1">
      <alignment horizontal="center" vertical="center"/>
    </xf>
    <xf numFmtId="0" fontId="30" fillId="7" borderId="68" xfId="0" applyNumberFormat="1" applyFont="1" applyFill="1" applyBorder="1" applyAlignment="1" applyProtection="1">
      <alignment horizontal="center" vertical="center"/>
      <protection locked="0"/>
    </xf>
    <xf numFmtId="165" fontId="12" fillId="7" borderId="69" xfId="0" applyNumberFormat="1" applyFont="1" applyFill="1" applyBorder="1" applyAlignment="1" applyProtection="1">
      <alignment horizontal="center" vertical="center"/>
      <protection locked="0"/>
    </xf>
    <xf numFmtId="165" fontId="31" fillId="7" borderId="69" xfId="0" applyNumberFormat="1" applyFont="1" applyFill="1" applyBorder="1" applyAlignment="1" applyProtection="1">
      <alignment horizontal="center" vertical="center"/>
    </xf>
    <xf numFmtId="165" fontId="12" fillId="7" borderId="69" xfId="0" applyNumberFormat="1" applyFont="1" applyFill="1" applyBorder="1" applyAlignment="1" applyProtection="1">
      <alignment horizontal="center" vertical="center"/>
    </xf>
    <xf numFmtId="165" fontId="23" fillId="7" borderId="69" xfId="0" applyNumberFormat="1" applyFont="1" applyFill="1" applyBorder="1" applyAlignment="1" applyProtection="1">
      <alignment horizontal="center" vertical="center"/>
    </xf>
    <xf numFmtId="0" fontId="21" fillId="7" borderId="72" xfId="0" applyFont="1" applyFill="1" applyBorder="1" applyAlignment="1" applyProtection="1">
      <alignment vertical="center" wrapText="1"/>
    </xf>
    <xf numFmtId="0" fontId="32" fillId="7" borderId="73" xfId="0" applyFont="1" applyFill="1" applyBorder="1" applyAlignment="1" applyProtection="1">
      <alignment horizontal="left" vertical="center" wrapText="1"/>
      <protection locked="0"/>
    </xf>
    <xf numFmtId="0" fontId="27" fillId="0" borderId="0" xfId="0" applyFont="1" applyFill="1" applyBorder="1" applyAlignment="1" applyProtection="1">
      <alignment wrapText="1"/>
      <protection locked="0"/>
    </xf>
    <xf numFmtId="0" fontId="14" fillId="0" borderId="49" xfId="7" applyFont="1" applyBorder="1" applyAlignment="1">
      <alignment horizontal="center" vertical="center"/>
    </xf>
    <xf numFmtId="0" fontId="14" fillId="0" borderId="50" xfId="7" applyFont="1" applyBorder="1" applyAlignment="1">
      <alignment horizontal="center" vertical="center"/>
    </xf>
    <xf numFmtId="0" fontId="14" fillId="0" borderId="51" xfId="7" applyFont="1" applyBorder="1" applyAlignment="1">
      <alignment horizontal="center" vertical="center"/>
    </xf>
    <xf numFmtId="0" fontId="19" fillId="0" borderId="0" xfId="7" applyFont="1" applyBorder="1" applyAlignment="1">
      <alignment horizontal="justify" vertical="top" wrapText="1"/>
    </xf>
    <xf numFmtId="0" fontId="20" fillId="0" borderId="18" xfId="7" applyFont="1" applyBorder="1" applyAlignment="1">
      <alignment horizontal="right" vertical="center"/>
    </xf>
    <xf numFmtId="171" fontId="21" fillId="0" borderId="18" xfId="7" applyNumberFormat="1" applyFont="1" applyBorder="1" applyAlignment="1">
      <alignment horizontal="right" vertical="center"/>
    </xf>
    <xf numFmtId="0" fontId="13" fillId="0" borderId="34" xfId="7" applyFont="1" applyBorder="1" applyAlignment="1">
      <alignment horizontal="left" vertical="center" wrapText="1" readingOrder="1"/>
    </xf>
    <xf numFmtId="0" fontId="13" fillId="0" borderId="35" xfId="7" applyFont="1" applyBorder="1" applyAlignment="1">
      <alignment horizontal="left" vertical="center" wrapText="1" readingOrder="1"/>
    </xf>
    <xf numFmtId="0" fontId="13" fillId="0" borderId="33" xfId="7" applyFont="1" applyBorder="1" applyAlignment="1">
      <alignment horizontal="left" vertical="center" wrapText="1" readingOrder="1"/>
    </xf>
    <xf numFmtId="167" fontId="13" fillId="0" borderId="31" xfId="7" applyNumberFormat="1" applyFont="1" applyBorder="1" applyAlignment="1">
      <alignment horizontal="right" vertical="center"/>
    </xf>
    <xf numFmtId="167" fontId="13" fillId="0" borderId="33" xfId="7" applyNumberFormat="1" applyFont="1" applyBorder="1" applyAlignment="1">
      <alignment horizontal="right" vertical="center"/>
    </xf>
    <xf numFmtId="170" fontId="13" fillId="0" borderId="31" xfId="7" applyNumberFormat="1" applyFont="1" applyBorder="1" applyAlignment="1">
      <alignment horizontal="right" vertical="center"/>
    </xf>
    <xf numFmtId="170" fontId="13" fillId="0" borderId="33" xfId="7" applyNumberFormat="1" applyFont="1" applyBorder="1" applyAlignment="1">
      <alignment horizontal="right" vertical="center"/>
    </xf>
    <xf numFmtId="171" fontId="13" fillId="0" borderId="31" xfId="7" applyNumberFormat="1" applyFont="1" applyBorder="1" applyAlignment="1">
      <alignment horizontal="right" vertical="center"/>
    </xf>
    <xf numFmtId="171" fontId="13" fillId="0" borderId="32" xfId="7" applyNumberFormat="1" applyFont="1" applyBorder="1" applyAlignment="1">
      <alignment horizontal="right" vertical="center"/>
    </xf>
    <xf numFmtId="172" fontId="20" fillId="0" borderId="30" xfId="7" applyNumberFormat="1" applyFont="1" applyBorder="1" applyAlignment="1">
      <alignment horizontal="right" vertical="center"/>
    </xf>
    <xf numFmtId="171" fontId="21" fillId="0" borderId="30" xfId="7" applyNumberFormat="1" applyFont="1" applyBorder="1" applyAlignment="1">
      <alignment horizontal="right" vertical="center"/>
    </xf>
    <xf numFmtId="0" fontId="13" fillId="0" borderId="39" xfId="7" applyFont="1" applyBorder="1" applyAlignment="1">
      <alignment horizontal="left" vertical="center" wrapText="1" readingOrder="1"/>
    </xf>
    <xf numFmtId="0" fontId="13" fillId="0" borderId="16" xfId="7" applyFont="1" applyBorder="1" applyAlignment="1">
      <alignment horizontal="left" vertical="center" wrapText="1" readingOrder="1"/>
    </xf>
    <xf numFmtId="0" fontId="13" fillId="0" borderId="38" xfId="7" applyFont="1" applyBorder="1" applyAlignment="1">
      <alignment horizontal="left" vertical="center" wrapText="1" readingOrder="1"/>
    </xf>
    <xf numFmtId="167" fontId="13" fillId="0" borderId="36" xfId="7" applyNumberFormat="1" applyFont="1" applyBorder="1" applyAlignment="1">
      <alignment horizontal="right" vertical="center"/>
    </xf>
    <xf numFmtId="167" fontId="13" fillId="0" borderId="38" xfId="7" applyNumberFormat="1" applyFont="1" applyBorder="1" applyAlignment="1">
      <alignment horizontal="right" vertical="center"/>
    </xf>
    <xf numFmtId="170" fontId="13" fillId="0" borderId="36" xfId="7" applyNumberFormat="1" applyFont="1" applyBorder="1" applyAlignment="1">
      <alignment horizontal="right" vertical="center"/>
    </xf>
    <xf numFmtId="170" fontId="13" fillId="0" borderId="38" xfId="7" applyNumberFormat="1" applyFont="1" applyBorder="1" applyAlignment="1">
      <alignment horizontal="right" vertical="center"/>
    </xf>
    <xf numFmtId="171" fontId="13" fillId="0" borderId="36" xfId="7" applyNumberFormat="1" applyFont="1" applyBorder="1" applyAlignment="1">
      <alignment horizontal="right" vertical="center"/>
    </xf>
    <xf numFmtId="171" fontId="13" fillId="0" borderId="37" xfId="7" applyNumberFormat="1" applyFont="1" applyBorder="1" applyAlignment="1">
      <alignment horizontal="right" vertical="center"/>
    </xf>
    <xf numFmtId="0" fontId="13" fillId="0" borderId="43" xfId="7" applyFont="1" applyBorder="1" applyAlignment="1">
      <alignment horizontal="left" vertical="center" wrapText="1" readingOrder="1"/>
    </xf>
    <xf numFmtId="0" fontId="13" fillId="0" borderId="44" xfId="7" applyFont="1" applyBorder="1" applyAlignment="1">
      <alignment horizontal="left" vertical="center" wrapText="1" readingOrder="1"/>
    </xf>
    <xf numFmtId="0" fontId="13" fillId="0" borderId="42" xfId="7" applyFont="1" applyBorder="1" applyAlignment="1">
      <alignment horizontal="left" vertical="center" wrapText="1" readingOrder="1"/>
    </xf>
    <xf numFmtId="167" fontId="13" fillId="0" borderId="40" xfId="7" applyNumberFormat="1" applyFont="1" applyBorder="1" applyAlignment="1">
      <alignment horizontal="right" vertical="center"/>
    </xf>
    <xf numFmtId="167" fontId="13" fillId="0" borderId="42" xfId="7" applyNumberFormat="1" applyFont="1" applyBorder="1" applyAlignment="1">
      <alignment horizontal="right" vertical="center"/>
    </xf>
    <xf numFmtId="0" fontId="13" fillId="0" borderId="40" xfId="7" applyFont="1" applyBorder="1" applyAlignment="1">
      <alignment horizontal="right" vertical="center"/>
    </xf>
    <xf numFmtId="0" fontId="13" fillId="0" borderId="42" xfId="7" applyFont="1" applyBorder="1" applyAlignment="1">
      <alignment horizontal="right" vertical="center"/>
    </xf>
    <xf numFmtId="168" fontId="13" fillId="0" borderId="40" xfId="7" applyNumberFormat="1" applyFont="1" applyBorder="1" applyAlignment="1">
      <alignment horizontal="right" vertical="center"/>
    </xf>
    <xf numFmtId="168" fontId="13" fillId="0" borderId="42" xfId="7" applyNumberFormat="1" applyFont="1" applyBorder="1" applyAlignment="1">
      <alignment horizontal="right" vertical="center"/>
    </xf>
    <xf numFmtId="169" fontId="13" fillId="0" borderId="40" xfId="7" applyNumberFormat="1" applyFont="1" applyBorder="1" applyAlignment="1">
      <alignment horizontal="right" vertical="center"/>
    </xf>
    <xf numFmtId="169" fontId="13" fillId="0" borderId="41" xfId="7" applyNumberFormat="1" applyFont="1" applyBorder="1" applyAlignment="1">
      <alignment horizontal="right" vertical="center"/>
    </xf>
    <xf numFmtId="0" fontId="14" fillId="0" borderId="49" xfId="7" applyFont="1" applyBorder="1" applyAlignment="1">
      <alignment horizontal="right" vertical="center"/>
    </xf>
    <xf numFmtId="0" fontId="14" fillId="0" borderId="50" xfId="7" applyFont="1" applyBorder="1" applyAlignment="1">
      <alignment horizontal="right" vertical="center"/>
    </xf>
    <xf numFmtId="0" fontId="14" fillId="0" borderId="51" xfId="7" applyFont="1" applyBorder="1" applyAlignment="1">
      <alignment horizontal="right" vertical="center"/>
    </xf>
    <xf numFmtId="167" fontId="14" fillId="0" borderId="49" xfId="7" applyNumberFormat="1" applyFont="1" applyBorder="1" applyAlignment="1">
      <alignment horizontal="left" vertical="center"/>
    </xf>
    <xf numFmtId="167" fontId="14" fillId="0" borderId="50" xfId="7" applyNumberFormat="1" applyFont="1" applyBorder="1" applyAlignment="1">
      <alignment horizontal="left" vertical="center"/>
    </xf>
    <xf numFmtId="167" fontId="14" fillId="0" borderId="51" xfId="7" applyNumberFormat="1" applyFont="1" applyBorder="1" applyAlignment="1">
      <alignment horizontal="left" vertical="center"/>
    </xf>
    <xf numFmtId="0" fontId="14" fillId="0" borderId="23" xfId="7" applyFont="1" applyBorder="1" applyAlignment="1">
      <alignment horizontal="center" vertical="center" wrapText="1"/>
    </xf>
    <xf numFmtId="0" fontId="14" fillId="0" borderId="24" xfId="7" applyFont="1" applyBorder="1" applyAlignment="1">
      <alignment horizontal="center" vertical="center" wrapText="1"/>
    </xf>
    <xf numFmtId="0" fontId="14" fillId="0" borderId="25" xfId="7" applyFont="1" applyBorder="1" applyAlignment="1">
      <alignment horizontal="center" vertical="center" wrapText="1"/>
    </xf>
    <xf numFmtId="0" fontId="16" fillId="0" borderId="48" xfId="7" applyFont="1" applyBorder="1" applyAlignment="1">
      <alignment horizontal="center" vertical="center"/>
    </xf>
    <xf numFmtId="0" fontId="16" fillId="0" borderId="30" xfId="7" applyFont="1" applyBorder="1" applyAlignment="1">
      <alignment horizontal="center" vertical="center"/>
    </xf>
    <xf numFmtId="0" fontId="16" fillId="0" borderId="47" xfId="7" applyFont="1" applyBorder="1" applyAlignment="1">
      <alignment horizontal="center" vertical="center"/>
    </xf>
    <xf numFmtId="0" fontId="16" fillId="0" borderId="45" xfId="7" applyFont="1" applyBorder="1" applyAlignment="1">
      <alignment horizontal="center" vertical="center"/>
    </xf>
    <xf numFmtId="0" fontId="16" fillId="0" borderId="46" xfId="7" applyFont="1" applyBorder="1" applyAlignment="1">
      <alignment horizontal="center" vertical="center"/>
    </xf>
    <xf numFmtId="0" fontId="14" fillId="0" borderId="7" xfId="7" applyFont="1" applyBorder="1" applyAlignment="1">
      <alignment horizontal="center" vertical="center"/>
    </xf>
    <xf numFmtId="0" fontId="14" fillId="0" borderId="11" xfId="7" applyFont="1" applyBorder="1" applyAlignment="1">
      <alignment horizontal="center" vertical="center"/>
    </xf>
    <xf numFmtId="0" fontId="14" fillId="0" borderId="52" xfId="7" applyFont="1" applyBorder="1" applyAlignment="1">
      <alignment horizontal="center" vertical="center"/>
    </xf>
    <xf numFmtId="0" fontId="15" fillId="0" borderId="49" xfId="7" applyFont="1" applyBorder="1" applyAlignment="1">
      <alignment horizontal="right"/>
    </xf>
    <xf numFmtId="0" fontId="15" fillId="0" borderId="50" xfId="7" applyFont="1" applyBorder="1" applyAlignment="1">
      <alignment horizontal="right"/>
    </xf>
    <xf numFmtId="0" fontId="15" fillId="0" borderId="8" xfId="7" applyFont="1" applyBorder="1" applyAlignment="1">
      <alignment horizontal="right"/>
    </xf>
    <xf numFmtId="166" fontId="16" fillId="0" borderId="6" xfId="7" applyNumberFormat="1" applyFont="1" applyBorder="1" applyAlignment="1">
      <alignment horizontal="center"/>
    </xf>
    <xf numFmtId="166" fontId="16" fillId="0" borderId="51" xfId="7" applyNumberFormat="1" applyFont="1" applyBorder="1" applyAlignment="1">
      <alignment horizontal="center"/>
    </xf>
    <xf numFmtId="0" fontId="34" fillId="0" borderId="77" xfId="7" applyFont="1" applyBorder="1" applyAlignment="1">
      <alignment vertical="center"/>
    </xf>
    <xf numFmtId="0" fontId="34" fillId="0" borderId="18" xfId="7" applyFont="1" applyBorder="1" applyAlignment="1">
      <alignment vertical="center"/>
    </xf>
    <xf numFmtId="0" fontId="34" fillId="0" borderId="18" xfId="7" applyFont="1" applyFill="1" applyBorder="1" applyAlignment="1">
      <alignment vertical="center"/>
    </xf>
    <xf numFmtId="0" fontId="34" fillId="0" borderId="78" xfId="7" applyFont="1" applyBorder="1" applyAlignment="1">
      <alignment vertical="center"/>
    </xf>
    <xf numFmtId="0" fontId="19" fillId="0" borderId="79" xfId="7" applyFont="1" applyBorder="1"/>
    <xf numFmtId="0" fontId="19" fillId="0" borderId="0" xfId="7" applyFont="1" applyBorder="1"/>
    <xf numFmtId="0" fontId="19" fillId="0" borderId="80" xfId="7" applyFont="1" applyBorder="1"/>
    <xf numFmtId="165" fontId="36" fillId="0" borderId="74" xfId="0" applyNumberFormat="1" applyFont="1" applyFill="1" applyBorder="1" applyAlignment="1" applyProtection="1">
      <alignment horizontal="center" vertical="center"/>
      <protection locked="0"/>
    </xf>
    <xf numFmtId="165" fontId="39" fillId="0" borderId="7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top"/>
    </xf>
    <xf numFmtId="0" fontId="40" fillId="0" borderId="18" xfId="7" applyNumberFormat="1" applyFont="1" applyFill="1" applyBorder="1" applyAlignment="1" applyProtection="1">
      <alignment vertical="center"/>
      <protection locked="0"/>
    </xf>
    <xf numFmtId="198" fontId="40" fillId="0" borderId="18" xfId="7" applyNumberFormat="1" applyFont="1" applyFill="1" applyBorder="1" applyAlignment="1" applyProtection="1">
      <alignment vertical="center"/>
      <protection locked="0"/>
    </xf>
    <xf numFmtId="199" fontId="40" fillId="0" borderId="18" xfId="7" applyNumberFormat="1" applyFont="1" applyFill="1" applyBorder="1" applyAlignment="1" applyProtection="1">
      <alignment vertical="center"/>
      <protection locked="0"/>
    </xf>
    <xf numFmtId="0" fontId="35" fillId="0" borderId="0" xfId="7" applyFont="1" applyBorder="1" applyAlignment="1">
      <alignment vertical="top"/>
    </xf>
    <xf numFmtId="165" fontId="36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74" xfId="0" applyBorder="1"/>
    <xf numFmtId="0" fontId="0" fillId="0" borderId="0" xfId="0" applyBorder="1"/>
    <xf numFmtId="0" fontId="0" fillId="0" borderId="82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3" fillId="0" borderId="0" xfId="7" applyFont="1" applyBorder="1" applyAlignment="1">
      <alignment horizontal="center"/>
    </xf>
    <xf numFmtId="0" fontId="16" fillId="0" borderId="85" xfId="7" applyFont="1" applyBorder="1" applyAlignment="1">
      <alignment horizontal="center" vertical="center"/>
    </xf>
    <xf numFmtId="194" fontId="13" fillId="0" borderId="0" xfId="7" applyNumberFormat="1" applyFont="1" applyBorder="1" applyAlignment="1">
      <alignment horizontal="left"/>
    </xf>
    <xf numFmtId="181" fontId="13" fillId="0" borderId="0" xfId="7" applyNumberFormat="1" applyFont="1" applyBorder="1" applyAlignment="1">
      <alignment horizontal="center"/>
    </xf>
    <xf numFmtId="195" fontId="13" fillId="0" borderId="0" xfId="7" applyNumberFormat="1" applyFont="1" applyBorder="1" applyAlignment="1">
      <alignment horizontal="left"/>
    </xf>
    <xf numFmtId="165" fontId="6" fillId="0" borderId="74" xfId="0" applyNumberFormat="1" applyFont="1" applyFill="1" applyBorder="1" applyAlignment="1" applyProtection="1">
      <alignment horizontal="center" vertical="center"/>
      <protection locked="0"/>
    </xf>
    <xf numFmtId="0" fontId="0" fillId="0" borderId="74" xfId="0" applyFont="1" applyBorder="1" applyAlignment="1">
      <alignment horizontal="center" vertical="center"/>
    </xf>
    <xf numFmtId="165" fontId="6" fillId="0" borderId="83" xfId="0" applyNumberFormat="1" applyFont="1" applyFill="1" applyBorder="1" applyAlignment="1" applyProtection="1">
      <alignment horizontal="center" vertical="center"/>
      <protection locked="0"/>
    </xf>
    <xf numFmtId="175" fontId="14" fillId="0" borderId="0" xfId="7" applyNumberFormat="1" applyFont="1" applyBorder="1" applyAlignment="1">
      <alignment horizontal="center" vertical="center"/>
    </xf>
    <xf numFmtId="0" fontId="14" fillId="0" borderId="0" xfId="7" applyFont="1" applyBorder="1" applyAlignment="1">
      <alignment horizontal="center" vertical="center"/>
    </xf>
    <xf numFmtId="0" fontId="13" fillId="0" borderId="74" xfId="7" applyFont="1" applyBorder="1" applyAlignment="1">
      <alignment horizontal="center"/>
    </xf>
    <xf numFmtId="0" fontId="16" fillId="0" borderId="74" xfId="7" applyFont="1" applyBorder="1" applyAlignment="1">
      <alignment horizontal="center" vertical="center" wrapText="1"/>
    </xf>
    <xf numFmtId="0" fontId="16" fillId="0" borderId="74" xfId="7" applyFont="1" applyBorder="1" applyAlignment="1">
      <alignment vertical="center" wrapText="1"/>
    </xf>
    <xf numFmtId="196" fontId="13" fillId="0" borderId="74" xfId="7" applyNumberFormat="1" applyFont="1" applyBorder="1" applyAlignment="1">
      <alignment vertical="center"/>
    </xf>
    <xf numFmtId="170" fontId="13" fillId="0" borderId="74" xfId="7" applyNumberFormat="1" applyFont="1" applyBorder="1" applyAlignment="1">
      <alignment vertical="center"/>
    </xf>
    <xf numFmtId="200" fontId="13" fillId="0" borderId="74" xfId="7" applyNumberFormat="1" applyFont="1" applyBorder="1" applyAlignment="1">
      <alignment vertical="center"/>
    </xf>
    <xf numFmtId="165" fontId="8" fillId="0" borderId="88" xfId="0" applyNumberFormat="1" applyFont="1" applyFill="1" applyBorder="1" applyAlignment="1" applyProtection="1">
      <alignment horizontal="center" vertical="center"/>
      <protection locked="0"/>
    </xf>
    <xf numFmtId="0" fontId="13" fillId="0" borderId="74" xfId="7" applyFont="1" applyBorder="1" applyAlignment="1">
      <alignment vertical="center"/>
    </xf>
    <xf numFmtId="0" fontId="14" fillId="0" borderId="0" xfId="7" applyFont="1" applyBorder="1" applyAlignment="1">
      <alignment horizontal="center" vertical="center"/>
    </xf>
    <xf numFmtId="0" fontId="13" fillId="0" borderId="0" xfId="7" applyFont="1" applyBorder="1" applyAlignment="1">
      <alignment horizontal="center"/>
    </xf>
    <xf numFmtId="0" fontId="13" fillId="0" borderId="74" xfId="7" applyFont="1" applyBorder="1" applyAlignment="1">
      <alignment horizontal="center"/>
    </xf>
    <xf numFmtId="0" fontId="16" fillId="0" borderId="81" xfId="7" applyFont="1" applyBorder="1" applyAlignment="1">
      <alignment horizontal="center" vertical="center" wrapText="1"/>
    </xf>
    <xf numFmtId="176" fontId="17" fillId="0" borderId="81" xfId="7" applyNumberFormat="1" applyFont="1" applyBorder="1" applyAlignment="1">
      <alignment vertical="center"/>
    </xf>
    <xf numFmtId="176" fontId="13" fillId="0" borderId="81" xfId="7" applyNumberFormat="1" applyFont="1" applyBorder="1"/>
    <xf numFmtId="0" fontId="16" fillId="0" borderId="82" xfId="7" applyFont="1" applyBorder="1" applyAlignment="1">
      <alignment horizontal="center" vertical="center" wrapText="1"/>
    </xf>
    <xf numFmtId="176" fontId="17" fillId="0" borderId="82" xfId="7" applyNumberFormat="1" applyFont="1" applyBorder="1" applyAlignment="1">
      <alignment vertical="center"/>
    </xf>
    <xf numFmtId="0" fontId="13" fillId="0" borderId="82" xfId="7" applyFont="1" applyBorder="1" applyAlignment="1">
      <alignment vertical="center"/>
    </xf>
    <xf numFmtId="0" fontId="13" fillId="0" borderId="82" xfId="7" applyFont="1" applyBorder="1"/>
    <xf numFmtId="0" fontId="13" fillId="0" borderId="74" xfId="7" applyFont="1" applyBorder="1" applyAlignment="1">
      <alignment vertical="center"/>
    </xf>
    <xf numFmtId="0" fontId="13" fillId="0" borderId="74" xfId="7" applyFont="1" applyBorder="1" applyAlignment="1">
      <alignment vertical="center"/>
    </xf>
    <xf numFmtId="0" fontId="14" fillId="0" borderId="0" xfId="7" applyFont="1" applyBorder="1" applyAlignment="1">
      <alignment horizontal="center" vertical="center"/>
    </xf>
    <xf numFmtId="0" fontId="13" fillId="0" borderId="0" xfId="7" applyFont="1" applyBorder="1" applyAlignment="1">
      <alignment horizontal="center"/>
    </xf>
    <xf numFmtId="0" fontId="14" fillId="8" borderId="90" xfId="7" applyFont="1" applyFill="1" applyBorder="1" applyAlignment="1" applyProtection="1">
      <alignment horizontal="left" vertical="center" wrapText="1"/>
      <protection locked="0"/>
    </xf>
    <xf numFmtId="0" fontId="14" fillId="8" borderId="91" xfId="7" applyFont="1" applyFill="1" applyBorder="1" applyAlignment="1" applyProtection="1">
      <alignment horizontal="center" vertical="center" wrapText="1"/>
      <protection locked="0"/>
    </xf>
    <xf numFmtId="2" fontId="0" fillId="0" borderId="74" xfId="0" applyNumberFormat="1" applyBorder="1" applyAlignment="1">
      <alignment horizontal="center" vertical="center"/>
    </xf>
    <xf numFmtId="165" fontId="0" fillId="0" borderId="74" xfId="0" applyNumberFormat="1" applyBorder="1" applyAlignment="1">
      <alignment horizontal="center" vertical="center"/>
    </xf>
    <xf numFmtId="2" fontId="0" fillId="0" borderId="81" xfId="0" applyNumberFormat="1" applyBorder="1" applyAlignment="1">
      <alignment horizontal="center" vertical="center"/>
    </xf>
    <xf numFmtId="165" fontId="0" fillId="0" borderId="81" xfId="0" applyNumberFormat="1" applyBorder="1" applyAlignment="1">
      <alignment horizontal="center" vertical="center"/>
    </xf>
    <xf numFmtId="0" fontId="14" fillId="8" borderId="77" xfId="7" applyFont="1" applyFill="1" applyBorder="1" applyAlignment="1" applyProtection="1">
      <alignment horizontal="left" vertical="center" wrapText="1"/>
      <protection locked="0"/>
    </xf>
    <xf numFmtId="0" fontId="14" fillId="8" borderId="81" xfId="7" applyFont="1" applyFill="1" applyBorder="1" applyAlignment="1" applyProtection="1">
      <alignment horizontal="center" vertical="center" wrapText="1"/>
      <protection locked="0"/>
    </xf>
    <xf numFmtId="0" fontId="14" fillId="8" borderId="91" xfId="7" applyFont="1" applyFill="1" applyBorder="1" applyAlignment="1" applyProtection="1">
      <alignment horizontal="left" vertical="center" wrapText="1"/>
      <protection locked="0"/>
    </xf>
    <xf numFmtId="2" fontId="36" fillId="0" borderId="74" xfId="0" applyNumberFormat="1" applyFont="1" applyFill="1" applyBorder="1" applyAlignment="1" applyProtection="1">
      <alignment horizontal="center" vertical="center"/>
      <protection locked="0"/>
    </xf>
    <xf numFmtId="165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38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0" borderId="82" xfId="0" applyNumberFormat="1" applyBorder="1" applyAlignment="1">
      <alignment horizontal="center" vertical="center"/>
    </xf>
    <xf numFmtId="165" fontId="0" fillId="0" borderId="82" xfId="0" applyNumberFormat="1" applyBorder="1" applyAlignment="1">
      <alignment horizontal="center" vertical="center"/>
    </xf>
    <xf numFmtId="2" fontId="37" fillId="0" borderId="74" xfId="0" applyNumberFormat="1" applyFont="1" applyBorder="1" applyAlignment="1">
      <alignment horizontal="center" vertical="center"/>
    </xf>
    <xf numFmtId="165" fontId="37" fillId="0" borderId="74" xfId="0" applyNumberFormat="1" applyFont="1" applyBorder="1" applyAlignment="1">
      <alignment horizontal="center" vertical="center"/>
    </xf>
    <xf numFmtId="165" fontId="0" fillId="0" borderId="83" xfId="0" applyNumberFormat="1" applyBorder="1" applyAlignment="1">
      <alignment horizontal="center" vertical="center"/>
    </xf>
    <xf numFmtId="165" fontId="37" fillId="0" borderId="83" xfId="0" applyNumberFormat="1" applyFont="1" applyBorder="1" applyAlignment="1">
      <alignment horizontal="center" vertical="center"/>
    </xf>
    <xf numFmtId="165" fontId="36" fillId="0" borderId="83" xfId="0" applyNumberFormat="1" applyFont="1" applyFill="1" applyBorder="1" applyAlignment="1" applyProtection="1">
      <alignment horizontal="center" vertical="center"/>
      <protection locked="0"/>
    </xf>
    <xf numFmtId="165" fontId="0" fillId="0" borderId="92" xfId="0" applyNumberFormat="1" applyBorder="1" applyAlignment="1">
      <alignment horizontal="center" vertical="center"/>
    </xf>
    <xf numFmtId="165" fontId="0" fillId="0" borderId="93" xfId="0" applyNumberFormat="1" applyBorder="1" applyAlignment="1">
      <alignment horizontal="center" vertical="center"/>
    </xf>
    <xf numFmtId="2" fontId="39" fillId="0" borderId="74" xfId="0" applyNumberFormat="1" applyFont="1" applyFill="1" applyBorder="1" applyAlignment="1" applyProtection="1">
      <alignment horizontal="center" vertical="center"/>
      <protection locked="0"/>
    </xf>
    <xf numFmtId="2" fontId="38" fillId="0" borderId="74" xfId="0" applyNumberFormat="1" applyFont="1" applyBorder="1" applyAlignment="1">
      <alignment horizontal="center" vertical="center"/>
    </xf>
    <xf numFmtId="165" fontId="38" fillId="0" borderId="74" xfId="0" applyNumberFormat="1" applyFont="1" applyBorder="1" applyAlignment="1">
      <alignment horizontal="center" vertical="center"/>
    </xf>
    <xf numFmtId="0" fontId="4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0" fillId="0" borderId="0" xfId="7" applyFont="1" applyBorder="1" applyAlignment="1">
      <alignment horizontal="center" vertical="top" wrapText="1"/>
    </xf>
    <xf numFmtId="0" fontId="14" fillId="0" borderId="49" xfId="7" applyFont="1" applyBorder="1" applyAlignment="1">
      <alignment horizontal="center" vertical="center"/>
    </xf>
    <xf numFmtId="0" fontId="14" fillId="0" borderId="50" xfId="7" applyFont="1" applyBorder="1" applyAlignment="1">
      <alignment horizontal="center" vertical="center"/>
    </xf>
    <xf numFmtId="0" fontId="14" fillId="0" borderId="51" xfId="7" applyFont="1" applyBorder="1" applyAlignment="1">
      <alignment horizontal="center" vertical="center"/>
    </xf>
    <xf numFmtId="0" fontId="14" fillId="0" borderId="74" xfId="7" applyFont="1" applyBorder="1" applyAlignment="1">
      <alignment horizontal="center" vertical="center"/>
    </xf>
    <xf numFmtId="0" fontId="14" fillId="0" borderId="74" xfId="7" applyFont="1" applyBorder="1" applyAlignment="1">
      <alignment horizontal="center"/>
    </xf>
    <xf numFmtId="191" fontId="28" fillId="0" borderId="74" xfId="7" applyNumberFormat="1" applyFont="1" applyBorder="1" applyAlignment="1">
      <alignment horizontal="center"/>
    </xf>
    <xf numFmtId="173" fontId="13" fillId="0" borderId="86" xfId="7" applyNumberFormat="1" applyFont="1" applyBorder="1" applyAlignment="1">
      <alignment horizontal="left"/>
    </xf>
    <xf numFmtId="173" fontId="13" fillId="0" borderId="87" xfId="7" applyNumberFormat="1" applyFont="1" applyBorder="1" applyAlignment="1">
      <alignment horizontal="left"/>
    </xf>
    <xf numFmtId="174" fontId="16" fillId="0" borderId="50" xfId="7" applyNumberFormat="1" applyFont="1" applyBorder="1" applyAlignment="1">
      <alignment horizontal="right"/>
    </xf>
    <xf numFmtId="174" fontId="16" fillId="0" borderId="51" xfId="7" applyNumberFormat="1" applyFont="1" applyBorder="1" applyAlignment="1">
      <alignment horizontal="right"/>
    </xf>
    <xf numFmtId="173" fontId="13" fillId="0" borderId="6" xfId="7" applyNumberFormat="1" applyFont="1" applyBorder="1" applyAlignment="1">
      <alignment horizontal="left"/>
    </xf>
    <xf numFmtId="173" fontId="13" fillId="0" borderId="50" xfId="7" applyNumberFormat="1" applyFont="1" applyBorder="1" applyAlignment="1">
      <alignment horizontal="left"/>
    </xf>
    <xf numFmtId="175" fontId="14" fillId="0" borderId="49" xfId="7" applyNumberFormat="1" applyFont="1" applyBorder="1" applyAlignment="1">
      <alignment horizontal="center" vertical="center"/>
    </xf>
    <xf numFmtId="175" fontId="14" fillId="0" borderId="50" xfId="7" applyNumberFormat="1" applyFont="1" applyBorder="1" applyAlignment="1">
      <alignment horizontal="center" vertical="center"/>
    </xf>
    <xf numFmtId="175" fontId="14" fillId="0" borderId="51" xfId="7" applyNumberFormat="1" applyFont="1" applyBorder="1" applyAlignment="1">
      <alignment horizontal="center" vertical="center"/>
    </xf>
    <xf numFmtId="0" fontId="15" fillId="0" borderId="0" xfId="7" applyFont="1" applyBorder="1" applyAlignment="1">
      <alignment horizontal="center" vertical="center"/>
    </xf>
    <xf numFmtId="0" fontId="14" fillId="0" borderId="3" xfId="7" applyFont="1" applyBorder="1" applyAlignment="1">
      <alignment horizontal="center" vertical="center"/>
    </xf>
    <xf numFmtId="0" fontId="14" fillId="0" borderId="4" xfId="7" applyFont="1" applyBorder="1" applyAlignment="1">
      <alignment horizontal="center" vertical="center"/>
    </xf>
    <xf numFmtId="0" fontId="14" fillId="0" borderId="5" xfId="7" applyFont="1" applyBorder="1" applyAlignment="1">
      <alignment horizontal="center" vertical="center"/>
    </xf>
    <xf numFmtId="0" fontId="14" fillId="0" borderId="60" xfId="7" applyFont="1" applyBorder="1" applyAlignment="1">
      <alignment horizontal="center" vertical="center"/>
    </xf>
    <xf numFmtId="0" fontId="14" fillId="0" borderId="58" xfId="7" applyFont="1" applyBorder="1" applyAlignment="1">
      <alignment horizontal="center" vertical="center"/>
    </xf>
    <xf numFmtId="0" fontId="14" fillId="0" borderId="59" xfId="7" applyFont="1" applyBorder="1" applyAlignment="1">
      <alignment horizontal="center" vertical="center"/>
    </xf>
    <xf numFmtId="0" fontId="13" fillId="0" borderId="74" xfId="7" applyFont="1" applyBorder="1" applyAlignment="1">
      <alignment horizontal="center"/>
    </xf>
    <xf numFmtId="173" fontId="13" fillId="0" borderId="49" xfId="7" applyNumberFormat="1" applyFont="1" applyBorder="1" applyAlignment="1">
      <alignment horizontal="left"/>
    </xf>
    <xf numFmtId="0" fontId="33" fillId="6" borderId="64" xfId="0" applyFont="1" applyFill="1" applyBorder="1" applyAlignment="1" applyProtection="1">
      <alignment horizontal="center" vertical="center"/>
      <protection locked="0"/>
    </xf>
    <xf numFmtId="0" fontId="33" fillId="6" borderId="65" xfId="0" applyFont="1" applyFill="1" applyBorder="1" applyAlignment="1" applyProtection="1">
      <alignment horizontal="center" vertical="center"/>
      <protection locked="0"/>
    </xf>
    <xf numFmtId="0" fontId="33" fillId="6" borderId="66" xfId="0" applyFont="1" applyFill="1" applyBorder="1" applyAlignment="1" applyProtection="1">
      <alignment horizontal="center" vertical="center"/>
      <protection locked="0"/>
    </xf>
    <xf numFmtId="0" fontId="26" fillId="2" borderId="64" xfId="0" applyFont="1" applyFill="1" applyBorder="1" applyAlignment="1" applyProtection="1">
      <alignment horizontal="center" vertical="center"/>
    </xf>
    <xf numFmtId="0" fontId="26" fillId="2" borderId="66" xfId="0" applyFont="1" applyFill="1" applyBorder="1" applyAlignment="1" applyProtection="1">
      <alignment horizontal="center" vertical="center"/>
    </xf>
    <xf numFmtId="0" fontId="35" fillId="0" borderId="0" xfId="7" applyFont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top" wrapText="1"/>
    </xf>
    <xf numFmtId="0" fontId="14" fillId="0" borderId="0" xfId="7" applyFont="1" applyBorder="1" applyAlignment="1">
      <alignment horizontal="center" vertical="center"/>
    </xf>
    <xf numFmtId="0" fontId="13" fillId="0" borderId="0" xfId="7" applyFont="1" applyBorder="1" applyAlignment="1">
      <alignment horizontal="center" vertical="center"/>
    </xf>
    <xf numFmtId="0" fontId="13" fillId="0" borderId="74" xfId="7" applyFont="1" applyBorder="1" applyAlignment="1">
      <alignment vertical="center"/>
    </xf>
    <xf numFmtId="0" fontId="14" fillId="0" borderId="0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0" fontId="13" fillId="0" borderId="81" xfId="7" applyFont="1" applyBorder="1" applyAlignment="1">
      <alignment vertical="center"/>
    </xf>
    <xf numFmtId="0" fontId="13" fillId="0" borderId="89" xfId="7" applyFont="1" applyBorder="1" applyAlignment="1">
      <alignment vertical="center"/>
    </xf>
    <xf numFmtId="0" fontId="13" fillId="0" borderId="84" xfId="7" applyFont="1" applyBorder="1" applyAlignment="1">
      <alignment vertical="center"/>
    </xf>
  </cellXfs>
  <cellStyles count="9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 (2)'!$A$6:$A$21</c:f>
              <c:numCache>
                <c:formatCode>0.000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33</c:v>
                </c:pt>
                <c:pt idx="13">
                  <c:v>37</c:v>
                </c:pt>
                <c:pt idx="14">
                  <c:v>40</c:v>
                </c:pt>
                <c:pt idx="15">
                  <c:v>60</c:v>
                </c:pt>
              </c:numCache>
            </c:numRef>
          </c:xVal>
          <c:yVal>
            <c:numRef>
              <c:f>'Earth cal (2)'!$B$6:$B$21</c:f>
              <c:numCache>
                <c:formatCode>General</c:formatCode>
                <c:ptCount val="16"/>
                <c:pt idx="0">
                  <c:v>4.4090999999999987</c:v>
                </c:pt>
                <c:pt idx="1">
                  <c:v>2.7990999999999988</c:v>
                </c:pt>
                <c:pt idx="2">
                  <c:v>1.1870999999999987</c:v>
                </c:pt>
                <c:pt idx="3">
                  <c:v>0.25709999999999855</c:v>
                </c:pt>
                <c:pt idx="4">
                  <c:v>-0.37290000000000134</c:v>
                </c:pt>
                <c:pt idx="5">
                  <c:v>-0.79290000000000127</c:v>
                </c:pt>
                <c:pt idx="6">
                  <c:v>-0.73290000000000122</c:v>
                </c:pt>
                <c:pt idx="7">
                  <c:v>-0.47290000000000143</c:v>
                </c:pt>
                <c:pt idx="8">
                  <c:v>-0.25290000000000123</c:v>
                </c:pt>
                <c:pt idx="9">
                  <c:v>0.71709999999999874</c:v>
                </c:pt>
                <c:pt idx="10">
                  <c:v>1.8770999999999987</c:v>
                </c:pt>
                <c:pt idx="11">
                  <c:v>-0.88290000000000113</c:v>
                </c:pt>
                <c:pt idx="12">
                  <c:v>2.3970999999999987</c:v>
                </c:pt>
                <c:pt idx="13">
                  <c:v>3.4890999999999988</c:v>
                </c:pt>
                <c:pt idx="14">
                  <c:v>4.4490999999999987</c:v>
                </c:pt>
                <c:pt idx="15">
                  <c:v>3.8990999999999989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F-4AEE-B606-A9678DDA4C56}"/>
            </c:ext>
          </c:extLst>
        </c:ser>
        <c:ser>
          <c:idx val="1"/>
          <c:order val="1"/>
          <c:xVal>
            <c:numRef>
              <c:f>'Earth cal (2)'!$G$6:$G$21</c:f>
              <c:numCache>
                <c:formatCode>0.00</c:formatCode>
                <c:ptCount val="16"/>
              </c:numCache>
            </c:numRef>
          </c:xVal>
          <c:yVal>
            <c:numRef>
              <c:f>'Earth cal (2)'!$H$6:$H$19</c:f>
              <c:numCache>
                <c:formatCode>0.000</c:formatCode>
                <c:ptCount val="14"/>
                <c:pt idx="0">
                  <c:v>1.5089999999999995</c:v>
                </c:pt>
                <c:pt idx="1">
                  <c:v>1.0119999999999996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F-4AEE-B606-A9678DDA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5040"/>
        <c:axId val="94136960"/>
      </c:scatterChart>
      <c:valAx>
        <c:axId val="9413504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36960"/>
        <c:crossesAt val="-1.5"/>
        <c:crossBetween val="midCat"/>
        <c:majorUnit val="10"/>
        <c:minorUnit val="1"/>
      </c:valAx>
      <c:valAx>
        <c:axId val="94136960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3504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10480557941145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57150"/>
          </c:spPr>
          <c:marker>
            <c:spPr>
              <a:ln w="57150"/>
            </c:spPr>
          </c:marker>
          <c:xVal>
            <c:numRef>
              <c:f>'D-Data'!$B$128:$Y$128</c:f>
              <c:numCache>
                <c:formatCode>0.00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23</c:v>
                </c:pt>
                <c:pt idx="4">
                  <c:v>26</c:v>
                </c:pt>
                <c:pt idx="5">
                  <c:v>29</c:v>
                </c:pt>
                <c:pt idx="6">
                  <c:v>30.5</c:v>
                </c:pt>
                <c:pt idx="7">
                  <c:v>37</c:v>
                </c:pt>
                <c:pt idx="8">
                  <c:v>43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76</c:v>
                </c:pt>
                <c:pt idx="17">
                  <c:v>81</c:v>
                </c:pt>
                <c:pt idx="18">
                  <c:v>87</c:v>
                </c:pt>
                <c:pt idx="19">
                  <c:v>89</c:v>
                </c:pt>
                <c:pt idx="20">
                  <c:v>94</c:v>
                </c:pt>
                <c:pt idx="21">
                  <c:v>99</c:v>
                </c:pt>
                <c:pt idx="22">
                  <c:v>122</c:v>
                </c:pt>
              </c:numCache>
            </c:numRef>
          </c:xVal>
          <c:yVal>
            <c:numRef>
              <c:f>'D-Data'!$B$129:$Y$129</c:f>
              <c:numCache>
                <c:formatCode>0.000</c:formatCode>
                <c:ptCount val="24"/>
                <c:pt idx="0">
                  <c:v>2.6710999999999974</c:v>
                </c:pt>
                <c:pt idx="1">
                  <c:v>2.6210999999999975</c:v>
                </c:pt>
                <c:pt idx="2">
                  <c:v>2.6410999999999971</c:v>
                </c:pt>
                <c:pt idx="3">
                  <c:v>2.5710999999999968</c:v>
                </c:pt>
                <c:pt idx="4">
                  <c:v>5.5010999999999974</c:v>
                </c:pt>
                <c:pt idx="5">
                  <c:v>5.521099999999997</c:v>
                </c:pt>
                <c:pt idx="6">
                  <c:v>3.6010999999999971</c:v>
                </c:pt>
                <c:pt idx="7">
                  <c:v>1.3110999999999973</c:v>
                </c:pt>
                <c:pt idx="8">
                  <c:v>0.41109999999999713</c:v>
                </c:pt>
                <c:pt idx="9">
                  <c:v>-1.3089000000000026</c:v>
                </c:pt>
                <c:pt idx="10">
                  <c:v>-1.2789000000000028</c:v>
                </c:pt>
                <c:pt idx="11">
                  <c:v>-2.4889000000000028</c:v>
                </c:pt>
                <c:pt idx="12">
                  <c:v>-2.1389000000000031</c:v>
                </c:pt>
                <c:pt idx="13">
                  <c:v>-1.4889000000000028</c:v>
                </c:pt>
                <c:pt idx="14">
                  <c:v>-0.20890000000000297</c:v>
                </c:pt>
                <c:pt idx="15">
                  <c:v>1.9410999999999969</c:v>
                </c:pt>
                <c:pt idx="16">
                  <c:v>3.001099999999997</c:v>
                </c:pt>
                <c:pt idx="17">
                  <c:v>5.4210999999999974</c:v>
                </c:pt>
                <c:pt idx="18">
                  <c:v>5.3910999999999971</c:v>
                </c:pt>
                <c:pt idx="19">
                  <c:v>4.5410999999999966</c:v>
                </c:pt>
                <c:pt idx="20">
                  <c:v>2.2110999999999974</c:v>
                </c:pt>
                <c:pt idx="21">
                  <c:v>2.2210999999999972</c:v>
                </c:pt>
                <c:pt idx="22">
                  <c:v>2.1610999999999976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2-4E70-A0CB-7EE666CFF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12576"/>
        <c:axId val="111523328"/>
      </c:scatterChart>
      <c:valAx>
        <c:axId val="1115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3328"/>
        <c:crosses val="autoZero"/>
        <c:crossBetween val="midCat"/>
      </c:valAx>
      <c:valAx>
        <c:axId val="1115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57150"/>
          </c:spPr>
          <c:marker>
            <c:spPr>
              <a:ln w="57150"/>
            </c:spPr>
          </c:marker>
          <c:xVal>
            <c:numRef>
              <c:f>'D-Data'!$B$144:$X$144</c:f>
              <c:numCache>
                <c:formatCode>0.00</c:formatCode>
                <c:ptCount val="23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25</c:v>
                </c:pt>
                <c:pt idx="4">
                  <c:v>30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47</c:v>
                </c:pt>
                <c:pt idx="9">
                  <c:v>51</c:v>
                </c:pt>
                <c:pt idx="10">
                  <c:v>55</c:v>
                </c:pt>
                <c:pt idx="11">
                  <c:v>60</c:v>
                </c:pt>
                <c:pt idx="12">
                  <c:v>61</c:v>
                </c:pt>
                <c:pt idx="13">
                  <c:v>65</c:v>
                </c:pt>
                <c:pt idx="14">
                  <c:v>69</c:v>
                </c:pt>
                <c:pt idx="15">
                  <c:v>72</c:v>
                </c:pt>
                <c:pt idx="16">
                  <c:v>75</c:v>
                </c:pt>
                <c:pt idx="17">
                  <c:v>80</c:v>
                </c:pt>
                <c:pt idx="18">
                  <c:v>81</c:v>
                </c:pt>
                <c:pt idx="19">
                  <c:v>85</c:v>
                </c:pt>
                <c:pt idx="20">
                  <c:v>90</c:v>
                </c:pt>
                <c:pt idx="21">
                  <c:v>93</c:v>
                </c:pt>
                <c:pt idx="22">
                  <c:v>105</c:v>
                </c:pt>
              </c:numCache>
            </c:numRef>
          </c:xVal>
          <c:yVal>
            <c:numRef>
              <c:f>'D-Data'!$B$145:$X$145</c:f>
              <c:numCache>
                <c:formatCode>0.000</c:formatCode>
                <c:ptCount val="23"/>
                <c:pt idx="0">
                  <c:v>2.6910999999999978</c:v>
                </c:pt>
                <c:pt idx="1">
                  <c:v>2.6810999999999972</c:v>
                </c:pt>
                <c:pt idx="2">
                  <c:v>2.561099999999997</c:v>
                </c:pt>
                <c:pt idx="3">
                  <c:v>5.4810999999999979</c:v>
                </c:pt>
                <c:pt idx="4">
                  <c:v>5.4710999999999972</c:v>
                </c:pt>
                <c:pt idx="5">
                  <c:v>3.5710999999999973</c:v>
                </c:pt>
                <c:pt idx="6">
                  <c:v>2.0410999999999975</c:v>
                </c:pt>
                <c:pt idx="7">
                  <c:v>1.0210999999999975</c:v>
                </c:pt>
                <c:pt idx="8">
                  <c:v>-0.55890000000000262</c:v>
                </c:pt>
                <c:pt idx="9">
                  <c:v>-1.2989000000000024</c:v>
                </c:pt>
                <c:pt idx="10">
                  <c:v>-2.4889000000000028</c:v>
                </c:pt>
                <c:pt idx="11">
                  <c:v>-2.1789000000000023</c:v>
                </c:pt>
                <c:pt idx="12">
                  <c:v>-1.4589000000000025</c:v>
                </c:pt>
                <c:pt idx="13">
                  <c:v>-0.17890000000000272</c:v>
                </c:pt>
                <c:pt idx="14">
                  <c:v>1.5810999999999975</c:v>
                </c:pt>
                <c:pt idx="15">
                  <c:v>1.9410999999999978</c:v>
                </c:pt>
                <c:pt idx="16">
                  <c:v>2.9810999999999974</c:v>
                </c:pt>
                <c:pt idx="17">
                  <c:v>4.1910999999999969</c:v>
                </c:pt>
                <c:pt idx="18">
                  <c:v>5.4510999999999976</c:v>
                </c:pt>
                <c:pt idx="19">
                  <c:v>5.4810999999999979</c:v>
                </c:pt>
                <c:pt idx="20">
                  <c:v>4.5610999999999979</c:v>
                </c:pt>
                <c:pt idx="21">
                  <c:v>2.2610999999999972</c:v>
                </c:pt>
                <c:pt idx="22">
                  <c:v>2.2910999999999975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C8-4A6C-BE71-204595367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13440"/>
        <c:axId val="111616000"/>
      </c:scatterChart>
      <c:valAx>
        <c:axId val="111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6000"/>
        <c:crosses val="autoZero"/>
        <c:crossBetween val="midCat"/>
      </c:valAx>
      <c:valAx>
        <c:axId val="1116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57150"/>
          </c:spPr>
          <c:marker>
            <c:spPr>
              <a:ln w="57150"/>
            </c:spPr>
          </c:marker>
          <c:xVal>
            <c:numRef>
              <c:f>'D-Data'!$B$160:$X$160</c:f>
              <c:numCache>
                <c:formatCode>0.00</c:formatCode>
                <c:ptCount val="23"/>
                <c:pt idx="0">
                  <c:v>0</c:v>
                </c:pt>
                <c:pt idx="1">
                  <c:v>22</c:v>
                </c:pt>
                <c:pt idx="2">
                  <c:v>23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34</c:v>
                </c:pt>
                <c:pt idx="7">
                  <c:v>41</c:v>
                </c:pt>
                <c:pt idx="8">
                  <c:v>46.5</c:v>
                </c:pt>
                <c:pt idx="9">
                  <c:v>51</c:v>
                </c:pt>
                <c:pt idx="10">
                  <c:v>56</c:v>
                </c:pt>
                <c:pt idx="11">
                  <c:v>60</c:v>
                </c:pt>
                <c:pt idx="12">
                  <c:v>61</c:v>
                </c:pt>
                <c:pt idx="13">
                  <c:v>67</c:v>
                </c:pt>
                <c:pt idx="14">
                  <c:v>73</c:v>
                </c:pt>
                <c:pt idx="15">
                  <c:v>75</c:v>
                </c:pt>
                <c:pt idx="16">
                  <c:v>80</c:v>
                </c:pt>
                <c:pt idx="17">
                  <c:v>82</c:v>
                </c:pt>
                <c:pt idx="18">
                  <c:v>86</c:v>
                </c:pt>
                <c:pt idx="19">
                  <c:v>91</c:v>
                </c:pt>
                <c:pt idx="20">
                  <c:v>93</c:v>
                </c:pt>
                <c:pt idx="21">
                  <c:v>100</c:v>
                </c:pt>
                <c:pt idx="22">
                  <c:v>107</c:v>
                </c:pt>
              </c:numCache>
            </c:numRef>
          </c:xVal>
          <c:yVal>
            <c:numRef>
              <c:f>'D-Data'!$B$161:$X$161</c:f>
              <c:numCache>
                <c:formatCode>0.000</c:formatCode>
                <c:ptCount val="23"/>
                <c:pt idx="0">
                  <c:v>2.6730999999999971</c:v>
                </c:pt>
                <c:pt idx="1">
                  <c:v>2.6530999999999967</c:v>
                </c:pt>
                <c:pt idx="2">
                  <c:v>2.5230999999999968</c:v>
                </c:pt>
                <c:pt idx="3">
                  <c:v>5.473099999999997</c:v>
                </c:pt>
                <c:pt idx="4">
                  <c:v>5.5230999999999968</c:v>
                </c:pt>
                <c:pt idx="5">
                  <c:v>3.6030999999999969</c:v>
                </c:pt>
                <c:pt idx="6">
                  <c:v>2.0730999999999966</c:v>
                </c:pt>
                <c:pt idx="7">
                  <c:v>0.96309999999999651</c:v>
                </c:pt>
                <c:pt idx="8">
                  <c:v>-0.5769000000000033</c:v>
                </c:pt>
                <c:pt idx="9">
                  <c:v>-1.2769000000000035</c:v>
                </c:pt>
                <c:pt idx="10">
                  <c:v>-2.4769000000000032</c:v>
                </c:pt>
                <c:pt idx="11">
                  <c:v>-2.2469000000000037</c:v>
                </c:pt>
                <c:pt idx="12">
                  <c:v>-1.4069000000000034</c:v>
                </c:pt>
                <c:pt idx="13">
                  <c:v>0.77309999999999657</c:v>
                </c:pt>
                <c:pt idx="14">
                  <c:v>1.9630999999999972</c:v>
                </c:pt>
                <c:pt idx="15">
                  <c:v>2.9930999999999965</c:v>
                </c:pt>
                <c:pt idx="16">
                  <c:v>4.3050999999999968</c:v>
                </c:pt>
                <c:pt idx="17">
                  <c:v>5.4430999999999967</c:v>
                </c:pt>
                <c:pt idx="18">
                  <c:v>5.4830999999999968</c:v>
                </c:pt>
                <c:pt idx="19">
                  <c:v>4.5430999999999973</c:v>
                </c:pt>
                <c:pt idx="20">
                  <c:v>2.1730999999999971</c:v>
                </c:pt>
                <c:pt idx="21">
                  <c:v>2.2830999999999966</c:v>
                </c:pt>
                <c:pt idx="22">
                  <c:v>2.2130999999999972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46-474B-B6C0-6F290D81E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65152"/>
        <c:axId val="111667456"/>
      </c:scatterChart>
      <c:valAx>
        <c:axId val="1116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7456"/>
        <c:crosses val="autoZero"/>
        <c:crossBetween val="midCat"/>
      </c:valAx>
      <c:valAx>
        <c:axId val="1116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515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57150"/>
          </c:spPr>
          <c:marker>
            <c:spPr>
              <a:ln w="57150"/>
            </c:spPr>
          </c:marker>
          <c:xVal>
            <c:numRef>
              <c:f>'D-Data'!$B$178:$AB$178</c:f>
              <c:numCache>
                <c:formatCode>0.00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  <c:pt idx="5">
                  <c:v>28</c:v>
                </c:pt>
                <c:pt idx="6">
                  <c:v>30</c:v>
                </c:pt>
                <c:pt idx="7">
                  <c:v>33</c:v>
                </c:pt>
                <c:pt idx="8">
                  <c:v>35</c:v>
                </c:pt>
                <c:pt idx="9">
                  <c:v>38</c:v>
                </c:pt>
                <c:pt idx="10">
                  <c:v>40</c:v>
                </c:pt>
                <c:pt idx="11">
                  <c:v>43</c:v>
                </c:pt>
                <c:pt idx="12">
                  <c:v>45</c:v>
                </c:pt>
                <c:pt idx="13">
                  <c:v>48</c:v>
                </c:pt>
                <c:pt idx="14">
                  <c:v>53</c:v>
                </c:pt>
                <c:pt idx="15">
                  <c:v>55</c:v>
                </c:pt>
                <c:pt idx="16">
                  <c:v>58</c:v>
                </c:pt>
                <c:pt idx="17">
                  <c:v>60</c:v>
                </c:pt>
                <c:pt idx="18">
                  <c:v>64</c:v>
                </c:pt>
                <c:pt idx="19">
                  <c:v>67</c:v>
                </c:pt>
                <c:pt idx="20">
                  <c:v>69</c:v>
                </c:pt>
                <c:pt idx="21">
                  <c:v>79</c:v>
                </c:pt>
                <c:pt idx="22">
                  <c:v>94</c:v>
                </c:pt>
              </c:numCache>
            </c:numRef>
          </c:xVal>
          <c:yVal>
            <c:numRef>
              <c:f>'D-Data'!$B$179:$AB$179</c:f>
              <c:numCache>
                <c:formatCode>0.000</c:formatCode>
                <c:ptCount val="27"/>
                <c:pt idx="0">
                  <c:v>2.5890999999999975</c:v>
                </c:pt>
                <c:pt idx="1">
                  <c:v>2.6590999999999974</c:v>
                </c:pt>
                <c:pt idx="2">
                  <c:v>2.5590999999999973</c:v>
                </c:pt>
                <c:pt idx="3">
                  <c:v>3.2090999999999976</c:v>
                </c:pt>
                <c:pt idx="4">
                  <c:v>4.0290999999999979</c:v>
                </c:pt>
                <c:pt idx="5">
                  <c:v>1.3890999999999973</c:v>
                </c:pt>
                <c:pt idx="6">
                  <c:v>0.96909999999999741</c:v>
                </c:pt>
                <c:pt idx="7">
                  <c:v>0.42909999999999737</c:v>
                </c:pt>
                <c:pt idx="8">
                  <c:v>0.18909999999999738</c:v>
                </c:pt>
                <c:pt idx="9">
                  <c:v>-0.36090000000000266</c:v>
                </c:pt>
                <c:pt idx="10">
                  <c:v>-3.1209000000000024</c:v>
                </c:pt>
                <c:pt idx="11">
                  <c:v>-4.6109000000000027</c:v>
                </c:pt>
                <c:pt idx="12">
                  <c:v>-3.6109000000000027</c:v>
                </c:pt>
                <c:pt idx="13">
                  <c:v>-2.6109000000000027</c:v>
                </c:pt>
                <c:pt idx="14">
                  <c:v>-0.70090000000000252</c:v>
                </c:pt>
                <c:pt idx="15">
                  <c:v>0.10909999999999731</c:v>
                </c:pt>
                <c:pt idx="16">
                  <c:v>0.52909999999999735</c:v>
                </c:pt>
                <c:pt idx="17">
                  <c:v>1.4890999999999974</c:v>
                </c:pt>
                <c:pt idx="18">
                  <c:v>2.1790999999999974</c:v>
                </c:pt>
                <c:pt idx="19">
                  <c:v>3.1390999999999973</c:v>
                </c:pt>
                <c:pt idx="20">
                  <c:v>3.3690999999999973</c:v>
                </c:pt>
                <c:pt idx="21">
                  <c:v>3.6390999999999973</c:v>
                </c:pt>
                <c:pt idx="22">
                  <c:v>3.4890999999999974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8-48B7-BD46-E9949B8B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84768"/>
        <c:axId val="111587328"/>
      </c:scatterChart>
      <c:valAx>
        <c:axId val="1115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7328"/>
        <c:crosses val="autoZero"/>
        <c:crossBetween val="midCat"/>
      </c:valAx>
      <c:valAx>
        <c:axId val="1115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57150"/>
          </c:spPr>
          <c:marker>
            <c:spPr>
              <a:ln w="57150"/>
            </c:spPr>
          </c:marker>
          <c:xVal>
            <c:numRef>
              <c:f>'D-Data'!$B$194:$X$194</c:f>
              <c:numCache>
                <c:formatCode>0.00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100</c:v>
                </c:pt>
                <c:pt idx="11">
                  <c:v>110</c:v>
                </c:pt>
                <c:pt idx="12">
                  <c:v>122</c:v>
                </c:pt>
                <c:pt idx="13">
                  <c:v>135</c:v>
                </c:pt>
                <c:pt idx="14">
                  <c:v>140</c:v>
                </c:pt>
                <c:pt idx="15">
                  <c:v>142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</c:numCache>
            </c:numRef>
          </c:xVal>
          <c:yVal>
            <c:numRef>
              <c:f>'D-Data'!$B$195:$X$195</c:f>
              <c:numCache>
                <c:formatCode>0.000</c:formatCode>
                <c:ptCount val="23"/>
                <c:pt idx="0">
                  <c:v>2.81</c:v>
                </c:pt>
                <c:pt idx="1">
                  <c:v>3.5</c:v>
                </c:pt>
                <c:pt idx="2">
                  <c:v>2.0099999999999998</c:v>
                </c:pt>
                <c:pt idx="3">
                  <c:v>1.2</c:v>
                </c:pt>
                <c:pt idx="4">
                  <c:v>-0.2</c:v>
                </c:pt>
                <c:pt idx="5">
                  <c:v>-0.93</c:v>
                </c:pt>
                <c:pt idx="6">
                  <c:v>-1.93</c:v>
                </c:pt>
                <c:pt idx="7">
                  <c:v>-4.62</c:v>
                </c:pt>
                <c:pt idx="8">
                  <c:v>-5.77</c:v>
                </c:pt>
                <c:pt idx="9">
                  <c:v>-9.0299999999999994</c:v>
                </c:pt>
                <c:pt idx="10">
                  <c:v>-9.34</c:v>
                </c:pt>
                <c:pt idx="11">
                  <c:v>-6.45</c:v>
                </c:pt>
                <c:pt idx="12">
                  <c:v>-4.1100000000000003</c:v>
                </c:pt>
                <c:pt idx="13">
                  <c:v>-0.99</c:v>
                </c:pt>
                <c:pt idx="14">
                  <c:v>1.1200000000000001</c:v>
                </c:pt>
                <c:pt idx="15">
                  <c:v>2.4</c:v>
                </c:pt>
                <c:pt idx="16">
                  <c:v>3.02</c:v>
                </c:pt>
                <c:pt idx="17">
                  <c:v>3.91</c:v>
                </c:pt>
                <c:pt idx="18">
                  <c:v>3.86</c:v>
                </c:pt>
                <c:pt idx="19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A-45E3-9769-BDB4F53A9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8208"/>
        <c:axId val="111680512"/>
      </c:scatterChart>
      <c:valAx>
        <c:axId val="11167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0512"/>
        <c:crosses val="autoZero"/>
        <c:crossBetween val="midCat"/>
      </c:valAx>
      <c:valAx>
        <c:axId val="1116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57150"/>
          </c:spPr>
          <c:marker>
            <c:spPr>
              <a:ln w="57150"/>
            </c:spPr>
          </c:marker>
          <c:xVal>
            <c:numRef>
              <c:f>'D-Data'!$B$209:$U$209</c:f>
              <c:numCache>
                <c:formatCode>0.00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22</c:v>
                </c:pt>
                <c:pt idx="4">
                  <c:v>33</c:v>
                </c:pt>
                <c:pt idx="5">
                  <c:v>44</c:v>
                </c:pt>
                <c:pt idx="6">
                  <c:v>55</c:v>
                </c:pt>
                <c:pt idx="7">
                  <c:v>66</c:v>
                </c:pt>
                <c:pt idx="8">
                  <c:v>77</c:v>
                </c:pt>
                <c:pt idx="9">
                  <c:v>88</c:v>
                </c:pt>
                <c:pt idx="10">
                  <c:v>99</c:v>
                </c:pt>
                <c:pt idx="11">
                  <c:v>110</c:v>
                </c:pt>
                <c:pt idx="12">
                  <c:v>122</c:v>
                </c:pt>
                <c:pt idx="13">
                  <c:v>136</c:v>
                </c:pt>
                <c:pt idx="14">
                  <c:v>137</c:v>
                </c:pt>
                <c:pt idx="15">
                  <c:v>139.5</c:v>
                </c:pt>
                <c:pt idx="16">
                  <c:v>140</c:v>
                </c:pt>
                <c:pt idx="17">
                  <c:v>145</c:v>
                </c:pt>
                <c:pt idx="18">
                  <c:v>149</c:v>
                </c:pt>
                <c:pt idx="19">
                  <c:v>159</c:v>
                </c:pt>
              </c:numCache>
            </c:numRef>
          </c:xVal>
          <c:yVal>
            <c:numRef>
              <c:f>'D-Data'!$B$210:$U$210</c:f>
              <c:numCache>
                <c:formatCode>0.000</c:formatCode>
                <c:ptCount val="20"/>
                <c:pt idx="0">
                  <c:v>2.7890999999999972</c:v>
                </c:pt>
                <c:pt idx="1">
                  <c:v>3.0490999999999975</c:v>
                </c:pt>
                <c:pt idx="2">
                  <c:v>1.9690999999999974</c:v>
                </c:pt>
                <c:pt idx="3">
                  <c:v>1.1590999999999974</c:v>
                </c:pt>
                <c:pt idx="4">
                  <c:v>-4.0900000000002601E-2</c:v>
                </c:pt>
                <c:pt idx="5">
                  <c:v>-0.84090000000000265</c:v>
                </c:pt>
                <c:pt idx="6">
                  <c:v>-1.8409000000000026</c:v>
                </c:pt>
                <c:pt idx="7">
                  <c:v>-4.8409000000000031</c:v>
                </c:pt>
                <c:pt idx="8">
                  <c:v>-5.8409000000000031</c:v>
                </c:pt>
                <c:pt idx="9">
                  <c:v>-9.0409000000000024</c:v>
                </c:pt>
                <c:pt idx="10">
                  <c:v>-9.1409000000000038</c:v>
                </c:pt>
                <c:pt idx="11">
                  <c:v>-6.3409000000000031</c:v>
                </c:pt>
                <c:pt idx="12">
                  <c:v>-3.9409000000000023</c:v>
                </c:pt>
                <c:pt idx="13">
                  <c:v>-0.84090000000000265</c:v>
                </c:pt>
                <c:pt idx="14">
                  <c:v>1.1390999999999973</c:v>
                </c:pt>
                <c:pt idx="15">
                  <c:v>2.3290999999999973</c:v>
                </c:pt>
                <c:pt idx="16">
                  <c:v>2.8690999999999973</c:v>
                </c:pt>
                <c:pt idx="17">
                  <c:v>3.7490999999999977</c:v>
                </c:pt>
                <c:pt idx="18">
                  <c:v>3.6590999999999974</c:v>
                </c:pt>
                <c:pt idx="19">
                  <c:v>3.5290999999999975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63-4987-A14E-DB7658C3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9360"/>
        <c:axId val="51259648"/>
      </c:scatterChart>
      <c:valAx>
        <c:axId val="45599360"/>
        <c:scaling>
          <c:orientation val="minMax"/>
          <c:max val="1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648"/>
        <c:crosses val="autoZero"/>
        <c:crossBetween val="midCat"/>
        <c:majorUnit val="5"/>
        <c:minorUnit val="1"/>
      </c:valAx>
      <c:valAx>
        <c:axId val="512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57150"/>
          </c:spPr>
          <c:marker>
            <c:spPr>
              <a:ln w="57150"/>
            </c:spPr>
          </c:marker>
          <c:xVal>
            <c:numRef>
              <c:f>'D-Data'!$B$224:$U$224</c:f>
              <c:numCache>
                <c:formatCode>0.00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24</c:v>
                </c:pt>
                <c:pt idx="4">
                  <c:v>36</c:v>
                </c:pt>
                <c:pt idx="5">
                  <c:v>43</c:v>
                </c:pt>
                <c:pt idx="6">
                  <c:v>56</c:v>
                </c:pt>
                <c:pt idx="7">
                  <c:v>65</c:v>
                </c:pt>
                <c:pt idx="8">
                  <c:v>75</c:v>
                </c:pt>
                <c:pt idx="9">
                  <c:v>90</c:v>
                </c:pt>
                <c:pt idx="10">
                  <c:v>102</c:v>
                </c:pt>
                <c:pt idx="11">
                  <c:v>112</c:v>
                </c:pt>
                <c:pt idx="12">
                  <c:v>125</c:v>
                </c:pt>
                <c:pt idx="13">
                  <c:v>136</c:v>
                </c:pt>
                <c:pt idx="14">
                  <c:v>137</c:v>
                </c:pt>
                <c:pt idx="15">
                  <c:v>140</c:v>
                </c:pt>
                <c:pt idx="16">
                  <c:v>144</c:v>
                </c:pt>
                <c:pt idx="17">
                  <c:v>145</c:v>
                </c:pt>
                <c:pt idx="18">
                  <c:v>149</c:v>
                </c:pt>
              </c:numCache>
            </c:numRef>
          </c:xVal>
          <c:yVal>
            <c:numRef>
              <c:f>'D-Data'!$B$225:$U$225</c:f>
              <c:numCache>
                <c:formatCode>0.000</c:formatCode>
                <c:ptCount val="20"/>
                <c:pt idx="0">
                  <c:v>2.57</c:v>
                </c:pt>
                <c:pt idx="1">
                  <c:v>3.1</c:v>
                </c:pt>
                <c:pt idx="2">
                  <c:v>2.09</c:v>
                </c:pt>
                <c:pt idx="3">
                  <c:v>1.22</c:v>
                </c:pt>
                <c:pt idx="4">
                  <c:v>-3.1E-2</c:v>
                </c:pt>
                <c:pt idx="5">
                  <c:v>-0.79</c:v>
                </c:pt>
                <c:pt idx="6">
                  <c:v>-2.41</c:v>
                </c:pt>
                <c:pt idx="7">
                  <c:v>-5.22</c:v>
                </c:pt>
                <c:pt idx="8">
                  <c:v>-5.55</c:v>
                </c:pt>
                <c:pt idx="9">
                  <c:v>-9.43</c:v>
                </c:pt>
                <c:pt idx="10">
                  <c:v>-9.89</c:v>
                </c:pt>
                <c:pt idx="11">
                  <c:v>-7.14</c:v>
                </c:pt>
                <c:pt idx="12">
                  <c:v>-4.26</c:v>
                </c:pt>
                <c:pt idx="13">
                  <c:v>-1.19</c:v>
                </c:pt>
                <c:pt idx="14">
                  <c:v>0.96</c:v>
                </c:pt>
                <c:pt idx="15">
                  <c:v>1.87</c:v>
                </c:pt>
                <c:pt idx="16">
                  <c:v>2.61</c:v>
                </c:pt>
                <c:pt idx="17">
                  <c:v>3.81</c:v>
                </c:pt>
                <c:pt idx="18">
                  <c:v>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B3-498E-9FAC-AB97C715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1584"/>
        <c:axId val="51849856"/>
      </c:scatterChart>
      <c:valAx>
        <c:axId val="51411584"/>
        <c:scaling>
          <c:orientation val="minMax"/>
          <c:max val="1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9856"/>
        <c:crosses val="autoZero"/>
        <c:crossBetween val="midCat"/>
        <c:majorUnit val="5"/>
        <c:minorUnit val="1"/>
      </c:valAx>
      <c:valAx>
        <c:axId val="518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cal'!$A$962:$A$992</c:f>
              <c:numCache>
                <c:formatCode>0.000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57</c:v>
                </c:pt>
                <c:pt idx="29">
                  <c:v>59</c:v>
                </c:pt>
                <c:pt idx="30">
                  <c:v>61.5</c:v>
                </c:pt>
              </c:numCache>
            </c:numRef>
          </c:xVal>
          <c:yVal>
            <c:numRef>
              <c:f>'Earth cal'!$B$962:$B$992</c:f>
              <c:numCache>
                <c:formatCode>General</c:formatCode>
                <c:ptCount val="31"/>
                <c:pt idx="0">
                  <c:v>2.4113999999999987</c:v>
                </c:pt>
                <c:pt idx="1">
                  <c:v>2.001399999999999</c:v>
                </c:pt>
                <c:pt idx="2">
                  <c:v>1.1403999999999987</c:v>
                </c:pt>
                <c:pt idx="3">
                  <c:v>0.63039999999999896</c:v>
                </c:pt>
                <c:pt idx="4">
                  <c:v>0.5603999999999989</c:v>
                </c:pt>
                <c:pt idx="5">
                  <c:v>0.41039999999999899</c:v>
                </c:pt>
                <c:pt idx="6">
                  <c:v>1.0399999999998855E-2</c:v>
                </c:pt>
                <c:pt idx="7">
                  <c:v>-0.60960000000000103</c:v>
                </c:pt>
                <c:pt idx="8">
                  <c:v>-1.2496000000000012</c:v>
                </c:pt>
                <c:pt idx="9">
                  <c:v>-1.5196000000000012</c:v>
                </c:pt>
                <c:pt idx="10">
                  <c:v>-1.6196000000000013</c:v>
                </c:pt>
                <c:pt idx="11">
                  <c:v>-1.6696000000000011</c:v>
                </c:pt>
                <c:pt idx="12">
                  <c:v>-1.6496000000000011</c:v>
                </c:pt>
                <c:pt idx="13">
                  <c:v>-1.6896000000000011</c:v>
                </c:pt>
                <c:pt idx="14">
                  <c:v>-0.50960000000000094</c:v>
                </c:pt>
                <c:pt idx="15">
                  <c:v>0.19039999999999879</c:v>
                </c:pt>
                <c:pt idx="16">
                  <c:v>0.41039999999999899</c:v>
                </c:pt>
                <c:pt idx="17">
                  <c:v>0.87039999999999895</c:v>
                </c:pt>
                <c:pt idx="18">
                  <c:v>0.98039999999999894</c:v>
                </c:pt>
                <c:pt idx="19">
                  <c:v>1.5403999999999989</c:v>
                </c:pt>
                <c:pt idx="20">
                  <c:v>0.65039999999999898</c:v>
                </c:pt>
                <c:pt idx="21">
                  <c:v>0.58039999999999892</c:v>
                </c:pt>
                <c:pt idx="22">
                  <c:v>0.63039999999999896</c:v>
                </c:pt>
                <c:pt idx="23">
                  <c:v>0.66039999999999899</c:v>
                </c:pt>
                <c:pt idx="24">
                  <c:v>0.68039999999999901</c:v>
                </c:pt>
                <c:pt idx="25">
                  <c:v>0.83039999999999892</c:v>
                </c:pt>
                <c:pt idx="26">
                  <c:v>1.0403999999999989</c:v>
                </c:pt>
                <c:pt idx="27">
                  <c:v>1.370399999999999</c:v>
                </c:pt>
                <c:pt idx="28">
                  <c:v>1.8613999999999988</c:v>
                </c:pt>
                <c:pt idx="29">
                  <c:v>2.0913999999999988</c:v>
                </c:pt>
                <c:pt idx="30">
                  <c:v>2.1213999999999986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6-43D3-A051-E1455ECCBFA2}"/>
            </c:ext>
          </c:extLst>
        </c:ser>
        <c:ser>
          <c:idx val="1"/>
          <c:order val="1"/>
          <c:xVal>
            <c:numRef>
              <c:f>'Earth cal'!$G$962:$G$992</c:f>
              <c:numCache>
                <c:formatCode>0.00</c:formatCode>
                <c:ptCount val="31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'Earth cal'!$H$962:$H$992</c:f>
              <c:numCache>
                <c:formatCode>0.000</c:formatCode>
                <c:ptCount val="31"/>
                <c:pt idx="0">
                  <c:v>1.3129999999999971</c:v>
                </c:pt>
                <c:pt idx="1">
                  <c:v>1.2329999999999972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36-43D3-A051-E1455ECCB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90656"/>
        <c:axId val="109992576"/>
      </c:scatterChart>
      <c:valAx>
        <c:axId val="109990656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992576"/>
        <c:crossesAt val="-1.5"/>
        <c:crossBetween val="midCat"/>
        <c:majorUnit val="10"/>
        <c:minorUnit val="1"/>
      </c:valAx>
      <c:valAx>
        <c:axId val="109992576"/>
        <c:scaling>
          <c:orientation val="minMax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990656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49475511828113"/>
          <c:h val="8.3273284341379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cal'!$A$920:$A$942</c:f>
              <c:numCache>
                <c:formatCode>0.000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48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  <c:pt idx="21">
                  <c:v>66</c:v>
                </c:pt>
                <c:pt idx="22">
                  <c:v>68.5</c:v>
                </c:pt>
              </c:numCache>
            </c:numRef>
          </c:xVal>
          <c:yVal>
            <c:numRef>
              <c:f>'Earth cal'!$B$920:$B$942</c:f>
              <c:numCache>
                <c:formatCode>General</c:formatCode>
                <c:ptCount val="23"/>
                <c:pt idx="0">
                  <c:v>0.8383999999999987</c:v>
                </c:pt>
                <c:pt idx="1">
                  <c:v>0.81839999999999868</c:v>
                </c:pt>
                <c:pt idx="2">
                  <c:v>2.2083999999999988</c:v>
                </c:pt>
                <c:pt idx="3">
                  <c:v>1.8983999999999988</c:v>
                </c:pt>
                <c:pt idx="4">
                  <c:v>-0.15860000000000118</c:v>
                </c:pt>
                <c:pt idx="5">
                  <c:v>-0.85860000000000136</c:v>
                </c:pt>
                <c:pt idx="6">
                  <c:v>-1.1986000000000012</c:v>
                </c:pt>
                <c:pt idx="7">
                  <c:v>-1.1586000000000012</c:v>
                </c:pt>
                <c:pt idx="8">
                  <c:v>-1.0886000000000013</c:v>
                </c:pt>
                <c:pt idx="9">
                  <c:v>-1.1586000000000012</c:v>
                </c:pt>
                <c:pt idx="10">
                  <c:v>-1.2586000000000013</c:v>
                </c:pt>
                <c:pt idx="11">
                  <c:v>-1.1286000000000014</c:v>
                </c:pt>
                <c:pt idx="12">
                  <c:v>-0.5586000000000011</c:v>
                </c:pt>
                <c:pt idx="13">
                  <c:v>-0.15860000000000118</c:v>
                </c:pt>
                <c:pt idx="14">
                  <c:v>-8.6000000000012733E-3</c:v>
                </c:pt>
                <c:pt idx="15">
                  <c:v>0.16139999999999888</c:v>
                </c:pt>
                <c:pt idx="16">
                  <c:v>1.8933999999999989</c:v>
                </c:pt>
                <c:pt idx="17">
                  <c:v>1.6583999999999988</c:v>
                </c:pt>
                <c:pt idx="18">
                  <c:v>2.2783999999999986</c:v>
                </c:pt>
                <c:pt idx="19">
                  <c:v>2.678399999999999</c:v>
                </c:pt>
                <c:pt idx="20">
                  <c:v>2.9783999999999988</c:v>
                </c:pt>
                <c:pt idx="21">
                  <c:v>2.1583999999999985</c:v>
                </c:pt>
                <c:pt idx="22">
                  <c:v>2.1283999999999987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0-4252-B9FF-770BD533B2D9}"/>
            </c:ext>
          </c:extLst>
        </c:ser>
        <c:ser>
          <c:idx val="1"/>
          <c:order val="1"/>
          <c:xVal>
            <c:numRef>
              <c:f>'Earth cal'!$G$920:$G$942</c:f>
              <c:numCache>
                <c:formatCode>0.00</c:formatCode>
                <c:ptCount val="23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'Earth cal'!$H$920:$H$942</c:f>
              <c:numCache>
                <c:formatCode>0.000</c:formatCode>
                <c:ptCount val="23"/>
                <c:pt idx="0">
                  <c:v>1.2039999999999975</c:v>
                </c:pt>
                <c:pt idx="1">
                  <c:v>1.2139999999999975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0-4252-B9FF-770BD533B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69280"/>
        <c:axId val="114371200"/>
      </c:scatterChart>
      <c:valAx>
        <c:axId val="11436928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371200"/>
        <c:crossesAt val="-1.5"/>
        <c:crossBetween val="midCat"/>
        <c:majorUnit val="10"/>
        <c:minorUnit val="1"/>
      </c:valAx>
      <c:valAx>
        <c:axId val="114371200"/>
        <c:scaling>
          <c:orientation val="minMax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36928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66321730950141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cal'!$A$872:$A$901</c:f>
              <c:numCache>
                <c:formatCode>0.000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42</c:v>
                </c:pt>
                <c:pt idx="14">
                  <c:v>46</c:v>
                </c:pt>
                <c:pt idx="15">
                  <c:v>50</c:v>
                </c:pt>
                <c:pt idx="16">
                  <c:v>54</c:v>
                </c:pt>
                <c:pt idx="17">
                  <c:v>58</c:v>
                </c:pt>
                <c:pt idx="18">
                  <c:v>62</c:v>
                </c:pt>
                <c:pt idx="19">
                  <c:v>64.5</c:v>
                </c:pt>
                <c:pt idx="20">
                  <c:v>68</c:v>
                </c:pt>
                <c:pt idx="21">
                  <c:v>72</c:v>
                </c:pt>
                <c:pt idx="22">
                  <c:v>75</c:v>
                </c:pt>
                <c:pt idx="23">
                  <c:v>79</c:v>
                </c:pt>
                <c:pt idx="24">
                  <c:v>83</c:v>
                </c:pt>
                <c:pt idx="25">
                  <c:v>85</c:v>
                </c:pt>
                <c:pt idx="26">
                  <c:v>87</c:v>
                </c:pt>
                <c:pt idx="27">
                  <c:v>89</c:v>
                </c:pt>
                <c:pt idx="28">
                  <c:v>91</c:v>
                </c:pt>
                <c:pt idx="29">
                  <c:v>93.5</c:v>
                </c:pt>
              </c:numCache>
            </c:numRef>
          </c:xVal>
          <c:yVal>
            <c:numRef>
              <c:f>'Earth cal'!$B$872:$B$901</c:f>
              <c:numCache>
                <c:formatCode>General</c:formatCode>
                <c:ptCount val="30"/>
                <c:pt idx="0">
                  <c:v>0.56739999999999879</c:v>
                </c:pt>
                <c:pt idx="1">
                  <c:v>0.58739999999999881</c:v>
                </c:pt>
                <c:pt idx="2">
                  <c:v>2.497399999999999</c:v>
                </c:pt>
                <c:pt idx="3">
                  <c:v>2.5273999999999988</c:v>
                </c:pt>
                <c:pt idx="4">
                  <c:v>2.0973999999999986</c:v>
                </c:pt>
                <c:pt idx="5">
                  <c:v>0.52139999999999853</c:v>
                </c:pt>
                <c:pt idx="6">
                  <c:v>0.22139999999999871</c:v>
                </c:pt>
                <c:pt idx="7">
                  <c:v>-0.23860000000000126</c:v>
                </c:pt>
                <c:pt idx="8">
                  <c:v>-0.62860000000000138</c:v>
                </c:pt>
                <c:pt idx="9">
                  <c:v>-0.87860000000000138</c:v>
                </c:pt>
                <c:pt idx="10">
                  <c:v>-0.9286000000000012</c:v>
                </c:pt>
                <c:pt idx="11">
                  <c:v>-0.97860000000000147</c:v>
                </c:pt>
                <c:pt idx="12">
                  <c:v>-1.0986000000000016</c:v>
                </c:pt>
                <c:pt idx="13">
                  <c:v>-1.0286000000000013</c:v>
                </c:pt>
                <c:pt idx="14">
                  <c:v>-0.72860000000000147</c:v>
                </c:pt>
                <c:pt idx="15">
                  <c:v>-0.52860000000000129</c:v>
                </c:pt>
                <c:pt idx="16">
                  <c:v>-0.65860000000000118</c:v>
                </c:pt>
                <c:pt idx="17">
                  <c:v>1.3213999999999986</c:v>
                </c:pt>
                <c:pt idx="18">
                  <c:v>1.6713999999999987</c:v>
                </c:pt>
                <c:pt idx="19">
                  <c:v>1.7113999999999987</c:v>
                </c:pt>
                <c:pt idx="20">
                  <c:v>0.95139999999999858</c:v>
                </c:pt>
                <c:pt idx="21">
                  <c:v>0.47139999999999871</c:v>
                </c:pt>
                <c:pt idx="22">
                  <c:v>0.42139999999999866</c:v>
                </c:pt>
                <c:pt idx="23">
                  <c:v>0.44139999999999868</c:v>
                </c:pt>
                <c:pt idx="24">
                  <c:v>0.57139999999999858</c:v>
                </c:pt>
                <c:pt idx="25">
                  <c:v>0.77139999999999853</c:v>
                </c:pt>
                <c:pt idx="26">
                  <c:v>1.2213999999999987</c:v>
                </c:pt>
                <c:pt idx="27">
                  <c:v>2.1353999999999989</c:v>
                </c:pt>
                <c:pt idx="28">
                  <c:v>2.8713999999999986</c:v>
                </c:pt>
                <c:pt idx="29">
                  <c:v>2.8663999999999987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7-4743-B98E-D7B65E9F99A2}"/>
            </c:ext>
          </c:extLst>
        </c:ser>
        <c:ser>
          <c:idx val="1"/>
          <c:order val="1"/>
          <c:xVal>
            <c:numRef>
              <c:f>'Earth cal'!$G$872:$G$901</c:f>
              <c:numCache>
                <c:formatCode>0.00</c:formatCode>
                <c:ptCount val="30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'Earth cal'!$H$872:$H$901</c:f>
              <c:numCache>
                <c:formatCode>0.000</c:formatCode>
                <c:ptCount val="30"/>
                <c:pt idx="0">
                  <c:v>1.4159999999999973</c:v>
                </c:pt>
                <c:pt idx="1">
                  <c:v>1.385999999999997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7-4743-B98E-D7B65E9F9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9200"/>
        <c:axId val="114421120"/>
      </c:scatterChart>
      <c:valAx>
        <c:axId val="11441920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21120"/>
        <c:crossesAt val="-1.5"/>
        <c:crossBetween val="midCat"/>
        <c:majorUnit val="10"/>
        <c:minorUnit val="1"/>
      </c:valAx>
      <c:valAx>
        <c:axId val="114421120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1920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5639097744361"/>
          <c:h val="8.327336633530539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 (2)'!$A$41:$A$56</c:f>
              <c:numCache>
                <c:formatCode>0.000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28</c:v>
                </c:pt>
                <c:pt idx="8">
                  <c:v>33</c:v>
                </c:pt>
                <c:pt idx="9">
                  <c:v>35</c:v>
                </c:pt>
                <c:pt idx="10">
                  <c:v>39.5</c:v>
                </c:pt>
                <c:pt idx="11">
                  <c:v>42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</c:numCache>
            </c:numRef>
          </c:xVal>
          <c:yVal>
            <c:numRef>
              <c:f>'Earth cal (2)'!$B$41:$B$56</c:f>
              <c:numCache>
                <c:formatCode>General</c:formatCode>
                <c:ptCount val="16"/>
                <c:pt idx="0">
                  <c:v>4.7090999999999985</c:v>
                </c:pt>
                <c:pt idx="1">
                  <c:v>3.9490999999999983</c:v>
                </c:pt>
                <c:pt idx="2">
                  <c:v>2.5490999999999984</c:v>
                </c:pt>
                <c:pt idx="3">
                  <c:v>1.0490999999999984</c:v>
                </c:pt>
                <c:pt idx="4">
                  <c:v>-0.54090000000000149</c:v>
                </c:pt>
                <c:pt idx="5">
                  <c:v>-1.1509000000000018</c:v>
                </c:pt>
                <c:pt idx="6">
                  <c:v>-1.3009000000000017</c:v>
                </c:pt>
                <c:pt idx="7">
                  <c:v>-1.3109000000000015</c:v>
                </c:pt>
                <c:pt idx="8">
                  <c:v>-0.55090000000000172</c:v>
                </c:pt>
                <c:pt idx="9">
                  <c:v>0.92909999999999826</c:v>
                </c:pt>
                <c:pt idx="10">
                  <c:v>1.7290999999999985</c:v>
                </c:pt>
                <c:pt idx="11">
                  <c:v>2.5490999999999984</c:v>
                </c:pt>
                <c:pt idx="12">
                  <c:v>2.5070999999999981</c:v>
                </c:pt>
                <c:pt idx="13">
                  <c:v>3.5440999999999985</c:v>
                </c:pt>
                <c:pt idx="14">
                  <c:v>4.064099999999998</c:v>
                </c:pt>
                <c:pt idx="15">
                  <c:v>4.6440999999999981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0-49A6-83F5-9E1A2D2C511D}"/>
            </c:ext>
          </c:extLst>
        </c:ser>
        <c:ser>
          <c:idx val="1"/>
          <c:order val="1"/>
          <c:xVal>
            <c:numRef>
              <c:f>'Earth cal (2)'!$G$41:$G$56</c:f>
              <c:numCache>
                <c:formatCode>0.00</c:formatCode>
                <c:ptCount val="16"/>
                <c:pt idx="0">
                  <c:v>0</c:v>
                </c:pt>
              </c:numCache>
            </c:numRef>
          </c:xVal>
          <c:yVal>
            <c:numRef>
              <c:f>'Earth cal (2)'!$H$41:$H$56</c:f>
              <c:numCache>
                <c:formatCode>0.000</c:formatCode>
                <c:ptCount val="16"/>
                <c:pt idx="0">
                  <c:v>1.5329999999999999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0-49A6-83F5-9E1A2D2C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9264"/>
        <c:axId val="109708416"/>
      </c:scatterChart>
      <c:valAx>
        <c:axId val="94219264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708416"/>
        <c:crossesAt val="-1.5"/>
        <c:crossBetween val="midCat"/>
        <c:majorUnit val="10"/>
        <c:minorUnit val="1"/>
      </c:valAx>
      <c:valAx>
        <c:axId val="109708416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19264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2266127247277436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57378456550856E-2"/>
          <c:y val="0.121738640479735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cal'!$A$835:$A$853</c:f>
              <c:numCache>
                <c:formatCode>0.000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6.5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23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39</c:v>
                </c:pt>
                <c:pt idx="12">
                  <c:v>43</c:v>
                </c:pt>
                <c:pt idx="13">
                  <c:v>47</c:v>
                </c:pt>
                <c:pt idx="14">
                  <c:v>51</c:v>
                </c:pt>
                <c:pt idx="15">
                  <c:v>53</c:v>
                </c:pt>
                <c:pt idx="16">
                  <c:v>58</c:v>
                </c:pt>
                <c:pt idx="17">
                  <c:v>65</c:v>
                </c:pt>
                <c:pt idx="18">
                  <c:v>67</c:v>
                </c:pt>
              </c:numCache>
            </c:numRef>
          </c:xVal>
          <c:yVal>
            <c:numRef>
              <c:f>'Earth cal'!$B$835:$B$853</c:f>
              <c:numCache>
                <c:formatCode>General</c:formatCode>
                <c:ptCount val="19"/>
                <c:pt idx="0">
                  <c:v>1.8863999999999992</c:v>
                </c:pt>
                <c:pt idx="1">
                  <c:v>2.101399999999999</c:v>
                </c:pt>
                <c:pt idx="2">
                  <c:v>2.1213999999999995</c:v>
                </c:pt>
                <c:pt idx="3">
                  <c:v>1.1343999999999992</c:v>
                </c:pt>
                <c:pt idx="4">
                  <c:v>0.9043999999999992</c:v>
                </c:pt>
                <c:pt idx="5">
                  <c:v>0.50439999999999929</c:v>
                </c:pt>
                <c:pt idx="6">
                  <c:v>4.3999999999992934E-3</c:v>
                </c:pt>
                <c:pt idx="7">
                  <c:v>-0.43560000000000065</c:v>
                </c:pt>
                <c:pt idx="8">
                  <c:v>-0.93560000000000065</c:v>
                </c:pt>
                <c:pt idx="9">
                  <c:v>-1.0956000000000008</c:v>
                </c:pt>
                <c:pt idx="10">
                  <c:v>-1.315600000000001</c:v>
                </c:pt>
                <c:pt idx="11">
                  <c:v>-1.1956000000000009</c:v>
                </c:pt>
                <c:pt idx="12">
                  <c:v>-0.65560000000000085</c:v>
                </c:pt>
                <c:pt idx="13">
                  <c:v>1.4399999999999302E-2</c:v>
                </c:pt>
                <c:pt idx="14">
                  <c:v>0.5143999999999993</c:v>
                </c:pt>
                <c:pt idx="15">
                  <c:v>1.9213999999999993</c:v>
                </c:pt>
                <c:pt idx="16">
                  <c:v>1.3313999999999995</c:v>
                </c:pt>
                <c:pt idx="17">
                  <c:v>0.27139999999999942</c:v>
                </c:pt>
                <c:pt idx="18">
                  <c:v>2.2613999999999992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5-46FC-8AA5-48A04059DE59}"/>
            </c:ext>
          </c:extLst>
        </c:ser>
        <c:ser>
          <c:idx val="1"/>
          <c:order val="1"/>
          <c:xVal>
            <c:numRef>
              <c:f>'Earth cal'!$G$835:$G$853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'Earth cal'!$H$835:$H$853</c:f>
              <c:numCache>
                <c:formatCode>0.000</c:formatCode>
                <c:ptCount val="19"/>
                <c:pt idx="0">
                  <c:v>1.4599999999999969</c:v>
                </c:pt>
                <c:pt idx="1">
                  <c:v>1.409999999999997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5-46FC-8AA5-48A04059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12576"/>
        <c:axId val="114714496"/>
      </c:scatterChart>
      <c:valAx>
        <c:axId val="114712576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14496"/>
        <c:crossesAt val="-1.5"/>
        <c:crossBetween val="midCat"/>
        <c:majorUnit val="10"/>
        <c:minorUnit val="1"/>
      </c:valAx>
      <c:valAx>
        <c:axId val="114714496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12576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59443282329405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cal'!$A$6:$A$28</c:f>
              <c:numCache>
                <c:formatCode>0.000</c:formatCode>
                <c:ptCount val="23"/>
              </c:numCache>
            </c:numRef>
          </c:xVal>
          <c:yVal>
            <c:numRef>
              <c:f>'Earth cal'!$B$6:$B$28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F-485A-99F5-CEE8AE9DB084}"/>
            </c:ext>
          </c:extLst>
        </c:ser>
        <c:ser>
          <c:idx val="1"/>
          <c:order val="1"/>
          <c:xVal>
            <c:numRef>
              <c:f>'Earth cal'!$G$6:$G$27</c:f>
              <c:numCache>
                <c:formatCode>0.00</c:formatCode>
                <c:ptCount val="22"/>
              </c:numCache>
            </c:numRef>
          </c:xVal>
          <c:yVal>
            <c:numRef>
              <c:f>'Earth cal'!$H$6:$H$20</c:f>
              <c:numCache>
                <c:formatCode>0.000</c:formatCode>
                <c:ptCount val="15"/>
                <c:pt idx="0">
                  <c:v>1.5089999999999995</c:v>
                </c:pt>
                <c:pt idx="1">
                  <c:v>1.0119999999999996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CF-485A-99F5-CEE8AE9D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56992"/>
        <c:axId val="114759168"/>
      </c:scatterChart>
      <c:valAx>
        <c:axId val="114756992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59168"/>
        <c:crossesAt val="-1.5"/>
        <c:crossBetween val="midCat"/>
        <c:majorUnit val="10"/>
        <c:minorUnit val="1"/>
      </c:valAx>
      <c:valAx>
        <c:axId val="114759168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56992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10480557941145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cal'!$A$48:$A$66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37</c:v>
                </c:pt>
                <c:pt idx="7">
                  <c:v>41</c:v>
                </c:pt>
                <c:pt idx="8">
                  <c:v>45</c:v>
                </c:pt>
                <c:pt idx="9">
                  <c:v>49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65</c:v>
                </c:pt>
                <c:pt idx="15">
                  <c:v>66.5</c:v>
                </c:pt>
                <c:pt idx="16">
                  <c:v>70.5</c:v>
                </c:pt>
                <c:pt idx="17">
                  <c:v>71</c:v>
                </c:pt>
                <c:pt idx="18">
                  <c:v>75</c:v>
                </c:pt>
              </c:numCache>
            </c:numRef>
          </c:xVal>
          <c:yVal>
            <c:numRef>
              <c:f>'Earth cal'!$B$48:$B$66</c:f>
              <c:numCache>
                <c:formatCode>General</c:formatCode>
                <c:ptCount val="19"/>
                <c:pt idx="0">
                  <c:v>1.1859999999999999</c:v>
                </c:pt>
                <c:pt idx="1">
                  <c:v>1.2359999999999998</c:v>
                </c:pt>
                <c:pt idx="2">
                  <c:v>1.1259999999999999</c:v>
                </c:pt>
                <c:pt idx="3">
                  <c:v>2.5359999999999996</c:v>
                </c:pt>
                <c:pt idx="4">
                  <c:v>1.1859999999999999</c:v>
                </c:pt>
                <c:pt idx="5">
                  <c:v>0.33099999999999974</c:v>
                </c:pt>
                <c:pt idx="6">
                  <c:v>-0.18900000000000028</c:v>
                </c:pt>
                <c:pt idx="7">
                  <c:v>-0.35899999999999999</c:v>
                </c:pt>
                <c:pt idx="8">
                  <c:v>-0.46900000000000031</c:v>
                </c:pt>
                <c:pt idx="9">
                  <c:v>-0.3490000000000002</c:v>
                </c:pt>
                <c:pt idx="10">
                  <c:v>-0.30900000000000016</c:v>
                </c:pt>
                <c:pt idx="11">
                  <c:v>-0.2090000000000003</c:v>
                </c:pt>
                <c:pt idx="12">
                  <c:v>-4.9000000000000155E-2</c:v>
                </c:pt>
                <c:pt idx="13">
                  <c:v>0.35099999999999976</c:v>
                </c:pt>
                <c:pt idx="14">
                  <c:v>1.5759999999999996</c:v>
                </c:pt>
                <c:pt idx="15">
                  <c:v>2.2359999999999998</c:v>
                </c:pt>
                <c:pt idx="16">
                  <c:v>2.2859999999999996</c:v>
                </c:pt>
                <c:pt idx="17">
                  <c:v>2.516</c:v>
                </c:pt>
                <c:pt idx="18">
                  <c:v>2.4959999999999996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5-47C1-ACFB-8066C3FB9206}"/>
            </c:ext>
          </c:extLst>
        </c:ser>
        <c:ser>
          <c:idx val="1"/>
          <c:order val="1"/>
          <c:xVal>
            <c:numRef>
              <c:f>'Earth cal'!$G$48:$G$66</c:f>
              <c:numCache>
                <c:formatCode>0.00</c:formatCode>
                <c:ptCount val="19"/>
                <c:pt idx="0">
                  <c:v>0</c:v>
                </c:pt>
              </c:numCache>
            </c:numRef>
          </c:xVal>
          <c:yVal>
            <c:numRef>
              <c:f>'Earth cal'!$H$48:$H$66</c:f>
              <c:numCache>
                <c:formatCode>0.000</c:formatCode>
                <c:ptCount val="19"/>
                <c:pt idx="0">
                  <c:v>1.5329999999999999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75-47C1-ACFB-8066C3FB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1168"/>
        <c:axId val="114793088"/>
      </c:scatterChart>
      <c:valAx>
        <c:axId val="114791168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93088"/>
        <c:crossesAt val="-1.5"/>
        <c:crossBetween val="midCat"/>
        <c:majorUnit val="10"/>
        <c:minorUnit val="1"/>
      </c:valAx>
      <c:valAx>
        <c:axId val="114793088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91168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2266127247277436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cal'!$A$86:$A$108</c:f>
              <c:numCache>
                <c:formatCode>0.000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35</c:v>
                </c:pt>
                <c:pt idx="9">
                  <c:v>40</c:v>
                </c:pt>
                <c:pt idx="10">
                  <c:v>44</c:v>
                </c:pt>
                <c:pt idx="11">
                  <c:v>49</c:v>
                </c:pt>
                <c:pt idx="12">
                  <c:v>53</c:v>
                </c:pt>
                <c:pt idx="13">
                  <c:v>57</c:v>
                </c:pt>
                <c:pt idx="14">
                  <c:v>62</c:v>
                </c:pt>
                <c:pt idx="15">
                  <c:v>64</c:v>
                </c:pt>
                <c:pt idx="16">
                  <c:v>66</c:v>
                </c:pt>
                <c:pt idx="17">
                  <c:v>70</c:v>
                </c:pt>
                <c:pt idx="18">
                  <c:v>73</c:v>
                </c:pt>
                <c:pt idx="19">
                  <c:v>75</c:v>
                </c:pt>
                <c:pt idx="20">
                  <c:v>81</c:v>
                </c:pt>
                <c:pt idx="21">
                  <c:v>82</c:v>
                </c:pt>
                <c:pt idx="22">
                  <c:v>86</c:v>
                </c:pt>
              </c:numCache>
            </c:numRef>
          </c:xVal>
          <c:yVal>
            <c:numRef>
              <c:f>'Earth cal'!$B$86:$B$108</c:f>
              <c:numCache>
                <c:formatCode>General</c:formatCode>
                <c:ptCount val="23"/>
                <c:pt idx="0">
                  <c:v>2.0139999999999993</c:v>
                </c:pt>
                <c:pt idx="1">
                  <c:v>2.0439999999999996</c:v>
                </c:pt>
                <c:pt idx="2">
                  <c:v>2.2539999999999996</c:v>
                </c:pt>
                <c:pt idx="3">
                  <c:v>1.5439999999999996</c:v>
                </c:pt>
                <c:pt idx="4">
                  <c:v>0.53399999999999936</c:v>
                </c:pt>
                <c:pt idx="5">
                  <c:v>0.50399999999999956</c:v>
                </c:pt>
                <c:pt idx="6">
                  <c:v>0.56399999999999939</c:v>
                </c:pt>
                <c:pt idx="7">
                  <c:v>0.53399999999999936</c:v>
                </c:pt>
                <c:pt idx="8">
                  <c:v>0.85399999999999943</c:v>
                </c:pt>
                <c:pt idx="9">
                  <c:v>-0.11600000000000055</c:v>
                </c:pt>
                <c:pt idx="10">
                  <c:v>-0.50600000000000067</c:v>
                </c:pt>
                <c:pt idx="11">
                  <c:v>-0.60600000000000032</c:v>
                </c:pt>
                <c:pt idx="12">
                  <c:v>-0.56600000000000072</c:v>
                </c:pt>
                <c:pt idx="13">
                  <c:v>-0.45600000000000041</c:v>
                </c:pt>
                <c:pt idx="14">
                  <c:v>-0.11600000000000055</c:v>
                </c:pt>
                <c:pt idx="15">
                  <c:v>0.23399999999999954</c:v>
                </c:pt>
                <c:pt idx="16">
                  <c:v>0.20399999999999952</c:v>
                </c:pt>
                <c:pt idx="17">
                  <c:v>0.65399999999999947</c:v>
                </c:pt>
                <c:pt idx="18">
                  <c:v>1.5839999999999996</c:v>
                </c:pt>
                <c:pt idx="19">
                  <c:v>2.5939999999999994</c:v>
                </c:pt>
                <c:pt idx="20">
                  <c:v>2.6039999999999996</c:v>
                </c:pt>
                <c:pt idx="21">
                  <c:v>2.9439999999999995</c:v>
                </c:pt>
                <c:pt idx="22">
                  <c:v>2.7839999999999998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6-4A66-8755-5DD6CE78AD16}"/>
            </c:ext>
          </c:extLst>
        </c:ser>
        <c:ser>
          <c:idx val="1"/>
          <c:order val="1"/>
          <c:xVal>
            <c:numRef>
              <c:f>'Earth cal'!$G$86:$G$108</c:f>
              <c:numCache>
                <c:formatCode>0.00</c:formatCode>
                <c:ptCount val="23"/>
                <c:pt idx="0">
                  <c:v>0</c:v>
                </c:pt>
              </c:numCache>
            </c:numRef>
          </c:xVal>
          <c:yVal>
            <c:numRef>
              <c:f>'Earth cal'!$H$86:$H$108</c:f>
              <c:numCache>
                <c:formatCode>0.000</c:formatCode>
                <c:ptCount val="23"/>
                <c:pt idx="0">
                  <c:v>2.2029999999999998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6-4A66-8755-5DD6CE78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16736"/>
        <c:axId val="114518656"/>
      </c:scatterChart>
      <c:valAx>
        <c:axId val="114516736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18656"/>
        <c:crossesAt val="-1.5"/>
        <c:crossBetween val="midCat"/>
        <c:majorUnit val="10"/>
        <c:minorUnit val="1"/>
      </c:valAx>
      <c:valAx>
        <c:axId val="114518656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16736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2266127247277436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cal'!$A$129:$A$150</c:f>
              <c:numCache>
                <c:formatCode>0.000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18</c:v>
                </c:pt>
                <c:pt idx="4">
                  <c:v>26</c:v>
                </c:pt>
                <c:pt idx="5">
                  <c:v>30</c:v>
                </c:pt>
                <c:pt idx="6">
                  <c:v>32</c:v>
                </c:pt>
                <c:pt idx="7">
                  <c:v>33.5</c:v>
                </c:pt>
                <c:pt idx="8">
                  <c:v>35</c:v>
                </c:pt>
                <c:pt idx="9">
                  <c:v>39</c:v>
                </c:pt>
                <c:pt idx="10">
                  <c:v>43</c:v>
                </c:pt>
                <c:pt idx="11">
                  <c:v>47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73</c:v>
                </c:pt>
                <c:pt idx="18">
                  <c:v>77</c:v>
                </c:pt>
                <c:pt idx="19">
                  <c:v>78</c:v>
                </c:pt>
                <c:pt idx="20">
                  <c:v>80</c:v>
                </c:pt>
                <c:pt idx="21">
                  <c:v>83</c:v>
                </c:pt>
              </c:numCache>
            </c:numRef>
          </c:xVal>
          <c:yVal>
            <c:numRef>
              <c:f>'Earth cal'!$B$129:$B$150</c:f>
              <c:numCache>
                <c:formatCode>General</c:formatCode>
                <c:ptCount val="22"/>
                <c:pt idx="0">
                  <c:v>2.097999999999999</c:v>
                </c:pt>
                <c:pt idx="1">
                  <c:v>2.1279999999999992</c:v>
                </c:pt>
                <c:pt idx="2">
                  <c:v>0.86799999999999944</c:v>
                </c:pt>
                <c:pt idx="3">
                  <c:v>1.799999999999935E-2</c:v>
                </c:pt>
                <c:pt idx="4">
                  <c:v>0.81799999999999917</c:v>
                </c:pt>
                <c:pt idx="5">
                  <c:v>1.1979999999999991</c:v>
                </c:pt>
                <c:pt idx="6">
                  <c:v>2.2279999999999993</c:v>
                </c:pt>
                <c:pt idx="7">
                  <c:v>2.2379999999999995</c:v>
                </c:pt>
                <c:pt idx="8">
                  <c:v>1.8679999999999994</c:v>
                </c:pt>
                <c:pt idx="9">
                  <c:v>0.5479999999999996</c:v>
                </c:pt>
                <c:pt idx="10">
                  <c:v>0.27799999999999958</c:v>
                </c:pt>
                <c:pt idx="11">
                  <c:v>-7.2000000000000508E-2</c:v>
                </c:pt>
                <c:pt idx="12">
                  <c:v>-0.37200000000000033</c:v>
                </c:pt>
                <c:pt idx="13">
                  <c:v>-0.53200000000000047</c:v>
                </c:pt>
                <c:pt idx="14">
                  <c:v>-0.59200000000000053</c:v>
                </c:pt>
                <c:pt idx="15">
                  <c:v>-0.72200000000000042</c:v>
                </c:pt>
                <c:pt idx="16">
                  <c:v>-0.64200000000000035</c:v>
                </c:pt>
                <c:pt idx="17">
                  <c:v>-0.18200000000000061</c:v>
                </c:pt>
                <c:pt idx="18">
                  <c:v>0.76799999999999946</c:v>
                </c:pt>
                <c:pt idx="19">
                  <c:v>1.5579999999999994</c:v>
                </c:pt>
                <c:pt idx="20">
                  <c:v>2.927999999999999</c:v>
                </c:pt>
                <c:pt idx="21">
                  <c:v>2.9079999999999995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C-448C-AAE0-7D57BCF854F8}"/>
            </c:ext>
          </c:extLst>
        </c:ser>
        <c:ser>
          <c:idx val="1"/>
          <c:order val="1"/>
          <c:xVal>
            <c:numRef>
              <c:f>'Earth cal'!$G$129:$G$150</c:f>
              <c:numCache>
                <c:formatCode>0.00</c:formatCode>
                <c:ptCount val="22"/>
                <c:pt idx="0">
                  <c:v>0</c:v>
                </c:pt>
              </c:numCache>
            </c:numRef>
          </c:xVal>
          <c:yVal>
            <c:numRef>
              <c:f>'Earth cal'!$H$129:$H$150</c:f>
              <c:numCache>
                <c:formatCode>0.000</c:formatCode>
                <c:ptCount val="22"/>
                <c:pt idx="0">
                  <c:v>1.768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C-448C-AAE0-7D57BCF85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39520"/>
        <c:axId val="114545792"/>
      </c:scatterChart>
      <c:valAx>
        <c:axId val="11453952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45792"/>
        <c:crossesAt val="-1.5"/>
        <c:crossBetween val="midCat"/>
        <c:majorUnit val="10"/>
        <c:minorUnit val="1"/>
      </c:valAx>
      <c:valAx>
        <c:axId val="114545792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3952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2266127247277436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cal'!$A$170:$A$192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21.5</c:v>
                </c:pt>
                <c:pt idx="6">
                  <c:v>22.5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55</c:v>
                </c:pt>
                <c:pt idx="17">
                  <c:v>58</c:v>
                </c:pt>
                <c:pt idx="18">
                  <c:v>62</c:v>
                </c:pt>
                <c:pt idx="19">
                  <c:v>63.5</c:v>
                </c:pt>
                <c:pt idx="20">
                  <c:v>65.5</c:v>
                </c:pt>
                <c:pt idx="21">
                  <c:v>69</c:v>
                </c:pt>
                <c:pt idx="22">
                  <c:v>75</c:v>
                </c:pt>
              </c:numCache>
            </c:numRef>
          </c:xVal>
          <c:yVal>
            <c:numRef>
              <c:f>'Earth cal'!$B$170:$B$192</c:f>
              <c:numCache>
                <c:formatCode>General</c:formatCode>
                <c:ptCount val="23"/>
                <c:pt idx="0">
                  <c:v>-9.100000000000108E-2</c:v>
                </c:pt>
                <c:pt idx="1">
                  <c:v>0.37899999999999912</c:v>
                </c:pt>
                <c:pt idx="2">
                  <c:v>0.48899999999999899</c:v>
                </c:pt>
                <c:pt idx="3">
                  <c:v>1.9189999999999992</c:v>
                </c:pt>
                <c:pt idx="4">
                  <c:v>2.2089999999999992</c:v>
                </c:pt>
                <c:pt idx="5">
                  <c:v>2.2189999999999994</c:v>
                </c:pt>
                <c:pt idx="6">
                  <c:v>1.6189999999999993</c:v>
                </c:pt>
                <c:pt idx="7">
                  <c:v>0.47899999999999898</c:v>
                </c:pt>
                <c:pt idx="8">
                  <c:v>2.8999999999999027E-2</c:v>
                </c:pt>
                <c:pt idx="9">
                  <c:v>-0.41100000000000092</c:v>
                </c:pt>
                <c:pt idx="10">
                  <c:v>-0.4810000000000012</c:v>
                </c:pt>
                <c:pt idx="11">
                  <c:v>-0.66100000000000092</c:v>
                </c:pt>
                <c:pt idx="12">
                  <c:v>-1.0210000000000012</c:v>
                </c:pt>
                <c:pt idx="13">
                  <c:v>-2.221000000000001</c:v>
                </c:pt>
                <c:pt idx="14">
                  <c:v>-1.3410000000000011</c:v>
                </c:pt>
                <c:pt idx="15">
                  <c:v>-0.72100000000000097</c:v>
                </c:pt>
                <c:pt idx="16">
                  <c:v>-0.80100000000000104</c:v>
                </c:pt>
                <c:pt idx="17">
                  <c:v>7.8999999999998849E-2</c:v>
                </c:pt>
                <c:pt idx="18">
                  <c:v>0.97899999999999898</c:v>
                </c:pt>
                <c:pt idx="19">
                  <c:v>1.508999999999999</c:v>
                </c:pt>
                <c:pt idx="20">
                  <c:v>2.673999999999999</c:v>
                </c:pt>
                <c:pt idx="21">
                  <c:v>2.5589999999999993</c:v>
                </c:pt>
                <c:pt idx="22">
                  <c:v>2.4389999999999992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C-4BD3-8C64-C25F5F39C004}"/>
            </c:ext>
          </c:extLst>
        </c:ser>
        <c:ser>
          <c:idx val="1"/>
          <c:order val="1"/>
          <c:xVal>
            <c:numRef>
              <c:f>'Earth cal'!$G$170:$G$192</c:f>
              <c:numCache>
                <c:formatCode>0.00</c:formatCode>
                <c:ptCount val="23"/>
                <c:pt idx="0">
                  <c:v>0</c:v>
                </c:pt>
              </c:numCache>
            </c:numRef>
          </c:xVal>
          <c:yVal>
            <c:numRef>
              <c:f>'Earth cal'!$H$170:$H$192</c:f>
              <c:numCache>
                <c:formatCode>0.000</c:formatCode>
                <c:ptCount val="23"/>
                <c:pt idx="0">
                  <c:v>1.9199999999999997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C-4BD3-8C64-C25F5F39C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6624"/>
        <c:axId val="114908544"/>
      </c:scatterChart>
      <c:valAx>
        <c:axId val="114906624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08544"/>
        <c:crossesAt val="-1.5"/>
        <c:crossBetween val="midCat"/>
        <c:majorUnit val="10"/>
        <c:minorUnit val="1"/>
      </c:valAx>
      <c:valAx>
        <c:axId val="114908544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06624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2266127247277436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cal'!$A$213:$A$232</c:f>
              <c:numCache>
                <c:formatCode>0.000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20</c:v>
                </c:pt>
                <c:pt idx="7">
                  <c:v>23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39</c:v>
                </c:pt>
                <c:pt idx="12">
                  <c:v>42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56</c:v>
                </c:pt>
                <c:pt idx="17">
                  <c:v>58</c:v>
                </c:pt>
                <c:pt idx="18">
                  <c:v>60</c:v>
                </c:pt>
                <c:pt idx="19">
                  <c:v>65</c:v>
                </c:pt>
              </c:numCache>
            </c:numRef>
          </c:xVal>
          <c:yVal>
            <c:numRef>
              <c:f>'Earth cal'!$B$213:$B$232</c:f>
              <c:numCache>
                <c:formatCode>General</c:formatCode>
                <c:ptCount val="20"/>
                <c:pt idx="0">
                  <c:v>1.1649999999999991</c:v>
                </c:pt>
                <c:pt idx="1">
                  <c:v>0.61499999999999932</c:v>
                </c:pt>
                <c:pt idx="2">
                  <c:v>7.4999999999999289E-2</c:v>
                </c:pt>
                <c:pt idx="3">
                  <c:v>2.1249999999999991</c:v>
                </c:pt>
                <c:pt idx="4">
                  <c:v>2.1449999999999996</c:v>
                </c:pt>
                <c:pt idx="5">
                  <c:v>1.4849999999999994</c:v>
                </c:pt>
                <c:pt idx="6">
                  <c:v>0.16199999999999926</c:v>
                </c:pt>
                <c:pt idx="7">
                  <c:v>-2.8000000000000691E-2</c:v>
                </c:pt>
                <c:pt idx="8">
                  <c:v>-0.15800000000000081</c:v>
                </c:pt>
                <c:pt idx="9">
                  <c:v>-0.47800000000000065</c:v>
                </c:pt>
                <c:pt idx="10">
                  <c:v>-0.5680000000000005</c:v>
                </c:pt>
                <c:pt idx="11">
                  <c:v>-0.68800000000000061</c:v>
                </c:pt>
                <c:pt idx="12">
                  <c:v>-0.70800000000000063</c:v>
                </c:pt>
                <c:pt idx="13">
                  <c:v>-0.57800000000000074</c:v>
                </c:pt>
                <c:pt idx="14">
                  <c:v>-0.37800000000000056</c:v>
                </c:pt>
                <c:pt idx="15">
                  <c:v>0.24199999999999933</c:v>
                </c:pt>
                <c:pt idx="16">
                  <c:v>0.8419999999999993</c:v>
                </c:pt>
                <c:pt idx="17">
                  <c:v>1.7149999999999994</c:v>
                </c:pt>
                <c:pt idx="18">
                  <c:v>2.5249999999999995</c:v>
                </c:pt>
                <c:pt idx="19">
                  <c:v>2.5349999999999993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9-43A5-9601-E0EC371B9A74}"/>
            </c:ext>
          </c:extLst>
        </c:ser>
        <c:ser>
          <c:idx val="1"/>
          <c:order val="1"/>
          <c:xVal>
            <c:numRef>
              <c:f>'Earth cal'!$G$213:$G$232</c:f>
              <c:numCache>
                <c:formatCode>0.00</c:formatCode>
                <c:ptCount val="20"/>
                <c:pt idx="0">
                  <c:v>0</c:v>
                </c:pt>
              </c:numCache>
            </c:numRef>
          </c:xVal>
          <c:yVal>
            <c:numRef>
              <c:f>'Earth cal'!$H$213:$H$232</c:f>
              <c:numCache>
                <c:formatCode>0.000</c:formatCode>
                <c:ptCount val="20"/>
                <c:pt idx="0">
                  <c:v>1.7239999999999993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9-43A5-9601-E0EC371B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8864"/>
        <c:axId val="114635136"/>
      </c:scatterChart>
      <c:valAx>
        <c:axId val="114628864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35136"/>
        <c:crossesAt val="-1.5"/>
        <c:crossBetween val="midCat"/>
        <c:majorUnit val="10"/>
        <c:minorUnit val="1"/>
      </c:valAx>
      <c:valAx>
        <c:axId val="114635136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28864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2266127247277436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cal'!$A$253:$A$273</c:f>
              <c:numCache>
                <c:formatCode>0.000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26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66</c:v>
                </c:pt>
                <c:pt idx="14">
                  <c:v>68</c:v>
                </c:pt>
                <c:pt idx="15">
                  <c:v>72</c:v>
                </c:pt>
                <c:pt idx="16">
                  <c:v>74</c:v>
                </c:pt>
                <c:pt idx="17">
                  <c:v>75</c:v>
                </c:pt>
                <c:pt idx="18">
                  <c:v>80</c:v>
                </c:pt>
                <c:pt idx="19">
                  <c:v>81.5</c:v>
                </c:pt>
                <c:pt idx="20">
                  <c:v>85.5</c:v>
                </c:pt>
              </c:numCache>
            </c:numRef>
          </c:xVal>
          <c:yVal>
            <c:numRef>
              <c:f>'Earth cal'!$B$253:$B$273</c:f>
              <c:numCache>
                <c:formatCode>General</c:formatCode>
                <c:ptCount val="21"/>
                <c:pt idx="0">
                  <c:v>2.9219999999999993</c:v>
                </c:pt>
                <c:pt idx="1">
                  <c:v>2.9019999999999992</c:v>
                </c:pt>
                <c:pt idx="2">
                  <c:v>1.9819999999999991</c:v>
                </c:pt>
                <c:pt idx="3">
                  <c:v>1.8219999999999992</c:v>
                </c:pt>
                <c:pt idx="4">
                  <c:v>1.1319999999999992</c:v>
                </c:pt>
                <c:pt idx="5">
                  <c:v>0.30699999999999927</c:v>
                </c:pt>
                <c:pt idx="6">
                  <c:v>-5.3000000000000824E-2</c:v>
                </c:pt>
                <c:pt idx="7">
                  <c:v>0.16699999999999915</c:v>
                </c:pt>
                <c:pt idx="8">
                  <c:v>-1.0730000000000006</c:v>
                </c:pt>
                <c:pt idx="9">
                  <c:v>-1.4030000000000007</c:v>
                </c:pt>
                <c:pt idx="10">
                  <c:v>-1.4130000000000009</c:v>
                </c:pt>
                <c:pt idx="11">
                  <c:v>-0.99300000000000099</c:v>
                </c:pt>
                <c:pt idx="12">
                  <c:v>-0.7730000000000008</c:v>
                </c:pt>
                <c:pt idx="13">
                  <c:v>-0.17300000000000071</c:v>
                </c:pt>
                <c:pt idx="14">
                  <c:v>1.3519999999999992</c:v>
                </c:pt>
                <c:pt idx="15">
                  <c:v>2.0919999999999992</c:v>
                </c:pt>
                <c:pt idx="16">
                  <c:v>2.1019999999999994</c:v>
                </c:pt>
                <c:pt idx="17">
                  <c:v>0.75199999999999889</c:v>
                </c:pt>
                <c:pt idx="18">
                  <c:v>0.84199999999999919</c:v>
                </c:pt>
                <c:pt idx="19">
                  <c:v>2.2219999999999991</c:v>
                </c:pt>
                <c:pt idx="20">
                  <c:v>2.2119999999999989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7-4CC0-B82E-BC537507E124}"/>
            </c:ext>
          </c:extLst>
        </c:ser>
        <c:ser>
          <c:idx val="1"/>
          <c:order val="1"/>
          <c:xVal>
            <c:numRef>
              <c:f>'Earth cal'!$G$253:$G$273</c:f>
              <c:numCache>
                <c:formatCode>0.00</c:formatCode>
                <c:ptCount val="21"/>
                <c:pt idx="0">
                  <c:v>0</c:v>
                </c:pt>
              </c:numCache>
            </c:numRef>
          </c:xVal>
          <c:yVal>
            <c:numRef>
              <c:f>'Earth cal'!$H$253:$H$273</c:f>
              <c:numCache>
                <c:formatCode>0.000</c:formatCode>
                <c:ptCount val="21"/>
                <c:pt idx="0">
                  <c:v>1.1569999999999996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7-4CC0-B82E-BC537507E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73920"/>
        <c:axId val="114680192"/>
      </c:scatterChart>
      <c:valAx>
        <c:axId val="11467392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80192"/>
        <c:crossesAt val="-1.5"/>
        <c:crossBetween val="midCat"/>
        <c:majorUnit val="10"/>
        <c:minorUnit val="1"/>
      </c:valAx>
      <c:valAx>
        <c:axId val="114680192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7392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49525447961239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cal'!$A$294:$A$311</c:f>
              <c:numCache>
                <c:formatCode>0.000</c:formatCode>
                <c:ptCount val="18"/>
                <c:pt idx="0">
                  <c:v>0</c:v>
                </c:pt>
                <c:pt idx="1">
                  <c:v>3.5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46</c:v>
                </c:pt>
                <c:pt idx="15">
                  <c:v>48</c:v>
                </c:pt>
                <c:pt idx="16">
                  <c:v>49.5</c:v>
                </c:pt>
                <c:pt idx="17">
                  <c:v>53</c:v>
                </c:pt>
              </c:numCache>
            </c:numRef>
          </c:xVal>
          <c:yVal>
            <c:numRef>
              <c:f>'Earth cal'!$B$294:$B$311</c:f>
              <c:numCache>
                <c:formatCode>General</c:formatCode>
                <c:ptCount val="18"/>
                <c:pt idx="0">
                  <c:v>2.4899999999999993</c:v>
                </c:pt>
                <c:pt idx="1">
                  <c:v>2.4999999999999991</c:v>
                </c:pt>
                <c:pt idx="2">
                  <c:v>1.9699999999999991</c:v>
                </c:pt>
                <c:pt idx="3">
                  <c:v>0.59799999999999898</c:v>
                </c:pt>
                <c:pt idx="4">
                  <c:v>-0.63200000000000078</c:v>
                </c:pt>
                <c:pt idx="5">
                  <c:v>-0.89200000000000101</c:v>
                </c:pt>
                <c:pt idx="6">
                  <c:v>-0.88200000000000078</c:v>
                </c:pt>
                <c:pt idx="7">
                  <c:v>-1.9520000000000011</c:v>
                </c:pt>
                <c:pt idx="8">
                  <c:v>-0.73200000000000087</c:v>
                </c:pt>
                <c:pt idx="9">
                  <c:v>-0.58200000000000096</c:v>
                </c:pt>
                <c:pt idx="10">
                  <c:v>0.93799999999999906</c:v>
                </c:pt>
                <c:pt idx="11">
                  <c:v>1.919999999999999</c:v>
                </c:pt>
                <c:pt idx="12">
                  <c:v>2.3299999999999992</c:v>
                </c:pt>
                <c:pt idx="13">
                  <c:v>2.0399999999999991</c:v>
                </c:pt>
                <c:pt idx="14">
                  <c:v>1.7499999999999991</c:v>
                </c:pt>
                <c:pt idx="15">
                  <c:v>1.7499999999999991</c:v>
                </c:pt>
                <c:pt idx="16">
                  <c:v>2.359999999999999</c:v>
                </c:pt>
                <c:pt idx="17">
                  <c:v>2.359999999999999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A-4222-BFFD-D43C979A26F6}"/>
            </c:ext>
          </c:extLst>
        </c:ser>
        <c:ser>
          <c:idx val="1"/>
          <c:order val="1"/>
          <c:xVal>
            <c:numRef>
              <c:f>'Earth cal'!$G$294:$G$311</c:f>
              <c:numCache>
                <c:formatCode>0.00</c:formatCode>
                <c:ptCount val="18"/>
                <c:pt idx="0">
                  <c:v>0</c:v>
                </c:pt>
              </c:numCache>
            </c:numRef>
          </c:xVal>
          <c:yVal>
            <c:numRef>
              <c:f>'Earth cal'!$H$294:$H$311</c:f>
              <c:numCache>
                <c:formatCode>0.000</c:formatCode>
                <c:ptCount val="18"/>
                <c:pt idx="0">
                  <c:v>0.58699999999999886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A-4222-BFFD-D43C979A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6976"/>
        <c:axId val="115303552"/>
      </c:scatterChart>
      <c:valAx>
        <c:axId val="114686976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303552"/>
        <c:crossesAt val="-1.5"/>
        <c:crossBetween val="midCat"/>
        <c:majorUnit val="10"/>
        <c:minorUnit val="1"/>
      </c:valAx>
      <c:valAx>
        <c:axId val="115303552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86976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260416149676815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cal'!$A$332:$A$355</c:f>
              <c:numCache>
                <c:formatCode>0.000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  <c:pt idx="6">
                  <c:v>15</c:v>
                </c:pt>
                <c:pt idx="7">
                  <c:v>19</c:v>
                </c:pt>
                <c:pt idx="8">
                  <c:v>23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45</c:v>
                </c:pt>
                <c:pt idx="14">
                  <c:v>45.5</c:v>
                </c:pt>
                <c:pt idx="15">
                  <c:v>49</c:v>
                </c:pt>
                <c:pt idx="16">
                  <c:v>54</c:v>
                </c:pt>
                <c:pt idx="17">
                  <c:v>58</c:v>
                </c:pt>
                <c:pt idx="18">
                  <c:v>63</c:v>
                </c:pt>
                <c:pt idx="19">
                  <c:v>68</c:v>
                </c:pt>
                <c:pt idx="20">
                  <c:v>72</c:v>
                </c:pt>
                <c:pt idx="21">
                  <c:v>77</c:v>
                </c:pt>
                <c:pt idx="22">
                  <c:v>78.5</c:v>
                </c:pt>
                <c:pt idx="23">
                  <c:v>81</c:v>
                </c:pt>
              </c:numCache>
            </c:numRef>
          </c:xVal>
          <c:yVal>
            <c:numRef>
              <c:f>'Earth cal'!$B$332:$B$355</c:f>
              <c:numCache>
                <c:formatCode>General</c:formatCode>
                <c:ptCount val="24"/>
                <c:pt idx="0">
                  <c:v>1.8869999999999993</c:v>
                </c:pt>
                <c:pt idx="1">
                  <c:v>1.8969999999999994</c:v>
                </c:pt>
                <c:pt idx="2">
                  <c:v>0.85999999999999921</c:v>
                </c:pt>
                <c:pt idx="3">
                  <c:v>-0.29000000000000092</c:v>
                </c:pt>
                <c:pt idx="4">
                  <c:v>-0.20000000000000062</c:v>
                </c:pt>
                <c:pt idx="5">
                  <c:v>0.44999999999999929</c:v>
                </c:pt>
                <c:pt idx="6">
                  <c:v>0.32999999999999918</c:v>
                </c:pt>
                <c:pt idx="7">
                  <c:v>-0.33000000000000052</c:v>
                </c:pt>
                <c:pt idx="8">
                  <c:v>-0.3100000000000005</c:v>
                </c:pt>
                <c:pt idx="9">
                  <c:v>-0.23000000000000087</c:v>
                </c:pt>
                <c:pt idx="10">
                  <c:v>-0.20000000000000062</c:v>
                </c:pt>
                <c:pt idx="11">
                  <c:v>-0.17000000000000082</c:v>
                </c:pt>
                <c:pt idx="12">
                  <c:v>0.14999999999999925</c:v>
                </c:pt>
                <c:pt idx="13">
                  <c:v>1.6499999999999992</c:v>
                </c:pt>
                <c:pt idx="14">
                  <c:v>1.4699999999999993</c:v>
                </c:pt>
                <c:pt idx="15">
                  <c:v>0.29999999999999938</c:v>
                </c:pt>
                <c:pt idx="16">
                  <c:v>-0.49000000000000066</c:v>
                </c:pt>
                <c:pt idx="17">
                  <c:v>-0.44000000000000083</c:v>
                </c:pt>
                <c:pt idx="18">
                  <c:v>-0.45000000000000062</c:v>
                </c:pt>
                <c:pt idx="19">
                  <c:v>-0.4000000000000008</c:v>
                </c:pt>
                <c:pt idx="20">
                  <c:v>1.9999999999999352E-2</c:v>
                </c:pt>
                <c:pt idx="21">
                  <c:v>1.2699999999999991</c:v>
                </c:pt>
                <c:pt idx="22">
                  <c:v>2.4269999999999996</c:v>
                </c:pt>
                <c:pt idx="23">
                  <c:v>2.4369999999999994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9-4C66-BC60-9925BF65D8A2}"/>
            </c:ext>
          </c:extLst>
        </c:ser>
        <c:ser>
          <c:idx val="1"/>
          <c:order val="1"/>
          <c:xVal>
            <c:numRef>
              <c:f>'Earth cal'!$G$332:$G$354</c:f>
              <c:numCache>
                <c:formatCode>0.00</c:formatCode>
                <c:ptCount val="23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'Earth cal'!$H$332:$H$354</c:f>
              <c:numCache>
                <c:formatCode>0.000</c:formatCode>
                <c:ptCount val="23"/>
                <c:pt idx="0">
                  <c:v>1.5539999999999989</c:v>
                </c:pt>
                <c:pt idx="1">
                  <c:v>1.6039999999999992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49-4C66-BC60-9925BF65D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30048"/>
        <c:axId val="115332224"/>
      </c:scatterChart>
      <c:valAx>
        <c:axId val="115330048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332224"/>
        <c:crossesAt val="-1.5"/>
        <c:crossBetween val="midCat"/>
        <c:majorUnit val="10"/>
        <c:minorUnit val="1"/>
      </c:valAx>
      <c:valAx>
        <c:axId val="115332224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330048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26710402999062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57150"/>
          </c:spPr>
          <c:marker>
            <c:spPr>
              <a:ln w="57150"/>
            </c:spPr>
          </c:marker>
          <c:xVal>
            <c:numRef>
              <c:f>'D-Data'!$B$16:$U$16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49</c:v>
                </c:pt>
                <c:pt idx="11">
                  <c:v>51</c:v>
                </c:pt>
                <c:pt idx="12">
                  <c:v>52.5</c:v>
                </c:pt>
                <c:pt idx="13">
                  <c:v>58.5</c:v>
                </c:pt>
                <c:pt idx="14">
                  <c:v>65</c:v>
                </c:pt>
              </c:numCache>
            </c:numRef>
          </c:xVal>
          <c:yVal>
            <c:numRef>
              <c:f>'D-Data'!$B$17:$U$17</c:f>
              <c:numCache>
                <c:formatCode>0.000</c:formatCode>
                <c:ptCount val="20"/>
                <c:pt idx="0">
                  <c:v>3.9090999999999969</c:v>
                </c:pt>
                <c:pt idx="1">
                  <c:v>3.779099999999997</c:v>
                </c:pt>
                <c:pt idx="2">
                  <c:v>2.5790999999999968</c:v>
                </c:pt>
                <c:pt idx="3">
                  <c:v>0.5390999999999968</c:v>
                </c:pt>
                <c:pt idx="4">
                  <c:v>-0.990900000000003</c:v>
                </c:pt>
                <c:pt idx="5">
                  <c:v>-1.740900000000003</c:v>
                </c:pt>
                <c:pt idx="6">
                  <c:v>-2.5409000000000028</c:v>
                </c:pt>
                <c:pt idx="7">
                  <c:v>-2.740900000000003</c:v>
                </c:pt>
                <c:pt idx="8">
                  <c:v>-1.240900000000003</c:v>
                </c:pt>
                <c:pt idx="9">
                  <c:v>-1.2309000000000032</c:v>
                </c:pt>
                <c:pt idx="10">
                  <c:v>2.2140999999999966</c:v>
                </c:pt>
                <c:pt idx="11">
                  <c:v>3.029099999999997</c:v>
                </c:pt>
                <c:pt idx="12">
                  <c:v>3.7290999999999968</c:v>
                </c:pt>
                <c:pt idx="13">
                  <c:v>3.7990999999999966</c:v>
                </c:pt>
                <c:pt idx="14">
                  <c:v>3.6790999999999969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D-4974-903B-F6480172B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1264"/>
        <c:axId val="110173568"/>
      </c:scatterChart>
      <c:valAx>
        <c:axId val="11017126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3568"/>
        <c:crosses val="autoZero"/>
        <c:crossBetween val="midCat"/>
        <c:majorUnit val="5"/>
        <c:minorUnit val="1"/>
      </c:valAx>
      <c:valAx>
        <c:axId val="1101735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cal'!$A$376:$A$397</c:f>
              <c:numCache>
                <c:formatCode>0.000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26</c:v>
                </c:pt>
                <c:pt idx="11">
                  <c:v>32</c:v>
                </c:pt>
                <c:pt idx="12">
                  <c:v>38</c:v>
                </c:pt>
                <c:pt idx="13">
                  <c:v>44</c:v>
                </c:pt>
                <c:pt idx="14">
                  <c:v>50</c:v>
                </c:pt>
                <c:pt idx="15">
                  <c:v>56</c:v>
                </c:pt>
                <c:pt idx="16">
                  <c:v>62</c:v>
                </c:pt>
                <c:pt idx="17">
                  <c:v>68</c:v>
                </c:pt>
                <c:pt idx="18">
                  <c:v>74</c:v>
                </c:pt>
                <c:pt idx="19">
                  <c:v>80</c:v>
                </c:pt>
                <c:pt idx="20">
                  <c:v>86</c:v>
                </c:pt>
                <c:pt idx="21">
                  <c:v>90</c:v>
                </c:pt>
              </c:numCache>
            </c:numRef>
          </c:xVal>
          <c:yVal>
            <c:numRef>
              <c:f>'Earth cal'!$B$376:$B$397</c:f>
              <c:numCache>
                <c:formatCode>General</c:formatCode>
                <c:ptCount val="22"/>
                <c:pt idx="0">
                  <c:v>2.654399999999999</c:v>
                </c:pt>
                <c:pt idx="1">
                  <c:v>2.6643999999999992</c:v>
                </c:pt>
                <c:pt idx="2">
                  <c:v>2.7643999999999993</c:v>
                </c:pt>
                <c:pt idx="3">
                  <c:v>1.3443999999999994</c:v>
                </c:pt>
                <c:pt idx="4">
                  <c:v>-4.9600000000000755E-2</c:v>
                </c:pt>
                <c:pt idx="5">
                  <c:v>-8.960000000000079E-2</c:v>
                </c:pt>
                <c:pt idx="6">
                  <c:v>-0.19960000000000067</c:v>
                </c:pt>
                <c:pt idx="7">
                  <c:v>-0.15960000000000063</c:v>
                </c:pt>
                <c:pt idx="8">
                  <c:v>0.54039999999999933</c:v>
                </c:pt>
                <c:pt idx="9">
                  <c:v>0.14039999999999919</c:v>
                </c:pt>
                <c:pt idx="10">
                  <c:v>-0.14960000000000084</c:v>
                </c:pt>
                <c:pt idx="11">
                  <c:v>-0.15960000000000063</c:v>
                </c:pt>
                <c:pt idx="12">
                  <c:v>-0.27960000000000074</c:v>
                </c:pt>
                <c:pt idx="13">
                  <c:v>-0.24960000000000093</c:v>
                </c:pt>
                <c:pt idx="14">
                  <c:v>-7.9600000000000559E-2</c:v>
                </c:pt>
                <c:pt idx="15">
                  <c:v>-3.9600000000000746E-2</c:v>
                </c:pt>
                <c:pt idx="16">
                  <c:v>0.24039999999999928</c:v>
                </c:pt>
                <c:pt idx="17">
                  <c:v>0.17039999999999922</c:v>
                </c:pt>
                <c:pt idx="18">
                  <c:v>0.2603999999999993</c:v>
                </c:pt>
                <c:pt idx="19">
                  <c:v>1.2703999999999991</c:v>
                </c:pt>
                <c:pt idx="20">
                  <c:v>2.3943999999999992</c:v>
                </c:pt>
                <c:pt idx="21">
                  <c:v>2.3843999999999994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7-455E-A914-1EB2A25996FF}"/>
            </c:ext>
          </c:extLst>
        </c:ser>
        <c:ser>
          <c:idx val="1"/>
          <c:order val="1"/>
          <c:xVal>
            <c:numRef>
              <c:f>'Earth cal'!$G$376:$G$397</c:f>
              <c:numCache>
                <c:formatCode>0.00</c:formatCode>
                <c:ptCount val="2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'Earth cal'!$H$376:$H$397</c:f>
              <c:numCache>
                <c:formatCode>0.000</c:formatCode>
                <c:ptCount val="22"/>
                <c:pt idx="0">
                  <c:v>1.4589999999999992</c:v>
                </c:pt>
                <c:pt idx="1">
                  <c:v>1.3489999999999993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7-455E-A914-1EB2A2599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42496"/>
        <c:axId val="115244416"/>
      </c:scatterChart>
      <c:valAx>
        <c:axId val="115242496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44416"/>
        <c:crossesAt val="-1.5"/>
        <c:crossBetween val="midCat"/>
        <c:majorUnit val="10"/>
        <c:minorUnit val="1"/>
      </c:valAx>
      <c:valAx>
        <c:axId val="115244416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42496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26710402999062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cal'!$A$418:$A$434</c:f>
              <c:numCache>
                <c:formatCode>0.000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37</c:v>
                </c:pt>
                <c:pt idx="9">
                  <c:v>42</c:v>
                </c:pt>
                <c:pt idx="10">
                  <c:v>47</c:v>
                </c:pt>
                <c:pt idx="11">
                  <c:v>52</c:v>
                </c:pt>
                <c:pt idx="12">
                  <c:v>58</c:v>
                </c:pt>
                <c:pt idx="13">
                  <c:v>63</c:v>
                </c:pt>
                <c:pt idx="14">
                  <c:v>68</c:v>
                </c:pt>
                <c:pt idx="15">
                  <c:v>70</c:v>
                </c:pt>
                <c:pt idx="16">
                  <c:v>73</c:v>
                </c:pt>
              </c:numCache>
            </c:numRef>
          </c:xVal>
          <c:yVal>
            <c:numRef>
              <c:f>'Earth cal'!$B$418:$B$434</c:f>
              <c:numCache>
                <c:formatCode>General</c:formatCode>
                <c:ptCount val="17"/>
                <c:pt idx="0">
                  <c:v>2.3023999999999987</c:v>
                </c:pt>
                <c:pt idx="1">
                  <c:v>2.2923999999999989</c:v>
                </c:pt>
                <c:pt idx="2">
                  <c:v>1.8223999999999989</c:v>
                </c:pt>
                <c:pt idx="3">
                  <c:v>0.42439999999999878</c:v>
                </c:pt>
                <c:pt idx="4">
                  <c:v>-0.24560000000000137</c:v>
                </c:pt>
                <c:pt idx="5">
                  <c:v>-0.36560000000000104</c:v>
                </c:pt>
                <c:pt idx="6">
                  <c:v>-0.55560000000000143</c:v>
                </c:pt>
                <c:pt idx="7">
                  <c:v>-0.49560000000000137</c:v>
                </c:pt>
                <c:pt idx="8">
                  <c:v>-0.26560000000000139</c:v>
                </c:pt>
                <c:pt idx="9">
                  <c:v>0.49439999999999884</c:v>
                </c:pt>
                <c:pt idx="10">
                  <c:v>-5.6000000000011596E-3</c:v>
                </c:pt>
                <c:pt idx="11">
                  <c:v>-0.42560000000000109</c:v>
                </c:pt>
                <c:pt idx="12">
                  <c:v>-0.26560000000000139</c:v>
                </c:pt>
                <c:pt idx="13">
                  <c:v>-5.5600000000001204E-2</c:v>
                </c:pt>
                <c:pt idx="14">
                  <c:v>0.9643999999999987</c:v>
                </c:pt>
                <c:pt idx="15">
                  <c:v>2.4823999999999988</c:v>
                </c:pt>
                <c:pt idx="16">
                  <c:v>2.4823999999999988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9-4F2F-B053-54FCC0EA73F9}"/>
            </c:ext>
          </c:extLst>
        </c:ser>
        <c:ser>
          <c:idx val="1"/>
          <c:order val="1"/>
          <c:xVal>
            <c:numRef>
              <c:f>'Earth cal'!$G$418:$G$434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'Earth cal'!$H$418:$H$434</c:f>
              <c:numCache>
                <c:formatCode>0.000</c:formatCode>
                <c:ptCount val="17"/>
                <c:pt idx="0">
                  <c:v>1.2739999999999991</c:v>
                </c:pt>
                <c:pt idx="1">
                  <c:v>1.363999999999999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19-4F2F-B053-54FCC0EA7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76416"/>
        <c:axId val="115417856"/>
      </c:scatterChart>
      <c:valAx>
        <c:axId val="115276416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417856"/>
        <c:crossesAt val="-1.5"/>
        <c:crossBetween val="midCat"/>
        <c:majorUnit val="10"/>
        <c:minorUnit val="1"/>
      </c:valAx>
      <c:valAx>
        <c:axId val="115417856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76416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477611940298508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cal'!$A$453:$A$471</c:f>
              <c:numCache>
                <c:formatCode>0.000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41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62</c:v>
                </c:pt>
                <c:pt idx="14">
                  <c:v>67</c:v>
                </c:pt>
                <c:pt idx="15">
                  <c:v>72</c:v>
                </c:pt>
                <c:pt idx="16">
                  <c:v>78</c:v>
                </c:pt>
                <c:pt idx="17">
                  <c:v>80</c:v>
                </c:pt>
                <c:pt idx="18">
                  <c:v>85</c:v>
                </c:pt>
              </c:numCache>
            </c:numRef>
          </c:xVal>
          <c:yVal>
            <c:numRef>
              <c:f>'Earth cal'!$B$453:$B$471</c:f>
              <c:numCache>
                <c:formatCode>General</c:formatCode>
                <c:ptCount val="19"/>
                <c:pt idx="0">
                  <c:v>2.029399999999999</c:v>
                </c:pt>
                <c:pt idx="1">
                  <c:v>2.069399999999999</c:v>
                </c:pt>
                <c:pt idx="2">
                  <c:v>2.0493999999999986</c:v>
                </c:pt>
                <c:pt idx="3">
                  <c:v>0.17439999999999878</c:v>
                </c:pt>
                <c:pt idx="4">
                  <c:v>-0.75560000000000116</c:v>
                </c:pt>
                <c:pt idx="5">
                  <c:v>-0.61560000000000148</c:v>
                </c:pt>
                <c:pt idx="6">
                  <c:v>-0.46560000000000112</c:v>
                </c:pt>
                <c:pt idx="7">
                  <c:v>-0.39560000000000128</c:v>
                </c:pt>
                <c:pt idx="8">
                  <c:v>-0.2956000000000012</c:v>
                </c:pt>
                <c:pt idx="9">
                  <c:v>-0.22560000000000136</c:v>
                </c:pt>
                <c:pt idx="10">
                  <c:v>-5.5600000000001204E-2</c:v>
                </c:pt>
                <c:pt idx="11">
                  <c:v>-2.5600000000001177E-2</c:v>
                </c:pt>
                <c:pt idx="12">
                  <c:v>4.3999999999986272E-3</c:v>
                </c:pt>
                <c:pt idx="13">
                  <c:v>1.4243999999999988</c:v>
                </c:pt>
                <c:pt idx="14">
                  <c:v>-5.5600000000001204E-2</c:v>
                </c:pt>
                <c:pt idx="15">
                  <c:v>-0.35560000000000125</c:v>
                </c:pt>
                <c:pt idx="16">
                  <c:v>1.2543999999999986</c:v>
                </c:pt>
                <c:pt idx="17">
                  <c:v>2.4543999999999988</c:v>
                </c:pt>
                <c:pt idx="18">
                  <c:v>2.4543999999999988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C-44A1-9618-5579F6B9FC2B}"/>
            </c:ext>
          </c:extLst>
        </c:ser>
        <c:ser>
          <c:idx val="1"/>
          <c:order val="1"/>
          <c:xVal>
            <c:numRef>
              <c:f>'Earth cal'!$G$453:$G$471</c:f>
              <c:numCache>
                <c:formatCode>0.00</c:formatCode>
                <c:ptCount val="19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'Earth cal'!$H$453:$H$471</c:f>
              <c:numCache>
                <c:formatCode>0.000</c:formatCode>
                <c:ptCount val="19"/>
                <c:pt idx="0">
                  <c:v>2.2459999999999996</c:v>
                </c:pt>
                <c:pt idx="1">
                  <c:v>2.1259999999999994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C-44A1-9618-5579F6B9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59200"/>
        <c:axId val="115461120"/>
      </c:scatterChart>
      <c:valAx>
        <c:axId val="11545920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461120"/>
        <c:crossesAt val="-1.5"/>
        <c:crossBetween val="midCat"/>
        <c:majorUnit val="10"/>
        <c:minorUnit val="1"/>
      </c:valAx>
      <c:valAx>
        <c:axId val="115461120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45920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29745565695238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cal'!$A$490:$A$512</c:f>
              <c:numCache>
                <c:formatCode>0.000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26</c:v>
                </c:pt>
                <c:pt idx="7">
                  <c:v>32</c:v>
                </c:pt>
                <c:pt idx="8">
                  <c:v>38</c:v>
                </c:pt>
                <c:pt idx="9">
                  <c:v>43</c:v>
                </c:pt>
                <c:pt idx="10">
                  <c:v>49</c:v>
                </c:pt>
                <c:pt idx="11">
                  <c:v>55</c:v>
                </c:pt>
                <c:pt idx="12">
                  <c:v>60</c:v>
                </c:pt>
                <c:pt idx="13">
                  <c:v>66</c:v>
                </c:pt>
                <c:pt idx="14">
                  <c:v>66.5</c:v>
                </c:pt>
                <c:pt idx="15">
                  <c:v>72</c:v>
                </c:pt>
                <c:pt idx="16">
                  <c:v>77</c:v>
                </c:pt>
                <c:pt idx="17">
                  <c:v>83</c:v>
                </c:pt>
                <c:pt idx="18">
                  <c:v>89</c:v>
                </c:pt>
                <c:pt idx="19">
                  <c:v>92</c:v>
                </c:pt>
                <c:pt idx="20">
                  <c:v>93</c:v>
                </c:pt>
                <c:pt idx="21">
                  <c:v>95</c:v>
                </c:pt>
                <c:pt idx="22">
                  <c:v>98</c:v>
                </c:pt>
              </c:numCache>
            </c:numRef>
          </c:xVal>
          <c:yVal>
            <c:numRef>
              <c:f>'Earth cal'!$B$490:$B$512</c:f>
              <c:numCache>
                <c:formatCode>General</c:formatCode>
                <c:ptCount val="23"/>
                <c:pt idx="0">
                  <c:v>1.851399999999999</c:v>
                </c:pt>
                <c:pt idx="1">
                  <c:v>0.96139999999999892</c:v>
                </c:pt>
                <c:pt idx="2">
                  <c:v>0.46939999999999893</c:v>
                </c:pt>
                <c:pt idx="3">
                  <c:v>-0.10060000000000091</c:v>
                </c:pt>
                <c:pt idx="4">
                  <c:v>-0.22060000000000102</c:v>
                </c:pt>
                <c:pt idx="5">
                  <c:v>9.3999999999989647E-3</c:v>
                </c:pt>
                <c:pt idx="6">
                  <c:v>0.23939999999999895</c:v>
                </c:pt>
                <c:pt idx="7">
                  <c:v>-0.40060000000000118</c:v>
                </c:pt>
                <c:pt idx="8">
                  <c:v>-0.40060000000000118</c:v>
                </c:pt>
                <c:pt idx="9">
                  <c:v>-0.47060000000000102</c:v>
                </c:pt>
                <c:pt idx="10">
                  <c:v>-0.33060000000000089</c:v>
                </c:pt>
                <c:pt idx="11">
                  <c:v>-0.200600000000001</c:v>
                </c:pt>
                <c:pt idx="12">
                  <c:v>0.31939999999999902</c:v>
                </c:pt>
                <c:pt idx="13">
                  <c:v>1.6593999999999991</c:v>
                </c:pt>
                <c:pt idx="14">
                  <c:v>1.6693999999999991</c:v>
                </c:pt>
                <c:pt idx="15">
                  <c:v>-8.0600000000000893E-2</c:v>
                </c:pt>
                <c:pt idx="16">
                  <c:v>-0.26060000000000105</c:v>
                </c:pt>
                <c:pt idx="17">
                  <c:v>-0.37060000000000093</c:v>
                </c:pt>
                <c:pt idx="18">
                  <c:v>-0.27060000000000084</c:v>
                </c:pt>
                <c:pt idx="19">
                  <c:v>0.61939999999999906</c:v>
                </c:pt>
                <c:pt idx="20">
                  <c:v>1.7013999999999991</c:v>
                </c:pt>
                <c:pt idx="21">
                  <c:v>2.3713999999999991</c:v>
                </c:pt>
                <c:pt idx="22">
                  <c:v>2.351399999999999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1-4165-B777-B12528931C2B}"/>
            </c:ext>
          </c:extLst>
        </c:ser>
        <c:ser>
          <c:idx val="1"/>
          <c:order val="1"/>
          <c:xVal>
            <c:numRef>
              <c:f>'Earth cal'!$G$490:$G$512</c:f>
              <c:numCache>
                <c:formatCode>0.00</c:formatCode>
                <c:ptCount val="23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'Earth cal'!$H$490:$H$512</c:f>
              <c:numCache>
                <c:formatCode>0.000</c:formatCode>
                <c:ptCount val="23"/>
                <c:pt idx="0">
                  <c:v>1.613999999999999</c:v>
                </c:pt>
                <c:pt idx="1">
                  <c:v>1.5239999999999991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1-4165-B777-B12528931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91968"/>
        <c:axId val="115493888"/>
      </c:scatterChart>
      <c:valAx>
        <c:axId val="115491968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493888"/>
        <c:crossesAt val="-1.5"/>
        <c:crossBetween val="midCat"/>
        <c:majorUnit val="10"/>
        <c:minorUnit val="1"/>
      </c:valAx>
      <c:valAx>
        <c:axId val="115493888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491968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29745565695238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cal'!$A$532:$A$554</c:f>
              <c:numCache>
                <c:formatCode>0.000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23</c:v>
                </c:pt>
                <c:pt idx="8">
                  <c:v>31</c:v>
                </c:pt>
                <c:pt idx="9">
                  <c:v>38</c:v>
                </c:pt>
                <c:pt idx="10">
                  <c:v>46</c:v>
                </c:pt>
                <c:pt idx="11">
                  <c:v>53</c:v>
                </c:pt>
                <c:pt idx="12">
                  <c:v>61</c:v>
                </c:pt>
                <c:pt idx="13">
                  <c:v>68</c:v>
                </c:pt>
                <c:pt idx="14">
                  <c:v>76</c:v>
                </c:pt>
                <c:pt idx="15">
                  <c:v>83</c:v>
                </c:pt>
                <c:pt idx="16">
                  <c:v>91</c:v>
                </c:pt>
                <c:pt idx="17">
                  <c:v>98</c:v>
                </c:pt>
                <c:pt idx="18">
                  <c:v>107</c:v>
                </c:pt>
                <c:pt idx="19">
                  <c:v>110</c:v>
                </c:pt>
                <c:pt idx="20">
                  <c:v>115</c:v>
                </c:pt>
                <c:pt idx="21">
                  <c:v>117</c:v>
                </c:pt>
                <c:pt idx="22">
                  <c:v>120</c:v>
                </c:pt>
              </c:numCache>
            </c:numRef>
          </c:xVal>
          <c:yVal>
            <c:numRef>
              <c:f>'Earth cal'!$B$532:$B$554</c:f>
              <c:numCache>
                <c:formatCode>General</c:formatCode>
                <c:ptCount val="23"/>
                <c:pt idx="0">
                  <c:v>2.2013999999999996</c:v>
                </c:pt>
                <c:pt idx="1">
                  <c:v>2.2113999999999994</c:v>
                </c:pt>
                <c:pt idx="2">
                  <c:v>1.1513999999999998</c:v>
                </c:pt>
                <c:pt idx="3">
                  <c:v>1.2013999999999996</c:v>
                </c:pt>
                <c:pt idx="4">
                  <c:v>3.139999999999965E-2</c:v>
                </c:pt>
                <c:pt idx="5">
                  <c:v>1.4413999999999998</c:v>
                </c:pt>
                <c:pt idx="6">
                  <c:v>1.4513999999999996</c:v>
                </c:pt>
                <c:pt idx="7">
                  <c:v>0.29139999999999988</c:v>
                </c:pt>
                <c:pt idx="8">
                  <c:v>0.11139999999999994</c:v>
                </c:pt>
                <c:pt idx="9">
                  <c:v>1.3999999999998458E-3</c:v>
                </c:pt>
                <c:pt idx="10">
                  <c:v>-0.10860000000000003</c:v>
                </c:pt>
                <c:pt idx="11">
                  <c:v>-0.19860000000000011</c:v>
                </c:pt>
                <c:pt idx="12">
                  <c:v>-0.29859999999999998</c:v>
                </c:pt>
                <c:pt idx="13">
                  <c:v>-0.29859999999999998</c:v>
                </c:pt>
                <c:pt idx="14">
                  <c:v>-0.22860000000000014</c:v>
                </c:pt>
                <c:pt idx="15">
                  <c:v>-0.14860000000000007</c:v>
                </c:pt>
                <c:pt idx="16">
                  <c:v>-2.8600000000000181E-2</c:v>
                </c:pt>
                <c:pt idx="17">
                  <c:v>0.13139999999999996</c:v>
                </c:pt>
                <c:pt idx="18">
                  <c:v>0.13139999999999996</c:v>
                </c:pt>
                <c:pt idx="19">
                  <c:v>0.10139999999999993</c:v>
                </c:pt>
                <c:pt idx="20">
                  <c:v>0.18139999999999956</c:v>
                </c:pt>
                <c:pt idx="21">
                  <c:v>1.7513999999999996</c:v>
                </c:pt>
                <c:pt idx="22">
                  <c:v>1.7213999999999996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0-495C-8474-0817D85EE00E}"/>
            </c:ext>
          </c:extLst>
        </c:ser>
        <c:ser>
          <c:idx val="1"/>
          <c:order val="1"/>
          <c:xVal>
            <c:numRef>
              <c:f>'Earth cal'!$G$532:$G$553</c:f>
              <c:numCache>
                <c:formatCode>0.00</c:formatCode>
                <c:ptCount val="2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'Earth cal'!$H$532:$H$553</c:f>
              <c:numCache>
                <c:formatCode>0.000</c:formatCode>
                <c:ptCount val="22"/>
                <c:pt idx="0">
                  <c:v>1.020999999999999</c:v>
                </c:pt>
                <c:pt idx="1">
                  <c:v>0.99099999999999877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0-495C-8474-0817D85EE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22944"/>
        <c:axId val="115541504"/>
      </c:scatterChart>
      <c:valAx>
        <c:axId val="115522944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541504"/>
        <c:crossesAt val="-1.5"/>
        <c:crossBetween val="midCat"/>
        <c:majorUnit val="10"/>
        <c:minorUnit val="1"/>
      </c:valAx>
      <c:valAx>
        <c:axId val="115541504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522944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497196261682243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cal'!$A$573:$A$593</c:f>
              <c:numCache>
                <c:formatCode>0.000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30</c:v>
                </c:pt>
                <c:pt idx="7">
                  <c:v>37</c:v>
                </c:pt>
                <c:pt idx="8">
                  <c:v>45</c:v>
                </c:pt>
                <c:pt idx="9">
                  <c:v>52</c:v>
                </c:pt>
                <c:pt idx="10">
                  <c:v>60</c:v>
                </c:pt>
                <c:pt idx="11">
                  <c:v>67</c:v>
                </c:pt>
                <c:pt idx="12">
                  <c:v>75</c:v>
                </c:pt>
                <c:pt idx="13">
                  <c:v>82</c:v>
                </c:pt>
                <c:pt idx="14">
                  <c:v>90</c:v>
                </c:pt>
                <c:pt idx="15">
                  <c:v>97</c:v>
                </c:pt>
                <c:pt idx="16">
                  <c:v>105</c:v>
                </c:pt>
                <c:pt idx="17">
                  <c:v>112</c:v>
                </c:pt>
                <c:pt idx="18">
                  <c:v>114</c:v>
                </c:pt>
                <c:pt idx="19">
                  <c:v>121</c:v>
                </c:pt>
                <c:pt idx="20">
                  <c:v>124</c:v>
                </c:pt>
              </c:numCache>
            </c:numRef>
          </c:xVal>
          <c:yVal>
            <c:numRef>
              <c:f>'Earth cal'!$B$573:$B$593</c:f>
              <c:numCache>
                <c:formatCode>General</c:formatCode>
                <c:ptCount val="21"/>
                <c:pt idx="0">
                  <c:v>1.0683999999999996</c:v>
                </c:pt>
                <c:pt idx="1">
                  <c:v>1.0583999999999993</c:v>
                </c:pt>
                <c:pt idx="2">
                  <c:v>1.0583999999999993</c:v>
                </c:pt>
                <c:pt idx="3">
                  <c:v>0.88839999999999941</c:v>
                </c:pt>
                <c:pt idx="4">
                  <c:v>-4.1600000000000303E-2</c:v>
                </c:pt>
                <c:pt idx="5">
                  <c:v>1.6783999999999994</c:v>
                </c:pt>
                <c:pt idx="6">
                  <c:v>1.6683999999999997</c:v>
                </c:pt>
                <c:pt idx="7">
                  <c:v>0.22739999999999938</c:v>
                </c:pt>
                <c:pt idx="8">
                  <c:v>0.22739999999999938</c:v>
                </c:pt>
                <c:pt idx="9">
                  <c:v>6.739999999999946E-2</c:v>
                </c:pt>
                <c:pt idx="10">
                  <c:v>-4.2600000000000637E-2</c:v>
                </c:pt>
                <c:pt idx="11">
                  <c:v>-0.20260000000000056</c:v>
                </c:pt>
                <c:pt idx="12">
                  <c:v>-0.15260000000000051</c:v>
                </c:pt>
                <c:pt idx="13">
                  <c:v>-0.10260000000000069</c:v>
                </c:pt>
                <c:pt idx="14">
                  <c:v>-2.260000000000062E-2</c:v>
                </c:pt>
                <c:pt idx="15">
                  <c:v>-0.23260000000000058</c:v>
                </c:pt>
                <c:pt idx="16">
                  <c:v>-0.15260000000000051</c:v>
                </c:pt>
                <c:pt idx="17">
                  <c:v>0.15739999999999932</c:v>
                </c:pt>
                <c:pt idx="18">
                  <c:v>1.2683999999999997</c:v>
                </c:pt>
                <c:pt idx="19">
                  <c:v>2.5183999999999997</c:v>
                </c:pt>
                <c:pt idx="20">
                  <c:v>2.4883999999999995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C-42E6-9B07-2204965F5D76}"/>
            </c:ext>
          </c:extLst>
        </c:ser>
        <c:ser>
          <c:idx val="1"/>
          <c:order val="1"/>
          <c:xVal>
            <c:numRef>
              <c:f>'Earth cal'!$G$573:$G$593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'Earth cal'!$H$573:$H$593</c:f>
              <c:numCache>
                <c:formatCode>0.000</c:formatCode>
                <c:ptCount val="21"/>
                <c:pt idx="0">
                  <c:v>2.4939999999999984</c:v>
                </c:pt>
                <c:pt idx="1">
                  <c:v>2.3839999999999986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C-42E6-9B07-2204965F5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70560"/>
        <c:axId val="115572736"/>
      </c:scatterChart>
      <c:valAx>
        <c:axId val="11557056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572736"/>
        <c:crossesAt val="-1.5"/>
        <c:crossBetween val="midCat"/>
        <c:majorUnit val="10"/>
        <c:minorUnit val="1"/>
      </c:valAx>
      <c:valAx>
        <c:axId val="115572736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57056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16853932584269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cal'!$A$613:$A$637</c:f>
              <c:numCache>
                <c:formatCode>0.000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52</c:v>
                </c:pt>
                <c:pt idx="12">
                  <c:v>58</c:v>
                </c:pt>
                <c:pt idx="13">
                  <c:v>63</c:v>
                </c:pt>
                <c:pt idx="14">
                  <c:v>69</c:v>
                </c:pt>
                <c:pt idx="15">
                  <c:v>74</c:v>
                </c:pt>
                <c:pt idx="16">
                  <c:v>80</c:v>
                </c:pt>
                <c:pt idx="17">
                  <c:v>85</c:v>
                </c:pt>
                <c:pt idx="18">
                  <c:v>91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113</c:v>
                </c:pt>
                <c:pt idx="23">
                  <c:v>115</c:v>
                </c:pt>
                <c:pt idx="24">
                  <c:v>118</c:v>
                </c:pt>
              </c:numCache>
            </c:numRef>
          </c:xVal>
          <c:yVal>
            <c:numRef>
              <c:f>'Earth cal'!$B$613:$B$637</c:f>
              <c:numCache>
                <c:formatCode>General</c:formatCode>
                <c:ptCount val="25"/>
                <c:pt idx="0">
                  <c:v>2.4503999999999992</c:v>
                </c:pt>
                <c:pt idx="1">
                  <c:v>2.4403999999999995</c:v>
                </c:pt>
                <c:pt idx="2">
                  <c:v>1.710399999999999</c:v>
                </c:pt>
                <c:pt idx="3">
                  <c:v>1.460399999999999</c:v>
                </c:pt>
                <c:pt idx="4">
                  <c:v>1.4703999999999993</c:v>
                </c:pt>
                <c:pt idx="5">
                  <c:v>1.460399999999999</c:v>
                </c:pt>
                <c:pt idx="6">
                  <c:v>0.98039999999999905</c:v>
                </c:pt>
                <c:pt idx="7">
                  <c:v>0.72639999999999905</c:v>
                </c:pt>
                <c:pt idx="8">
                  <c:v>0.43639999999999901</c:v>
                </c:pt>
                <c:pt idx="9">
                  <c:v>0.10639999999999894</c:v>
                </c:pt>
                <c:pt idx="10">
                  <c:v>2.6399999999999091E-2</c:v>
                </c:pt>
                <c:pt idx="11">
                  <c:v>-0.29360000000000097</c:v>
                </c:pt>
                <c:pt idx="12">
                  <c:v>0.12639999999999896</c:v>
                </c:pt>
                <c:pt idx="13">
                  <c:v>-0.22360000000000091</c:v>
                </c:pt>
                <c:pt idx="14">
                  <c:v>-0.55360000000000076</c:v>
                </c:pt>
                <c:pt idx="15">
                  <c:v>-0.73360000000000092</c:v>
                </c:pt>
                <c:pt idx="16">
                  <c:v>-0.42360000000000086</c:v>
                </c:pt>
                <c:pt idx="17">
                  <c:v>0.12639999999999896</c:v>
                </c:pt>
                <c:pt idx="18">
                  <c:v>-5.360000000000098E-2</c:v>
                </c:pt>
                <c:pt idx="19">
                  <c:v>0.11639999999999895</c:v>
                </c:pt>
                <c:pt idx="20">
                  <c:v>4.6399999999999109E-2</c:v>
                </c:pt>
                <c:pt idx="21">
                  <c:v>0.2863999999999991</c:v>
                </c:pt>
                <c:pt idx="22">
                  <c:v>1.7803999999999993</c:v>
                </c:pt>
                <c:pt idx="23">
                  <c:v>2.630399999999999</c:v>
                </c:pt>
                <c:pt idx="24">
                  <c:v>2.6003999999999992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2-47E3-844F-405C6AA5C962}"/>
            </c:ext>
          </c:extLst>
        </c:ser>
        <c:ser>
          <c:idx val="1"/>
          <c:order val="1"/>
          <c:xVal>
            <c:numRef>
              <c:f>'Earth cal'!$G$613:$G$637</c:f>
              <c:numCache>
                <c:formatCode>0.00</c:formatCode>
                <c:ptCount val="25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'Earth cal'!$H$613:$H$637</c:f>
              <c:numCache>
                <c:formatCode>0.000</c:formatCode>
                <c:ptCount val="25"/>
                <c:pt idx="0">
                  <c:v>1.7409999999999983</c:v>
                </c:pt>
                <c:pt idx="1">
                  <c:v>1.7209999999999983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2-47E3-844F-405C6AA5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79904"/>
        <c:axId val="115033216"/>
      </c:scatterChart>
      <c:valAx>
        <c:axId val="115579904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33216"/>
        <c:crossesAt val="-1.5"/>
        <c:crossBetween val="midCat"/>
        <c:majorUnit val="10"/>
        <c:minorUnit val="1"/>
      </c:valAx>
      <c:valAx>
        <c:axId val="115033216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579904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79335000260318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cal'!$A$657:$A$687</c:f>
              <c:numCache>
                <c:formatCode>0.000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26</c:v>
                </c:pt>
                <c:pt idx="10">
                  <c:v>29</c:v>
                </c:pt>
                <c:pt idx="11">
                  <c:v>31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41</c:v>
                </c:pt>
                <c:pt idx="16">
                  <c:v>44</c:v>
                </c:pt>
                <c:pt idx="17">
                  <c:v>50</c:v>
                </c:pt>
                <c:pt idx="18">
                  <c:v>56</c:v>
                </c:pt>
                <c:pt idx="19">
                  <c:v>63</c:v>
                </c:pt>
                <c:pt idx="20">
                  <c:v>69</c:v>
                </c:pt>
                <c:pt idx="21">
                  <c:v>75</c:v>
                </c:pt>
                <c:pt idx="22">
                  <c:v>80</c:v>
                </c:pt>
                <c:pt idx="23">
                  <c:v>80.5</c:v>
                </c:pt>
                <c:pt idx="24">
                  <c:v>90</c:v>
                </c:pt>
                <c:pt idx="25">
                  <c:v>95</c:v>
                </c:pt>
                <c:pt idx="26">
                  <c:v>98</c:v>
                </c:pt>
                <c:pt idx="27">
                  <c:v>100</c:v>
                </c:pt>
                <c:pt idx="28">
                  <c:v>102</c:v>
                </c:pt>
                <c:pt idx="29">
                  <c:v>103</c:v>
                </c:pt>
                <c:pt idx="30">
                  <c:v>108</c:v>
                </c:pt>
              </c:numCache>
            </c:numRef>
          </c:xVal>
          <c:yVal>
            <c:numRef>
              <c:f>'Earth cal'!$B$657:$B$687</c:f>
              <c:numCache>
                <c:formatCode>General</c:formatCode>
                <c:ptCount val="31"/>
                <c:pt idx="0">
                  <c:v>1.1113999999999993</c:v>
                </c:pt>
                <c:pt idx="1">
                  <c:v>1.0213999999999994</c:v>
                </c:pt>
                <c:pt idx="2">
                  <c:v>0.96139999999999937</c:v>
                </c:pt>
                <c:pt idx="3">
                  <c:v>0.94139999999999935</c:v>
                </c:pt>
                <c:pt idx="4">
                  <c:v>0.78139999999999921</c:v>
                </c:pt>
                <c:pt idx="5">
                  <c:v>1.0613999999999995</c:v>
                </c:pt>
                <c:pt idx="6">
                  <c:v>1.6513999999999993</c:v>
                </c:pt>
                <c:pt idx="7">
                  <c:v>1.6573999999999993</c:v>
                </c:pt>
                <c:pt idx="8">
                  <c:v>1.0413999999999994</c:v>
                </c:pt>
                <c:pt idx="9">
                  <c:v>1.0283999999999995</c:v>
                </c:pt>
                <c:pt idx="10">
                  <c:v>0.33839999999999937</c:v>
                </c:pt>
                <c:pt idx="11">
                  <c:v>-6.1600000000000543E-2</c:v>
                </c:pt>
                <c:pt idx="12">
                  <c:v>-0.88160000000000038</c:v>
                </c:pt>
                <c:pt idx="13">
                  <c:v>-0.71160000000000045</c:v>
                </c:pt>
                <c:pt idx="14">
                  <c:v>0.33839999999999937</c:v>
                </c:pt>
                <c:pt idx="15">
                  <c:v>1.4283999999999994</c:v>
                </c:pt>
                <c:pt idx="16">
                  <c:v>1.4383999999999995</c:v>
                </c:pt>
                <c:pt idx="17">
                  <c:v>0.97839999999999949</c:v>
                </c:pt>
                <c:pt idx="18">
                  <c:v>0.44839999999999947</c:v>
                </c:pt>
                <c:pt idx="19">
                  <c:v>0.25839999999999952</c:v>
                </c:pt>
                <c:pt idx="20">
                  <c:v>9.8399999999999377E-2</c:v>
                </c:pt>
                <c:pt idx="21">
                  <c:v>-8.1600000000000561E-2</c:v>
                </c:pt>
                <c:pt idx="22">
                  <c:v>-0.19160000000000044</c:v>
                </c:pt>
                <c:pt idx="23">
                  <c:v>-0.32160000000000033</c:v>
                </c:pt>
                <c:pt idx="24">
                  <c:v>-0.42160000000000042</c:v>
                </c:pt>
                <c:pt idx="25">
                  <c:v>-1.2516000000000005</c:v>
                </c:pt>
                <c:pt idx="26">
                  <c:v>3.8399999999999546E-2</c:v>
                </c:pt>
                <c:pt idx="27">
                  <c:v>0.25839999999999952</c:v>
                </c:pt>
                <c:pt idx="28">
                  <c:v>1.2013999999999996</c:v>
                </c:pt>
                <c:pt idx="29">
                  <c:v>2.1713999999999993</c:v>
                </c:pt>
                <c:pt idx="30">
                  <c:v>2.0513999999999992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A-496A-803F-02652D518B46}"/>
            </c:ext>
          </c:extLst>
        </c:ser>
        <c:ser>
          <c:idx val="1"/>
          <c:order val="1"/>
          <c:xVal>
            <c:numRef>
              <c:f>'Earth cal'!$G$657:$G$687</c:f>
              <c:numCache>
                <c:formatCode>0.00</c:formatCode>
                <c:ptCount val="31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'Earth cal'!$H$657:$H$687</c:f>
              <c:numCache>
                <c:formatCode>0.000</c:formatCode>
                <c:ptCount val="31"/>
                <c:pt idx="0">
                  <c:v>1.8819999999999979</c:v>
                </c:pt>
                <c:pt idx="1">
                  <c:v>1.9219999999999979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A-496A-803F-02652D518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4080"/>
        <c:axId val="115056000"/>
      </c:scatterChart>
      <c:valAx>
        <c:axId val="11505408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56000"/>
        <c:crossesAt val="-1.5"/>
        <c:crossBetween val="midCat"/>
        <c:majorUnit val="10"/>
        <c:minorUnit val="1"/>
      </c:valAx>
      <c:valAx>
        <c:axId val="115056000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5408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480618851894721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cal'!$A$707:$A$731</c:f>
              <c:numCache>
                <c:formatCode>0.000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14</c:v>
                </c:pt>
                <c:pt idx="7">
                  <c:v>19</c:v>
                </c:pt>
                <c:pt idx="8">
                  <c:v>23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41</c:v>
                </c:pt>
                <c:pt idx="13">
                  <c:v>45</c:v>
                </c:pt>
                <c:pt idx="14">
                  <c:v>49</c:v>
                </c:pt>
                <c:pt idx="15">
                  <c:v>54</c:v>
                </c:pt>
                <c:pt idx="16">
                  <c:v>58</c:v>
                </c:pt>
                <c:pt idx="17">
                  <c:v>58.5</c:v>
                </c:pt>
                <c:pt idx="18">
                  <c:v>62</c:v>
                </c:pt>
                <c:pt idx="19">
                  <c:v>67</c:v>
                </c:pt>
                <c:pt idx="20">
                  <c:v>73</c:v>
                </c:pt>
                <c:pt idx="21">
                  <c:v>78</c:v>
                </c:pt>
                <c:pt idx="22">
                  <c:v>83</c:v>
                </c:pt>
                <c:pt idx="23">
                  <c:v>84.5</c:v>
                </c:pt>
                <c:pt idx="24">
                  <c:v>87</c:v>
                </c:pt>
              </c:numCache>
            </c:numRef>
          </c:xVal>
          <c:yVal>
            <c:numRef>
              <c:f>'Earth cal'!$B$707:$B$731</c:f>
              <c:numCache>
                <c:formatCode>General</c:formatCode>
                <c:ptCount val="25"/>
                <c:pt idx="0">
                  <c:v>1.712399999999999</c:v>
                </c:pt>
                <c:pt idx="1">
                  <c:v>1.9423999999999992</c:v>
                </c:pt>
                <c:pt idx="2">
                  <c:v>2.3323999999999989</c:v>
                </c:pt>
                <c:pt idx="3">
                  <c:v>1.9023999999999992</c:v>
                </c:pt>
                <c:pt idx="4">
                  <c:v>1.0063999999999993</c:v>
                </c:pt>
                <c:pt idx="5">
                  <c:v>8.6399999999999144E-2</c:v>
                </c:pt>
                <c:pt idx="6">
                  <c:v>-6.3600000000000767E-2</c:v>
                </c:pt>
                <c:pt idx="7">
                  <c:v>-1.2236000000000007</c:v>
                </c:pt>
                <c:pt idx="8">
                  <c:v>-0.6236000000000006</c:v>
                </c:pt>
                <c:pt idx="9">
                  <c:v>-0.64360000000000062</c:v>
                </c:pt>
                <c:pt idx="10">
                  <c:v>-0.14360000000000084</c:v>
                </c:pt>
                <c:pt idx="11">
                  <c:v>-0.1036000000000008</c:v>
                </c:pt>
                <c:pt idx="12">
                  <c:v>-0.40360000000000085</c:v>
                </c:pt>
                <c:pt idx="13">
                  <c:v>-0.28360000000000074</c:v>
                </c:pt>
                <c:pt idx="14">
                  <c:v>-0.17360000000000086</c:v>
                </c:pt>
                <c:pt idx="15">
                  <c:v>0.48639999999999928</c:v>
                </c:pt>
                <c:pt idx="16">
                  <c:v>0.75639999999999918</c:v>
                </c:pt>
                <c:pt idx="17">
                  <c:v>0.76639999999999919</c:v>
                </c:pt>
                <c:pt idx="18">
                  <c:v>0.31639999999999913</c:v>
                </c:pt>
                <c:pt idx="19">
                  <c:v>0.32639999999999914</c:v>
                </c:pt>
                <c:pt idx="20">
                  <c:v>0.2863999999999991</c:v>
                </c:pt>
                <c:pt idx="21">
                  <c:v>0.52639999999999931</c:v>
                </c:pt>
                <c:pt idx="22">
                  <c:v>0.85639999999999916</c:v>
                </c:pt>
                <c:pt idx="23">
                  <c:v>2.2923999999999989</c:v>
                </c:pt>
                <c:pt idx="24">
                  <c:v>2.2323999999999993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F-4658-B498-81043B86880F}"/>
            </c:ext>
          </c:extLst>
        </c:ser>
        <c:ser>
          <c:idx val="1"/>
          <c:order val="1"/>
          <c:xVal>
            <c:numRef>
              <c:f>'Earth cal'!$G$707:$G$731</c:f>
              <c:numCache>
                <c:formatCode>0.00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11.5</c:v>
                </c:pt>
              </c:numCache>
            </c:numRef>
          </c:xVal>
          <c:yVal>
            <c:numRef>
              <c:f>'Earth cal'!$H$707:$H$731</c:f>
              <c:numCache>
                <c:formatCode>0.000</c:formatCode>
                <c:ptCount val="25"/>
                <c:pt idx="0">
                  <c:v>2.0559999999999983</c:v>
                </c:pt>
                <c:pt idx="1">
                  <c:v>2.275999999999998</c:v>
                </c:pt>
                <c:pt idx="2">
                  <c:v>2.6259999999999981</c:v>
                </c:pt>
                <c:pt idx="3">
                  <c:v>2.7459999999999978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F-4658-B498-81043B868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84672"/>
        <c:axId val="115086848"/>
      </c:scatterChart>
      <c:valAx>
        <c:axId val="115084672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86848"/>
        <c:crossesAt val="-1.5"/>
        <c:crossBetween val="midCat"/>
        <c:majorUnit val="10"/>
        <c:minorUnit val="1"/>
      </c:valAx>
      <c:valAx>
        <c:axId val="115086848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84672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29745565695238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cal'!$A$750:$A$771</c:f>
              <c:numCache>
                <c:formatCode>0.000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21</c:v>
                </c:pt>
                <c:pt idx="5">
                  <c:v>27</c:v>
                </c:pt>
                <c:pt idx="6">
                  <c:v>32</c:v>
                </c:pt>
                <c:pt idx="7">
                  <c:v>38</c:v>
                </c:pt>
                <c:pt idx="8">
                  <c:v>43</c:v>
                </c:pt>
                <c:pt idx="9">
                  <c:v>49</c:v>
                </c:pt>
                <c:pt idx="10">
                  <c:v>54</c:v>
                </c:pt>
                <c:pt idx="11">
                  <c:v>60</c:v>
                </c:pt>
                <c:pt idx="12">
                  <c:v>65</c:v>
                </c:pt>
                <c:pt idx="13">
                  <c:v>71</c:v>
                </c:pt>
                <c:pt idx="14">
                  <c:v>76</c:v>
                </c:pt>
                <c:pt idx="15">
                  <c:v>82</c:v>
                </c:pt>
                <c:pt idx="16">
                  <c:v>87</c:v>
                </c:pt>
                <c:pt idx="17">
                  <c:v>93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102.5</c:v>
                </c:pt>
              </c:numCache>
            </c:numRef>
          </c:xVal>
          <c:yVal>
            <c:numRef>
              <c:f>'Earth cal'!$B$750:$B$771</c:f>
              <c:numCache>
                <c:formatCode>General</c:formatCode>
                <c:ptCount val="22"/>
                <c:pt idx="0">
                  <c:v>1.777399999999999</c:v>
                </c:pt>
                <c:pt idx="1">
                  <c:v>1.757399999999999</c:v>
                </c:pt>
                <c:pt idx="2">
                  <c:v>0.62739999999999907</c:v>
                </c:pt>
                <c:pt idx="3">
                  <c:v>-4.2600000000000859E-2</c:v>
                </c:pt>
                <c:pt idx="4">
                  <c:v>-0.10260000000000091</c:v>
                </c:pt>
                <c:pt idx="5">
                  <c:v>-0.84260000000000113</c:v>
                </c:pt>
                <c:pt idx="6">
                  <c:v>-1.4626000000000008</c:v>
                </c:pt>
                <c:pt idx="7">
                  <c:v>-0.84260000000000113</c:v>
                </c:pt>
                <c:pt idx="8">
                  <c:v>-0.34260000000000113</c:v>
                </c:pt>
                <c:pt idx="9">
                  <c:v>-0.31260000000000088</c:v>
                </c:pt>
                <c:pt idx="10">
                  <c:v>0.30739999999999901</c:v>
                </c:pt>
                <c:pt idx="11">
                  <c:v>-0.12260000000000093</c:v>
                </c:pt>
                <c:pt idx="12">
                  <c:v>-9.2600000000000904E-2</c:v>
                </c:pt>
                <c:pt idx="13">
                  <c:v>0.55739999999999901</c:v>
                </c:pt>
                <c:pt idx="14">
                  <c:v>0.28739999999999899</c:v>
                </c:pt>
                <c:pt idx="15">
                  <c:v>0.36739999999999906</c:v>
                </c:pt>
                <c:pt idx="16">
                  <c:v>0.30739999999999901</c:v>
                </c:pt>
                <c:pt idx="17">
                  <c:v>0.51739999999999897</c:v>
                </c:pt>
                <c:pt idx="18">
                  <c:v>0.50739999999999896</c:v>
                </c:pt>
                <c:pt idx="19">
                  <c:v>1.097399999999999</c:v>
                </c:pt>
                <c:pt idx="20">
                  <c:v>2.247399999999999</c:v>
                </c:pt>
                <c:pt idx="21">
                  <c:v>2.1973999999999991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1-4AD3-B0D3-C22AC82C7ABE}"/>
            </c:ext>
          </c:extLst>
        </c:ser>
        <c:ser>
          <c:idx val="1"/>
          <c:order val="1"/>
          <c:xVal>
            <c:numRef>
              <c:f>'Earth cal'!$G$750:$G$771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'Earth cal'!$H$750:$H$771</c:f>
              <c:numCache>
                <c:formatCode>0.000</c:formatCode>
                <c:ptCount val="22"/>
                <c:pt idx="0">
                  <c:v>1.4429999999999978</c:v>
                </c:pt>
                <c:pt idx="1">
                  <c:v>1.392999999999998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1-4AD3-B0D3-C22AC82C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1536"/>
        <c:axId val="115144192"/>
      </c:scatterChart>
      <c:valAx>
        <c:axId val="115121536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44192"/>
        <c:crossesAt val="-1.5"/>
        <c:crossBetween val="midCat"/>
        <c:majorUnit val="10"/>
        <c:minorUnit val="1"/>
      </c:valAx>
      <c:valAx>
        <c:axId val="115144192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21536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16853932584269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57150"/>
          </c:spPr>
          <c:marker>
            <c:spPr>
              <a:ln w="57150"/>
            </c:spPr>
          </c:marker>
          <c:xVal>
            <c:numRef>
              <c:f>'D-Data'!$B$32:$AD$32</c:f>
              <c:numCache>
                <c:formatCode>0.00</c:formatCode>
                <c:ptCount val="29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23</c:v>
                </c:pt>
                <c:pt idx="4">
                  <c:v>26</c:v>
                </c:pt>
                <c:pt idx="5">
                  <c:v>33</c:v>
                </c:pt>
                <c:pt idx="6">
                  <c:v>36.5</c:v>
                </c:pt>
                <c:pt idx="7">
                  <c:v>41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80</c:v>
                </c:pt>
                <c:pt idx="17">
                  <c:v>84</c:v>
                </c:pt>
                <c:pt idx="18">
                  <c:v>87</c:v>
                </c:pt>
                <c:pt idx="19">
                  <c:v>90</c:v>
                </c:pt>
                <c:pt idx="20">
                  <c:v>91</c:v>
                </c:pt>
                <c:pt idx="21">
                  <c:v>96</c:v>
                </c:pt>
                <c:pt idx="22">
                  <c:v>108</c:v>
                </c:pt>
              </c:numCache>
            </c:numRef>
          </c:xVal>
          <c:yVal>
            <c:numRef>
              <c:f>'D-Data'!$B$33:$AD$33</c:f>
              <c:numCache>
                <c:formatCode>0.000</c:formatCode>
                <c:ptCount val="29"/>
                <c:pt idx="0">
                  <c:v>0.70209999999999617</c:v>
                </c:pt>
                <c:pt idx="1">
                  <c:v>0.66209999999999702</c:v>
                </c:pt>
                <c:pt idx="2">
                  <c:v>1.0120999999999967</c:v>
                </c:pt>
                <c:pt idx="3">
                  <c:v>3.5520999999999967</c:v>
                </c:pt>
                <c:pt idx="4">
                  <c:v>5.7320999999999964</c:v>
                </c:pt>
                <c:pt idx="5">
                  <c:v>5.7420999999999971</c:v>
                </c:pt>
                <c:pt idx="6">
                  <c:v>3.3120999999999965</c:v>
                </c:pt>
                <c:pt idx="7">
                  <c:v>2.3220999999999963</c:v>
                </c:pt>
                <c:pt idx="8">
                  <c:v>1.582099999999997</c:v>
                </c:pt>
                <c:pt idx="9">
                  <c:v>0.96209999999999696</c:v>
                </c:pt>
                <c:pt idx="10">
                  <c:v>0.43209999999999704</c:v>
                </c:pt>
                <c:pt idx="11">
                  <c:v>-2.067900000000003</c:v>
                </c:pt>
                <c:pt idx="12">
                  <c:v>-2.8179000000000034</c:v>
                </c:pt>
                <c:pt idx="13">
                  <c:v>-0.71790000000000287</c:v>
                </c:pt>
                <c:pt idx="14">
                  <c:v>1.6420999999999966</c:v>
                </c:pt>
                <c:pt idx="15">
                  <c:v>3.1920999999999964</c:v>
                </c:pt>
                <c:pt idx="16">
                  <c:v>3.8220999999999967</c:v>
                </c:pt>
                <c:pt idx="17">
                  <c:v>5.2120999999999968</c:v>
                </c:pt>
                <c:pt idx="18">
                  <c:v>5.9820999999999964</c:v>
                </c:pt>
                <c:pt idx="19">
                  <c:v>6.0920999999999967</c:v>
                </c:pt>
                <c:pt idx="20">
                  <c:v>5.4820999999999964</c:v>
                </c:pt>
                <c:pt idx="21">
                  <c:v>2.4020999999999963</c:v>
                </c:pt>
                <c:pt idx="22">
                  <c:v>2.332099999999997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95-4ED7-B7BA-8B5A7B63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23360"/>
        <c:axId val="110225664"/>
      </c:scatterChart>
      <c:valAx>
        <c:axId val="110223360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5664"/>
        <c:crosses val="autoZero"/>
        <c:crossBetween val="midCat"/>
        <c:majorUnit val="5"/>
        <c:minorUnit val="1"/>
      </c:valAx>
      <c:valAx>
        <c:axId val="1102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cal'!$A$790:$A$816</c:f>
              <c:numCache>
                <c:formatCode>0.000</c:formatCode>
                <c:ptCount val="2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21</c:v>
                </c:pt>
                <c:pt idx="6">
                  <c:v>27</c:v>
                </c:pt>
                <c:pt idx="7">
                  <c:v>32</c:v>
                </c:pt>
                <c:pt idx="8">
                  <c:v>38</c:v>
                </c:pt>
                <c:pt idx="9">
                  <c:v>43</c:v>
                </c:pt>
                <c:pt idx="10">
                  <c:v>49</c:v>
                </c:pt>
                <c:pt idx="11">
                  <c:v>54</c:v>
                </c:pt>
                <c:pt idx="12">
                  <c:v>60</c:v>
                </c:pt>
                <c:pt idx="13">
                  <c:v>65</c:v>
                </c:pt>
                <c:pt idx="14">
                  <c:v>71</c:v>
                </c:pt>
                <c:pt idx="15">
                  <c:v>76</c:v>
                </c:pt>
                <c:pt idx="16">
                  <c:v>82</c:v>
                </c:pt>
                <c:pt idx="17">
                  <c:v>87</c:v>
                </c:pt>
                <c:pt idx="18">
                  <c:v>93</c:v>
                </c:pt>
                <c:pt idx="19">
                  <c:v>98</c:v>
                </c:pt>
                <c:pt idx="20">
                  <c:v>100</c:v>
                </c:pt>
                <c:pt idx="21">
                  <c:v>105</c:v>
                </c:pt>
                <c:pt idx="22">
                  <c:v>115</c:v>
                </c:pt>
                <c:pt idx="23">
                  <c:v>135</c:v>
                </c:pt>
                <c:pt idx="24">
                  <c:v>144</c:v>
                </c:pt>
                <c:pt idx="25">
                  <c:v>153</c:v>
                </c:pt>
                <c:pt idx="26">
                  <c:v>158</c:v>
                </c:pt>
              </c:numCache>
            </c:numRef>
          </c:xVal>
          <c:yVal>
            <c:numRef>
              <c:f>'Earth cal'!$B$790:$B$816</c:f>
              <c:numCache>
                <c:formatCode>General</c:formatCode>
                <c:ptCount val="27"/>
                <c:pt idx="0">
                  <c:v>1.9723999999999993</c:v>
                </c:pt>
                <c:pt idx="1">
                  <c:v>2.0123999999999995</c:v>
                </c:pt>
                <c:pt idx="2">
                  <c:v>1.6523999999999992</c:v>
                </c:pt>
                <c:pt idx="3">
                  <c:v>0.91939999999999933</c:v>
                </c:pt>
                <c:pt idx="4">
                  <c:v>0.70939999999999936</c:v>
                </c:pt>
                <c:pt idx="5">
                  <c:v>0.66939999999999933</c:v>
                </c:pt>
                <c:pt idx="6">
                  <c:v>0.54939999999999922</c:v>
                </c:pt>
                <c:pt idx="7">
                  <c:v>0.35939999999999928</c:v>
                </c:pt>
                <c:pt idx="8">
                  <c:v>9.9399999999999267E-2</c:v>
                </c:pt>
                <c:pt idx="9">
                  <c:v>0.90939999999999932</c:v>
                </c:pt>
                <c:pt idx="10">
                  <c:v>-1.8706000000000005</c:v>
                </c:pt>
                <c:pt idx="11">
                  <c:v>-1.8206000000000007</c:v>
                </c:pt>
                <c:pt idx="12">
                  <c:v>-1.9506000000000006</c:v>
                </c:pt>
                <c:pt idx="13">
                  <c:v>-0.69060000000000077</c:v>
                </c:pt>
                <c:pt idx="14">
                  <c:v>0.33939999999999926</c:v>
                </c:pt>
                <c:pt idx="15">
                  <c:v>0.98939999999999928</c:v>
                </c:pt>
                <c:pt idx="16">
                  <c:v>1.2893999999999992</c:v>
                </c:pt>
                <c:pt idx="17">
                  <c:v>0.80939999999999923</c:v>
                </c:pt>
                <c:pt idx="18">
                  <c:v>0.51939999999999942</c:v>
                </c:pt>
                <c:pt idx="19">
                  <c:v>0.54939999999999922</c:v>
                </c:pt>
                <c:pt idx="20">
                  <c:v>1.8023999999999993</c:v>
                </c:pt>
                <c:pt idx="21">
                  <c:v>1.7123999999999993</c:v>
                </c:pt>
                <c:pt idx="22">
                  <c:v>1.7223999999999995</c:v>
                </c:pt>
                <c:pt idx="23">
                  <c:v>1.7123999999999993</c:v>
                </c:pt>
                <c:pt idx="24">
                  <c:v>2.0323999999999991</c:v>
                </c:pt>
                <c:pt idx="25">
                  <c:v>2.3223999999999991</c:v>
                </c:pt>
                <c:pt idx="26">
                  <c:v>2.5523999999999996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4-4CA3-9B15-B714AFE2080D}"/>
            </c:ext>
          </c:extLst>
        </c:ser>
        <c:ser>
          <c:idx val="1"/>
          <c:order val="1"/>
          <c:xVal>
            <c:numRef>
              <c:f>'Earth cal'!$G$790:$G$816</c:f>
              <c:numCache>
                <c:formatCode>0.00</c:formatCode>
                <c:ptCount val="27"/>
                <c:pt idx="0">
                  <c:v>0</c:v>
                </c:pt>
              </c:numCache>
            </c:numRef>
          </c:xVal>
          <c:yVal>
            <c:numRef>
              <c:f>'Earth cal'!$H$790:$H$816</c:f>
              <c:numCache>
                <c:formatCode>0.000</c:formatCode>
                <c:ptCount val="27"/>
                <c:pt idx="0">
                  <c:v>1.599999999999997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4-4CA3-9B15-B714AFE2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67232"/>
        <c:axId val="115169152"/>
      </c:scatterChart>
      <c:valAx>
        <c:axId val="115167232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69152"/>
        <c:crossesAt val="-1.5"/>
        <c:crossBetween val="midCat"/>
        <c:majorUnit val="10"/>
        <c:minorUnit val="1"/>
      </c:valAx>
      <c:valAx>
        <c:axId val="115169152"/>
        <c:scaling>
          <c:orientation val="minMax"/>
          <c:max val="6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67232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59443282329405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cal'!$A$1014:$A$1029</c:f>
              <c:numCache>
                <c:formatCode>0.000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25</c:v>
                </c:pt>
                <c:pt idx="9">
                  <c:v>30</c:v>
                </c:pt>
                <c:pt idx="10">
                  <c:v>33</c:v>
                </c:pt>
                <c:pt idx="11">
                  <c:v>38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51</c:v>
                </c:pt>
              </c:numCache>
            </c:numRef>
          </c:xVal>
          <c:yVal>
            <c:numRef>
              <c:f>'Earth cal'!$B$1014:$B$1029</c:f>
              <c:numCache>
                <c:formatCode>General</c:formatCode>
                <c:ptCount val="16"/>
                <c:pt idx="0">
                  <c:v>2.0873999999999988</c:v>
                </c:pt>
                <c:pt idx="1">
                  <c:v>2.1073999999999988</c:v>
                </c:pt>
                <c:pt idx="2">
                  <c:v>0.18239999999999879</c:v>
                </c:pt>
                <c:pt idx="3">
                  <c:v>-0.13760000000000105</c:v>
                </c:pt>
                <c:pt idx="4">
                  <c:v>-0.46760000000000135</c:v>
                </c:pt>
                <c:pt idx="5">
                  <c:v>-0.96760000000000135</c:v>
                </c:pt>
                <c:pt idx="6">
                  <c:v>-1.0176000000000012</c:v>
                </c:pt>
                <c:pt idx="7">
                  <c:v>-1.067600000000001</c:v>
                </c:pt>
                <c:pt idx="8">
                  <c:v>-1.0576000000000012</c:v>
                </c:pt>
                <c:pt idx="9">
                  <c:v>-1.0176000000000012</c:v>
                </c:pt>
                <c:pt idx="10">
                  <c:v>-0.89760000000000106</c:v>
                </c:pt>
                <c:pt idx="11">
                  <c:v>0.14239999999999875</c:v>
                </c:pt>
                <c:pt idx="12">
                  <c:v>2.267399999999999</c:v>
                </c:pt>
                <c:pt idx="13">
                  <c:v>2.1673999999999989</c:v>
                </c:pt>
                <c:pt idx="14">
                  <c:v>-4.2600000000001081E-2</c:v>
                </c:pt>
                <c:pt idx="15">
                  <c:v>0.65739999999999865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D-4680-B5DA-A246233F20B1}"/>
            </c:ext>
          </c:extLst>
        </c:ser>
        <c:ser>
          <c:idx val="1"/>
          <c:order val="1"/>
          <c:xVal>
            <c:numRef>
              <c:f>'Earth cal'!$G$1014:$G$1029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'Earth cal'!$H$1014:$H$1029</c:f>
              <c:numCache>
                <c:formatCode>0.000</c:formatCode>
                <c:ptCount val="16"/>
                <c:pt idx="0">
                  <c:v>1.7639999999999969</c:v>
                </c:pt>
                <c:pt idx="1">
                  <c:v>1.6939999999999968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D-4680-B5DA-A246233F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10496"/>
        <c:axId val="115941760"/>
      </c:scatterChart>
      <c:valAx>
        <c:axId val="115210496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941760"/>
        <c:crossesAt val="-1.5"/>
        <c:crossBetween val="midCat"/>
        <c:majorUnit val="10"/>
        <c:minorUnit val="1"/>
      </c:valAx>
      <c:valAx>
        <c:axId val="115941760"/>
        <c:scaling>
          <c:orientation val="minMax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10496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49475511828113"/>
          <c:h val="8.3273284341379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cal'!$A$1050:$A$1071</c:f>
              <c:numCache>
                <c:formatCode>0.000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8.5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32</c:v>
                </c:pt>
                <c:pt idx="11">
                  <c:v>37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51.5</c:v>
                </c:pt>
                <c:pt idx="16">
                  <c:v>54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67</c:v>
                </c:pt>
                <c:pt idx="21">
                  <c:v>71</c:v>
                </c:pt>
              </c:numCache>
            </c:numRef>
          </c:xVal>
          <c:yVal>
            <c:numRef>
              <c:f>'Earth cal'!$B$1050:$B$1071</c:f>
              <c:numCache>
                <c:formatCode>General</c:formatCode>
                <c:ptCount val="22"/>
                <c:pt idx="0">
                  <c:v>2.5703999999999985</c:v>
                </c:pt>
                <c:pt idx="1">
                  <c:v>2.3703999999999987</c:v>
                </c:pt>
                <c:pt idx="2">
                  <c:v>1.4003999999999985</c:v>
                </c:pt>
                <c:pt idx="3">
                  <c:v>0.25339999999999874</c:v>
                </c:pt>
                <c:pt idx="4">
                  <c:v>-0.57660000000000133</c:v>
                </c:pt>
                <c:pt idx="5">
                  <c:v>-1.2266000000000012</c:v>
                </c:pt>
                <c:pt idx="6">
                  <c:v>-1.3566000000000011</c:v>
                </c:pt>
                <c:pt idx="7">
                  <c:v>-1.3866000000000014</c:v>
                </c:pt>
                <c:pt idx="8">
                  <c:v>-1.4066000000000014</c:v>
                </c:pt>
                <c:pt idx="9">
                  <c:v>-1.2166000000000015</c:v>
                </c:pt>
                <c:pt idx="10">
                  <c:v>-1.2866000000000013</c:v>
                </c:pt>
                <c:pt idx="11">
                  <c:v>-1.5066000000000015</c:v>
                </c:pt>
                <c:pt idx="12">
                  <c:v>-1.0466000000000015</c:v>
                </c:pt>
                <c:pt idx="13">
                  <c:v>-0.47660000000000124</c:v>
                </c:pt>
                <c:pt idx="14">
                  <c:v>0.7133999999999987</c:v>
                </c:pt>
                <c:pt idx="15">
                  <c:v>1.5803999999999987</c:v>
                </c:pt>
                <c:pt idx="16">
                  <c:v>1.9403999999999986</c:v>
                </c:pt>
                <c:pt idx="17">
                  <c:v>2.6803999999999988</c:v>
                </c:pt>
                <c:pt idx="18">
                  <c:v>2.4003999999999985</c:v>
                </c:pt>
                <c:pt idx="19">
                  <c:v>2.0503999999999989</c:v>
                </c:pt>
                <c:pt idx="20">
                  <c:v>2.1603999999999988</c:v>
                </c:pt>
                <c:pt idx="21">
                  <c:v>2.1803999999999988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0-40AB-9CBA-23CFE44BF10C}"/>
            </c:ext>
          </c:extLst>
        </c:ser>
        <c:ser>
          <c:idx val="1"/>
          <c:order val="1"/>
          <c:xVal>
            <c:numRef>
              <c:f>'Earth cal'!$G$1050:$G$1071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'Earth cal'!$H$1050:$H$1071</c:f>
              <c:numCache>
                <c:formatCode>0.000</c:formatCode>
                <c:ptCount val="22"/>
                <c:pt idx="0">
                  <c:v>1.5459999999999967</c:v>
                </c:pt>
                <c:pt idx="1">
                  <c:v>1.6659999999999968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0-40AB-9CBA-23CFE44BF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4160"/>
        <c:axId val="115974528"/>
      </c:scatterChart>
      <c:valAx>
        <c:axId val="11596416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974528"/>
        <c:crossesAt val="-1.5"/>
        <c:crossBetween val="midCat"/>
        <c:majorUnit val="10"/>
        <c:minorUnit val="1"/>
      </c:valAx>
      <c:valAx>
        <c:axId val="115974528"/>
        <c:scaling>
          <c:orientation val="minMax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96416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49475511828113"/>
          <c:h val="8.3273284341379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cal'!$A$1093:$A$1112</c:f>
              <c:numCache>
                <c:formatCode>0.000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11.5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49</c:v>
                </c:pt>
                <c:pt idx="17">
                  <c:v>50</c:v>
                </c:pt>
                <c:pt idx="18">
                  <c:v>52</c:v>
                </c:pt>
                <c:pt idx="19">
                  <c:v>62</c:v>
                </c:pt>
              </c:numCache>
            </c:numRef>
          </c:xVal>
          <c:yVal>
            <c:numRef>
              <c:f>'Earth cal'!$B$1093:$B$1112</c:f>
              <c:numCache>
                <c:formatCode>General</c:formatCode>
                <c:ptCount val="20"/>
                <c:pt idx="0">
                  <c:v>2.2410999999999985</c:v>
                </c:pt>
                <c:pt idx="1">
                  <c:v>2.221099999999999</c:v>
                </c:pt>
                <c:pt idx="2">
                  <c:v>2.2310999999999988</c:v>
                </c:pt>
                <c:pt idx="3">
                  <c:v>0.28609999999999869</c:v>
                </c:pt>
                <c:pt idx="4">
                  <c:v>-0.76390000000000113</c:v>
                </c:pt>
                <c:pt idx="5">
                  <c:v>-0.67390000000000128</c:v>
                </c:pt>
                <c:pt idx="6">
                  <c:v>-0.92390000000000128</c:v>
                </c:pt>
                <c:pt idx="7">
                  <c:v>-0.77390000000000136</c:v>
                </c:pt>
                <c:pt idx="8">
                  <c:v>-0.83390000000000142</c:v>
                </c:pt>
                <c:pt idx="9">
                  <c:v>-0.82390000000000119</c:v>
                </c:pt>
                <c:pt idx="10">
                  <c:v>-1.0539000000000012</c:v>
                </c:pt>
                <c:pt idx="11">
                  <c:v>-1.1839000000000015</c:v>
                </c:pt>
                <c:pt idx="12">
                  <c:v>-1.0939000000000012</c:v>
                </c:pt>
                <c:pt idx="13">
                  <c:v>-0.83390000000000142</c:v>
                </c:pt>
                <c:pt idx="14">
                  <c:v>-0.5939000000000012</c:v>
                </c:pt>
                <c:pt idx="15">
                  <c:v>0.32609999999999872</c:v>
                </c:pt>
                <c:pt idx="16">
                  <c:v>1.5410999999999988</c:v>
                </c:pt>
                <c:pt idx="17">
                  <c:v>2.1710999999999987</c:v>
                </c:pt>
                <c:pt idx="18">
                  <c:v>2.2010999999999985</c:v>
                </c:pt>
                <c:pt idx="19">
                  <c:v>1.0910999999999986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8-44B6-A41D-2C7D1CC3E265}"/>
            </c:ext>
          </c:extLst>
        </c:ser>
        <c:ser>
          <c:idx val="1"/>
          <c:order val="1"/>
          <c:xVal>
            <c:numRef>
              <c:f>'Earth cal'!$G$1093:$G$1112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'Earth cal'!$H$1093:$H$1112</c:f>
              <c:numCache>
                <c:formatCode>0.000</c:formatCode>
                <c:ptCount val="20"/>
                <c:pt idx="0">
                  <c:v>1.7479999999999967</c:v>
                </c:pt>
                <c:pt idx="1">
                  <c:v>1.7779999999999967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8-44B6-A41D-2C7D1CC3E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01792"/>
        <c:axId val="116012160"/>
      </c:scatterChart>
      <c:valAx>
        <c:axId val="116001792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012160"/>
        <c:crossesAt val="-1.5"/>
        <c:crossBetween val="midCat"/>
        <c:majorUnit val="10"/>
        <c:minorUnit val="1"/>
      </c:valAx>
      <c:valAx>
        <c:axId val="116012160"/>
        <c:scaling>
          <c:orientation val="minMax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001792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49475511828113"/>
          <c:h val="8.3273284341379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cal'!$A$1134:$A$1156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38</c:v>
                </c:pt>
                <c:pt idx="9">
                  <c:v>42</c:v>
                </c:pt>
                <c:pt idx="10">
                  <c:v>45</c:v>
                </c:pt>
                <c:pt idx="11">
                  <c:v>49</c:v>
                </c:pt>
                <c:pt idx="12">
                  <c:v>52</c:v>
                </c:pt>
                <c:pt idx="13">
                  <c:v>56</c:v>
                </c:pt>
                <c:pt idx="14">
                  <c:v>59</c:v>
                </c:pt>
                <c:pt idx="15">
                  <c:v>63</c:v>
                </c:pt>
                <c:pt idx="16">
                  <c:v>66</c:v>
                </c:pt>
                <c:pt idx="17">
                  <c:v>70</c:v>
                </c:pt>
                <c:pt idx="18">
                  <c:v>73</c:v>
                </c:pt>
                <c:pt idx="19">
                  <c:v>75</c:v>
                </c:pt>
                <c:pt idx="20">
                  <c:v>76.5</c:v>
                </c:pt>
                <c:pt idx="21">
                  <c:v>81.5</c:v>
                </c:pt>
                <c:pt idx="22">
                  <c:v>96.5</c:v>
                </c:pt>
              </c:numCache>
            </c:numRef>
          </c:xVal>
          <c:yVal>
            <c:numRef>
              <c:f>'Earth cal'!$B$1134:$B$1156</c:f>
              <c:numCache>
                <c:formatCode>General</c:formatCode>
                <c:ptCount val="23"/>
                <c:pt idx="0">
                  <c:v>1.0640999999999985</c:v>
                </c:pt>
                <c:pt idx="1">
                  <c:v>1.0640999999999985</c:v>
                </c:pt>
                <c:pt idx="2">
                  <c:v>1.0940999999999987</c:v>
                </c:pt>
                <c:pt idx="3">
                  <c:v>2.6240999999999985</c:v>
                </c:pt>
                <c:pt idx="4">
                  <c:v>2.6040999999999985</c:v>
                </c:pt>
                <c:pt idx="5">
                  <c:v>2.0840999999999985</c:v>
                </c:pt>
                <c:pt idx="6">
                  <c:v>0.14909999999999868</c:v>
                </c:pt>
                <c:pt idx="7">
                  <c:v>-0.4409000000000014</c:v>
                </c:pt>
                <c:pt idx="8">
                  <c:v>-0.60090000000000154</c:v>
                </c:pt>
                <c:pt idx="9">
                  <c:v>-0.88090000000000135</c:v>
                </c:pt>
                <c:pt idx="10">
                  <c:v>-0.6909000000000014</c:v>
                </c:pt>
                <c:pt idx="11">
                  <c:v>-0.73090000000000144</c:v>
                </c:pt>
                <c:pt idx="12">
                  <c:v>-0.80090000000000128</c:v>
                </c:pt>
                <c:pt idx="13">
                  <c:v>-0.98090000000000144</c:v>
                </c:pt>
                <c:pt idx="14">
                  <c:v>-1.1709000000000014</c:v>
                </c:pt>
                <c:pt idx="15">
                  <c:v>-1.0009000000000015</c:v>
                </c:pt>
                <c:pt idx="16">
                  <c:v>-0.72090000000000121</c:v>
                </c:pt>
                <c:pt idx="17">
                  <c:v>-0.55090000000000128</c:v>
                </c:pt>
                <c:pt idx="18">
                  <c:v>0.33909999999999862</c:v>
                </c:pt>
                <c:pt idx="19">
                  <c:v>2.0240999999999989</c:v>
                </c:pt>
                <c:pt idx="20">
                  <c:v>2.4040999999999988</c:v>
                </c:pt>
                <c:pt idx="21">
                  <c:v>2.0340999999999987</c:v>
                </c:pt>
                <c:pt idx="22">
                  <c:v>2.2340999999999989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8-442D-AA8E-38EDFB76FD15}"/>
            </c:ext>
          </c:extLst>
        </c:ser>
        <c:ser>
          <c:idx val="1"/>
          <c:order val="1"/>
          <c:xVal>
            <c:numRef>
              <c:f>'Earth cal'!$G$1134:$G$1156</c:f>
              <c:numCache>
                <c:formatCode>0.00</c:formatCode>
                <c:ptCount val="23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'Earth cal'!$H$1134:$H$1156</c:f>
              <c:numCache>
                <c:formatCode>0.000</c:formatCode>
                <c:ptCount val="23"/>
                <c:pt idx="0">
                  <c:v>1.7729999999999968</c:v>
                </c:pt>
                <c:pt idx="1">
                  <c:v>1.7329999999999968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8-442D-AA8E-38EDFB76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752"/>
        <c:axId val="116053120"/>
      </c:scatterChart>
      <c:valAx>
        <c:axId val="116042752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053120"/>
        <c:crossesAt val="-1.5"/>
        <c:crossBetween val="midCat"/>
        <c:majorUnit val="10"/>
        <c:minorUnit val="1"/>
      </c:valAx>
      <c:valAx>
        <c:axId val="116053120"/>
        <c:scaling>
          <c:orientation val="minMax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042752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49475511828113"/>
          <c:h val="8.3273284341379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cal'!$A$1178:$A$1201</c:f>
              <c:numCache>
                <c:formatCode>0.000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48</c:v>
                </c:pt>
                <c:pt idx="19">
                  <c:v>51</c:v>
                </c:pt>
                <c:pt idx="20">
                  <c:v>56</c:v>
                </c:pt>
                <c:pt idx="21">
                  <c:v>61</c:v>
                </c:pt>
                <c:pt idx="22">
                  <c:v>66</c:v>
                </c:pt>
                <c:pt idx="23">
                  <c:v>76</c:v>
                </c:pt>
              </c:numCache>
            </c:numRef>
          </c:xVal>
          <c:yVal>
            <c:numRef>
              <c:f>'Earth cal'!$B$1178:$B$1201</c:f>
              <c:numCache>
                <c:formatCode>General</c:formatCode>
                <c:ptCount val="24"/>
                <c:pt idx="0">
                  <c:v>3.5380999999999987</c:v>
                </c:pt>
                <c:pt idx="1">
                  <c:v>4.0080999999999989</c:v>
                </c:pt>
                <c:pt idx="2">
                  <c:v>3.338099999999999</c:v>
                </c:pt>
                <c:pt idx="3">
                  <c:v>3.1780999999999988</c:v>
                </c:pt>
                <c:pt idx="4">
                  <c:v>2.1080999999999985</c:v>
                </c:pt>
                <c:pt idx="5">
                  <c:v>-1.1019000000000014</c:v>
                </c:pt>
                <c:pt idx="6">
                  <c:v>-0.93190000000000106</c:v>
                </c:pt>
                <c:pt idx="7">
                  <c:v>-0.74190000000000111</c:v>
                </c:pt>
                <c:pt idx="8">
                  <c:v>-2.1719000000000013</c:v>
                </c:pt>
                <c:pt idx="9">
                  <c:v>-1.6719000000000013</c:v>
                </c:pt>
                <c:pt idx="10">
                  <c:v>-1.6319000000000012</c:v>
                </c:pt>
                <c:pt idx="11">
                  <c:v>-1.0219000000000014</c:v>
                </c:pt>
                <c:pt idx="12">
                  <c:v>-0.5919000000000012</c:v>
                </c:pt>
                <c:pt idx="13">
                  <c:v>0.2980999999999987</c:v>
                </c:pt>
                <c:pt idx="14">
                  <c:v>-0.62190000000000145</c:v>
                </c:pt>
                <c:pt idx="15">
                  <c:v>2.2480999999999987</c:v>
                </c:pt>
                <c:pt idx="16">
                  <c:v>3.1880999999999986</c:v>
                </c:pt>
                <c:pt idx="17">
                  <c:v>2.8480999999999987</c:v>
                </c:pt>
                <c:pt idx="18">
                  <c:v>1.0680999999999985</c:v>
                </c:pt>
                <c:pt idx="19">
                  <c:v>1.2080999999999986</c:v>
                </c:pt>
                <c:pt idx="20">
                  <c:v>1.2580999999999989</c:v>
                </c:pt>
                <c:pt idx="21">
                  <c:v>0.69809999999999883</c:v>
                </c:pt>
                <c:pt idx="22">
                  <c:v>1.6980999999999988</c:v>
                </c:pt>
                <c:pt idx="23">
                  <c:v>3.0580999999999987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7-4EC2-B7F8-739C2F5BD7B1}"/>
            </c:ext>
          </c:extLst>
        </c:ser>
        <c:ser>
          <c:idx val="1"/>
          <c:order val="1"/>
          <c:xVal>
            <c:numRef>
              <c:f>'Earth cal'!$G$1178:$G$1201</c:f>
              <c:numCache>
                <c:formatCode>0.00</c:formatCode>
                <c:ptCount val="24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'Earth cal'!$H$1178:$H$1201</c:f>
              <c:numCache>
                <c:formatCode>0.000</c:formatCode>
                <c:ptCount val="24"/>
                <c:pt idx="0">
                  <c:v>1.7189999999999972</c:v>
                </c:pt>
                <c:pt idx="1">
                  <c:v>1.6589999999999971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7-4EC2-B7F8-739C2F5BD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84864"/>
        <c:axId val="115686784"/>
      </c:scatterChart>
      <c:valAx>
        <c:axId val="115684864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686784"/>
        <c:crossesAt val="-1.5"/>
        <c:crossBetween val="midCat"/>
        <c:majorUnit val="10"/>
        <c:minorUnit val="1"/>
      </c:valAx>
      <c:valAx>
        <c:axId val="115686784"/>
        <c:scaling>
          <c:orientation val="minMax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684864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49475511828113"/>
          <c:h val="8.3273284341379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cal'!$A$1222:$A$1238</c:f>
              <c:numCache>
                <c:formatCode>0.000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34</c:v>
                </c:pt>
                <c:pt idx="16">
                  <c:v>44</c:v>
                </c:pt>
              </c:numCache>
            </c:numRef>
          </c:xVal>
          <c:yVal>
            <c:numRef>
              <c:f>'Earth cal'!$B$1222:$B$1238</c:f>
              <c:numCache>
                <c:formatCode>General</c:formatCode>
                <c:ptCount val="17"/>
                <c:pt idx="0">
                  <c:v>5.3190999999999988</c:v>
                </c:pt>
                <c:pt idx="1">
                  <c:v>4.0990999999999982</c:v>
                </c:pt>
                <c:pt idx="2">
                  <c:v>2.7470999999999988</c:v>
                </c:pt>
                <c:pt idx="3">
                  <c:v>1.2070999999999987</c:v>
                </c:pt>
                <c:pt idx="4">
                  <c:v>0.59709999999999841</c:v>
                </c:pt>
                <c:pt idx="5">
                  <c:v>0.73709999999999853</c:v>
                </c:pt>
                <c:pt idx="6">
                  <c:v>1.0970999999999984</c:v>
                </c:pt>
                <c:pt idx="7">
                  <c:v>0.68709999999999871</c:v>
                </c:pt>
                <c:pt idx="8">
                  <c:v>0.7870999999999988</c:v>
                </c:pt>
                <c:pt idx="9">
                  <c:v>0.36709999999999843</c:v>
                </c:pt>
                <c:pt idx="10">
                  <c:v>0.33709999999999862</c:v>
                </c:pt>
                <c:pt idx="11">
                  <c:v>0.46709999999999852</c:v>
                </c:pt>
                <c:pt idx="12">
                  <c:v>1.7870999999999986</c:v>
                </c:pt>
                <c:pt idx="13">
                  <c:v>3.5490999999999988</c:v>
                </c:pt>
                <c:pt idx="14">
                  <c:v>3.8890999999999987</c:v>
                </c:pt>
                <c:pt idx="15">
                  <c:v>4.2090999999999985</c:v>
                </c:pt>
                <c:pt idx="16">
                  <c:v>4.309099999999999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C-4ACE-BDCF-B78D04E621FE}"/>
            </c:ext>
          </c:extLst>
        </c:ser>
        <c:ser>
          <c:idx val="1"/>
          <c:order val="1"/>
          <c:xVal>
            <c:numRef>
              <c:f>'Earth cal'!$G$1222:$G$1238</c:f>
              <c:numCache>
                <c:formatCode>0.00</c:formatCode>
                <c:ptCount val="17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'Earth cal'!$H$1222:$H$1238</c:f>
              <c:numCache>
                <c:formatCode>0.000</c:formatCode>
                <c:ptCount val="17"/>
                <c:pt idx="0">
                  <c:v>1.7439999999999973</c:v>
                </c:pt>
                <c:pt idx="1">
                  <c:v>2.6439999999999975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C-4ACE-BDCF-B78D04E62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08512"/>
        <c:axId val="115810688"/>
      </c:scatterChart>
      <c:valAx>
        <c:axId val="115808512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810688"/>
        <c:crossesAt val="-1.5"/>
        <c:crossBetween val="midCat"/>
        <c:majorUnit val="10"/>
        <c:minorUnit val="1"/>
      </c:valAx>
      <c:valAx>
        <c:axId val="115810688"/>
        <c:scaling>
          <c:orientation val="minMax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808512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49475511828113"/>
          <c:h val="8.3273284341379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57150"/>
          </c:spPr>
          <c:marker>
            <c:spPr>
              <a:ln w="57150"/>
            </c:spPr>
          </c:marker>
          <c:xVal>
            <c:numRef>
              <c:f>'D-Data'!$B$48:$AB$48</c:f>
              <c:numCache>
                <c:formatCode>0.00</c:formatCode>
                <c:ptCount val="27"/>
                <c:pt idx="0">
                  <c:v>0</c:v>
                </c:pt>
                <c:pt idx="1">
                  <c:v>21</c:v>
                </c:pt>
                <c:pt idx="2">
                  <c:v>25</c:v>
                </c:pt>
                <c:pt idx="3">
                  <c:v>29</c:v>
                </c:pt>
                <c:pt idx="4">
                  <c:v>33</c:v>
                </c:pt>
                <c:pt idx="5">
                  <c:v>35</c:v>
                </c:pt>
                <c:pt idx="6">
                  <c:v>41</c:v>
                </c:pt>
                <c:pt idx="7">
                  <c:v>45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63</c:v>
                </c:pt>
                <c:pt idx="13">
                  <c:v>67</c:v>
                </c:pt>
                <c:pt idx="14">
                  <c:v>71</c:v>
                </c:pt>
                <c:pt idx="15">
                  <c:v>76</c:v>
                </c:pt>
                <c:pt idx="16">
                  <c:v>84</c:v>
                </c:pt>
                <c:pt idx="17">
                  <c:v>89</c:v>
                </c:pt>
                <c:pt idx="18">
                  <c:v>93</c:v>
                </c:pt>
                <c:pt idx="19">
                  <c:v>94</c:v>
                </c:pt>
                <c:pt idx="20">
                  <c:v>96</c:v>
                </c:pt>
                <c:pt idx="21">
                  <c:v>106</c:v>
                </c:pt>
                <c:pt idx="22">
                  <c:v>116</c:v>
                </c:pt>
              </c:numCache>
            </c:numRef>
          </c:xVal>
          <c:yVal>
            <c:numRef>
              <c:f>'D-Data'!$B$49:$AB$49</c:f>
              <c:numCache>
                <c:formatCode>0.000</c:formatCode>
                <c:ptCount val="27"/>
                <c:pt idx="0">
                  <c:v>2.4740999999999973</c:v>
                </c:pt>
                <c:pt idx="1">
                  <c:v>2.4540999999999968</c:v>
                </c:pt>
                <c:pt idx="2">
                  <c:v>4.9940999999999969</c:v>
                </c:pt>
                <c:pt idx="3">
                  <c:v>6.8840999999999966</c:v>
                </c:pt>
                <c:pt idx="4">
                  <c:v>6.9840999999999971</c:v>
                </c:pt>
                <c:pt idx="5">
                  <c:v>5.8540999999999972</c:v>
                </c:pt>
                <c:pt idx="6">
                  <c:v>2.7740999999999971</c:v>
                </c:pt>
                <c:pt idx="7">
                  <c:v>1.1040999999999972</c:v>
                </c:pt>
                <c:pt idx="8">
                  <c:v>0.98409999999999709</c:v>
                </c:pt>
                <c:pt idx="9">
                  <c:v>0.45409999999999728</c:v>
                </c:pt>
                <c:pt idx="10">
                  <c:v>-1.595900000000003</c:v>
                </c:pt>
                <c:pt idx="11">
                  <c:v>-2.6659000000000024</c:v>
                </c:pt>
                <c:pt idx="12">
                  <c:v>-0.44590000000000263</c:v>
                </c:pt>
                <c:pt idx="13">
                  <c:v>0.32409999999999717</c:v>
                </c:pt>
                <c:pt idx="14">
                  <c:v>0.90409999999999724</c:v>
                </c:pt>
                <c:pt idx="15">
                  <c:v>2.6040999999999972</c:v>
                </c:pt>
                <c:pt idx="16">
                  <c:v>3.634099999999997</c:v>
                </c:pt>
                <c:pt idx="17">
                  <c:v>5.6840999999999973</c:v>
                </c:pt>
                <c:pt idx="18">
                  <c:v>5.2340999999999971</c:v>
                </c:pt>
                <c:pt idx="19">
                  <c:v>6.1440999999999972</c:v>
                </c:pt>
                <c:pt idx="20">
                  <c:v>3.9340999999999968</c:v>
                </c:pt>
                <c:pt idx="21">
                  <c:v>1.7540999999999967</c:v>
                </c:pt>
                <c:pt idx="22">
                  <c:v>1.7240999999999973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5D-4341-B783-CEDD37DF5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76992"/>
        <c:axId val="110279296"/>
      </c:scatterChart>
      <c:valAx>
        <c:axId val="11027699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9296"/>
        <c:crosses val="autoZero"/>
        <c:crossBetween val="midCat"/>
        <c:majorUnit val="5"/>
        <c:minorUnit val="1"/>
      </c:valAx>
      <c:valAx>
        <c:axId val="110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57150"/>
          </c:spPr>
          <c:marker>
            <c:spPr>
              <a:ln w="57150"/>
            </c:spPr>
          </c:marker>
          <c:xVal>
            <c:numRef>
              <c:f>'D-Data'!$B$64:$Z$64</c:f>
              <c:numCache>
                <c:formatCode>0.00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22</c:v>
                </c:pt>
                <c:pt idx="3">
                  <c:v>32</c:v>
                </c:pt>
                <c:pt idx="4">
                  <c:v>34</c:v>
                </c:pt>
                <c:pt idx="5">
                  <c:v>37</c:v>
                </c:pt>
                <c:pt idx="6">
                  <c:v>42</c:v>
                </c:pt>
                <c:pt idx="7">
                  <c:v>44</c:v>
                </c:pt>
                <c:pt idx="8">
                  <c:v>49</c:v>
                </c:pt>
                <c:pt idx="9">
                  <c:v>56</c:v>
                </c:pt>
                <c:pt idx="10">
                  <c:v>59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81</c:v>
                </c:pt>
                <c:pt idx="17">
                  <c:v>87</c:v>
                </c:pt>
                <c:pt idx="18">
                  <c:v>97</c:v>
                </c:pt>
                <c:pt idx="19">
                  <c:v>102</c:v>
                </c:pt>
                <c:pt idx="20">
                  <c:v>105</c:v>
                </c:pt>
                <c:pt idx="21">
                  <c:v>113</c:v>
                </c:pt>
                <c:pt idx="22">
                  <c:v>118</c:v>
                </c:pt>
              </c:numCache>
            </c:numRef>
          </c:xVal>
          <c:yVal>
            <c:numRef>
              <c:f>'D-Data'!$B$65:$Z$65</c:f>
              <c:numCache>
                <c:formatCode>0.000</c:formatCode>
                <c:ptCount val="25"/>
                <c:pt idx="0">
                  <c:v>2.1940999999999962</c:v>
                </c:pt>
                <c:pt idx="1">
                  <c:v>2.1440999999999963</c:v>
                </c:pt>
                <c:pt idx="2">
                  <c:v>2.1840999999999964</c:v>
                </c:pt>
                <c:pt idx="3">
                  <c:v>3.3340999999999967</c:v>
                </c:pt>
                <c:pt idx="4">
                  <c:v>3.3840999999999966</c:v>
                </c:pt>
                <c:pt idx="5">
                  <c:v>6.5740999999999969</c:v>
                </c:pt>
                <c:pt idx="6">
                  <c:v>6.6240999999999968</c:v>
                </c:pt>
                <c:pt idx="7">
                  <c:v>3.8240999999999965</c:v>
                </c:pt>
                <c:pt idx="8">
                  <c:v>1.5740999999999965</c:v>
                </c:pt>
                <c:pt idx="9">
                  <c:v>0.9540999999999964</c:v>
                </c:pt>
                <c:pt idx="10">
                  <c:v>1.0140999999999964</c:v>
                </c:pt>
                <c:pt idx="11">
                  <c:v>-0.44590000000000352</c:v>
                </c:pt>
                <c:pt idx="12">
                  <c:v>-2.6459000000000037</c:v>
                </c:pt>
                <c:pt idx="13">
                  <c:v>-2.3459000000000039</c:v>
                </c:pt>
                <c:pt idx="14">
                  <c:v>-1.9459000000000035</c:v>
                </c:pt>
                <c:pt idx="15">
                  <c:v>0.78409999999999647</c:v>
                </c:pt>
                <c:pt idx="16">
                  <c:v>1.8540999999999965</c:v>
                </c:pt>
                <c:pt idx="17">
                  <c:v>2.8840999999999966</c:v>
                </c:pt>
                <c:pt idx="18">
                  <c:v>5.2240999999999964</c:v>
                </c:pt>
                <c:pt idx="19">
                  <c:v>5.2940999999999967</c:v>
                </c:pt>
                <c:pt idx="20">
                  <c:v>4.8340999999999967</c:v>
                </c:pt>
                <c:pt idx="21">
                  <c:v>2.5440999999999967</c:v>
                </c:pt>
                <c:pt idx="22">
                  <c:v>2.5740999999999969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2-4135-864F-43961AC70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9776"/>
        <c:axId val="110306432"/>
      </c:scatterChart>
      <c:valAx>
        <c:axId val="11029977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6432"/>
        <c:crosses val="autoZero"/>
        <c:crossBetween val="midCat"/>
        <c:majorUnit val="5"/>
        <c:minorUnit val="1"/>
      </c:valAx>
      <c:valAx>
        <c:axId val="1103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57150"/>
          </c:spPr>
          <c:marker>
            <c:spPr>
              <a:ln w="57150"/>
            </c:spPr>
          </c:marker>
          <c:xVal>
            <c:numRef>
              <c:f>'D-Data'!$B$80:$Y$80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28</c:v>
                </c:pt>
                <c:pt idx="4">
                  <c:v>31</c:v>
                </c:pt>
                <c:pt idx="5">
                  <c:v>34</c:v>
                </c:pt>
                <c:pt idx="6">
                  <c:v>41</c:v>
                </c:pt>
                <c:pt idx="7">
                  <c:v>46</c:v>
                </c:pt>
                <c:pt idx="8">
                  <c:v>52</c:v>
                </c:pt>
                <c:pt idx="9">
                  <c:v>55</c:v>
                </c:pt>
                <c:pt idx="10">
                  <c:v>58</c:v>
                </c:pt>
                <c:pt idx="11">
                  <c:v>61</c:v>
                </c:pt>
                <c:pt idx="12">
                  <c:v>66</c:v>
                </c:pt>
                <c:pt idx="13">
                  <c:v>72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87</c:v>
                </c:pt>
                <c:pt idx="19">
                  <c:v>89</c:v>
                </c:pt>
                <c:pt idx="20">
                  <c:v>91</c:v>
                </c:pt>
                <c:pt idx="21">
                  <c:v>100</c:v>
                </c:pt>
              </c:numCache>
            </c:numRef>
          </c:xVal>
          <c:yVal>
            <c:numRef>
              <c:f>'D-Data'!$B$81:$Y$81</c:f>
              <c:numCache>
                <c:formatCode>0.000</c:formatCode>
                <c:ptCount val="24"/>
                <c:pt idx="0">
                  <c:v>2.2840999999999969</c:v>
                </c:pt>
                <c:pt idx="1">
                  <c:v>2.3040999999999965</c:v>
                </c:pt>
                <c:pt idx="2">
                  <c:v>2.2940999999999967</c:v>
                </c:pt>
                <c:pt idx="3">
                  <c:v>6.9540999999999968</c:v>
                </c:pt>
                <c:pt idx="4">
                  <c:v>6.9640999999999966</c:v>
                </c:pt>
                <c:pt idx="5">
                  <c:v>4.404099999999997</c:v>
                </c:pt>
                <c:pt idx="6">
                  <c:v>2.2740999999999967</c:v>
                </c:pt>
                <c:pt idx="7">
                  <c:v>1.6040999999999965</c:v>
                </c:pt>
                <c:pt idx="8">
                  <c:v>0.69409999999999661</c:v>
                </c:pt>
                <c:pt idx="9">
                  <c:v>-2.9559000000000033</c:v>
                </c:pt>
                <c:pt idx="10">
                  <c:v>-2.4559000000000033</c:v>
                </c:pt>
                <c:pt idx="11">
                  <c:v>-0.85590000000000366</c:v>
                </c:pt>
                <c:pt idx="12">
                  <c:v>0.46409999999999663</c:v>
                </c:pt>
                <c:pt idx="13">
                  <c:v>1.2540999999999964</c:v>
                </c:pt>
                <c:pt idx="14">
                  <c:v>2.8440999999999965</c:v>
                </c:pt>
                <c:pt idx="15">
                  <c:v>4.0440999999999967</c:v>
                </c:pt>
                <c:pt idx="16">
                  <c:v>5.6940999999999971</c:v>
                </c:pt>
                <c:pt idx="17">
                  <c:v>6.8840999999999966</c:v>
                </c:pt>
                <c:pt idx="18">
                  <c:v>6.3140999999999972</c:v>
                </c:pt>
                <c:pt idx="19">
                  <c:v>5.3040999999999965</c:v>
                </c:pt>
                <c:pt idx="20">
                  <c:v>4.0640999999999972</c:v>
                </c:pt>
                <c:pt idx="21">
                  <c:v>3.6240999999999968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E-4F20-A0BF-51CDB442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0720"/>
        <c:axId val="110353024"/>
      </c:scatterChart>
      <c:valAx>
        <c:axId val="11035072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3024"/>
        <c:crosses val="autoZero"/>
        <c:crossBetween val="midCat"/>
        <c:majorUnit val="5"/>
        <c:minorUnit val="1"/>
      </c:valAx>
      <c:valAx>
        <c:axId val="1103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57150"/>
          </c:spPr>
          <c:marker>
            <c:spPr>
              <a:ln w="57150"/>
            </c:spPr>
          </c:marker>
          <c:xVal>
            <c:numRef>
              <c:f>'D-Data'!$B$96:$Y$96</c:f>
              <c:numCache>
                <c:formatCode>0.00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28</c:v>
                </c:pt>
                <c:pt idx="4">
                  <c:v>30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52</c:v>
                </c:pt>
                <c:pt idx="9">
                  <c:v>55</c:v>
                </c:pt>
                <c:pt idx="10">
                  <c:v>59</c:v>
                </c:pt>
                <c:pt idx="11">
                  <c:v>62</c:v>
                </c:pt>
                <c:pt idx="12">
                  <c:v>65</c:v>
                </c:pt>
                <c:pt idx="13">
                  <c:v>68</c:v>
                </c:pt>
                <c:pt idx="14">
                  <c:v>70</c:v>
                </c:pt>
                <c:pt idx="15">
                  <c:v>73</c:v>
                </c:pt>
                <c:pt idx="16">
                  <c:v>79</c:v>
                </c:pt>
                <c:pt idx="17">
                  <c:v>83</c:v>
                </c:pt>
                <c:pt idx="18">
                  <c:v>87</c:v>
                </c:pt>
                <c:pt idx="19">
                  <c:v>88</c:v>
                </c:pt>
                <c:pt idx="20">
                  <c:v>91</c:v>
                </c:pt>
                <c:pt idx="21">
                  <c:v>92</c:v>
                </c:pt>
                <c:pt idx="22">
                  <c:v>108</c:v>
                </c:pt>
              </c:numCache>
            </c:numRef>
          </c:xVal>
          <c:yVal>
            <c:numRef>
              <c:f>'D-Data'!$B$97:$Y$97</c:f>
              <c:numCache>
                <c:formatCode>0.000</c:formatCode>
                <c:ptCount val="24"/>
                <c:pt idx="0">
                  <c:v>2.5500999999999969</c:v>
                </c:pt>
                <c:pt idx="1">
                  <c:v>2.7100999999999971</c:v>
                </c:pt>
                <c:pt idx="2">
                  <c:v>5.4500999999999973</c:v>
                </c:pt>
                <c:pt idx="3">
                  <c:v>5.8900999999999968</c:v>
                </c:pt>
                <c:pt idx="4">
                  <c:v>5.6800999999999968</c:v>
                </c:pt>
                <c:pt idx="5">
                  <c:v>2.8500999999999967</c:v>
                </c:pt>
                <c:pt idx="6">
                  <c:v>1.906099999999997</c:v>
                </c:pt>
                <c:pt idx="7">
                  <c:v>1.096099999999997</c:v>
                </c:pt>
                <c:pt idx="8">
                  <c:v>-1.643900000000003</c:v>
                </c:pt>
                <c:pt idx="9">
                  <c:v>-2.643900000000003</c:v>
                </c:pt>
                <c:pt idx="10">
                  <c:v>-2.8439000000000032</c:v>
                </c:pt>
                <c:pt idx="11">
                  <c:v>-1.143900000000003</c:v>
                </c:pt>
                <c:pt idx="12">
                  <c:v>-0.41390000000000304</c:v>
                </c:pt>
                <c:pt idx="13">
                  <c:v>1.2560999999999969</c:v>
                </c:pt>
                <c:pt idx="14">
                  <c:v>1.4560999999999971</c:v>
                </c:pt>
                <c:pt idx="15">
                  <c:v>1.9560999999999971</c:v>
                </c:pt>
                <c:pt idx="16">
                  <c:v>3.0300999999999965</c:v>
                </c:pt>
                <c:pt idx="17">
                  <c:v>5.4900999999999964</c:v>
                </c:pt>
                <c:pt idx="18">
                  <c:v>5.5100999999999969</c:v>
                </c:pt>
                <c:pt idx="19">
                  <c:v>4.9100999999999964</c:v>
                </c:pt>
                <c:pt idx="20">
                  <c:v>3.360099999999997</c:v>
                </c:pt>
                <c:pt idx="21">
                  <c:v>1.8600999999999965</c:v>
                </c:pt>
                <c:pt idx="22">
                  <c:v>1.8300999999999972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C-4519-BB36-9059B6F2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73120"/>
        <c:axId val="110396160"/>
      </c:scatterChart>
      <c:valAx>
        <c:axId val="1103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6160"/>
        <c:crosses val="autoZero"/>
        <c:crossBetween val="midCat"/>
        <c:majorUnit val="10"/>
      </c:valAx>
      <c:valAx>
        <c:axId val="1103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57150"/>
          </c:spPr>
          <c:marker>
            <c:spPr>
              <a:ln w="57150"/>
            </c:spPr>
          </c:marker>
          <c:xVal>
            <c:numRef>
              <c:f>'D-Data'!$B$112:$R$112</c:f>
              <c:numCache>
                <c:formatCode>0.00</c:formatCode>
                <c:ptCount val="17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35.5</c:v>
                </c:pt>
                <c:pt idx="6">
                  <c:v>47</c:v>
                </c:pt>
                <c:pt idx="7">
                  <c:v>54</c:v>
                </c:pt>
                <c:pt idx="8">
                  <c:v>62</c:v>
                </c:pt>
                <c:pt idx="9">
                  <c:v>69</c:v>
                </c:pt>
                <c:pt idx="10">
                  <c:v>73</c:v>
                </c:pt>
                <c:pt idx="11">
                  <c:v>76</c:v>
                </c:pt>
                <c:pt idx="12">
                  <c:v>83</c:v>
                </c:pt>
                <c:pt idx="13">
                  <c:v>88</c:v>
                </c:pt>
                <c:pt idx="14">
                  <c:v>93</c:v>
                </c:pt>
                <c:pt idx="15">
                  <c:v>102</c:v>
                </c:pt>
                <c:pt idx="16">
                  <c:v>105</c:v>
                </c:pt>
              </c:numCache>
            </c:numRef>
          </c:xVal>
          <c:yVal>
            <c:numRef>
              <c:f>'D-Data'!$B$113:$R$113</c:f>
              <c:numCache>
                <c:formatCode>0.000</c:formatCode>
                <c:ptCount val="17"/>
                <c:pt idx="0">
                  <c:v>2.5490999999999966</c:v>
                </c:pt>
                <c:pt idx="1">
                  <c:v>2.5590999999999973</c:v>
                </c:pt>
                <c:pt idx="2">
                  <c:v>2.0690999999999971</c:v>
                </c:pt>
                <c:pt idx="3">
                  <c:v>5.4690999999999974</c:v>
                </c:pt>
                <c:pt idx="4">
                  <c:v>7.3990999999999971</c:v>
                </c:pt>
                <c:pt idx="5">
                  <c:v>7.4090999999999969</c:v>
                </c:pt>
                <c:pt idx="6">
                  <c:v>2.4090999999999969</c:v>
                </c:pt>
                <c:pt idx="7">
                  <c:v>2.029099999999997</c:v>
                </c:pt>
                <c:pt idx="8">
                  <c:v>1.1090999999999969</c:v>
                </c:pt>
                <c:pt idx="9">
                  <c:v>-0.990900000000003</c:v>
                </c:pt>
                <c:pt idx="10">
                  <c:v>-3.5909000000000031</c:v>
                </c:pt>
                <c:pt idx="11">
                  <c:v>-2.0909000000000031</c:v>
                </c:pt>
                <c:pt idx="12">
                  <c:v>0.20909999999999673</c:v>
                </c:pt>
                <c:pt idx="13">
                  <c:v>1.779099999999997</c:v>
                </c:pt>
                <c:pt idx="14">
                  <c:v>2.3590999999999971</c:v>
                </c:pt>
                <c:pt idx="15">
                  <c:v>6.0890999999999966</c:v>
                </c:pt>
                <c:pt idx="16">
                  <c:v>5.9990999999999968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A-40B0-BE29-3A486CE72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80832"/>
        <c:axId val="111483136"/>
      </c:scatterChart>
      <c:valAx>
        <c:axId val="1114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3136"/>
        <c:crosses val="autoZero"/>
        <c:crossBetween val="midCat"/>
        <c:majorUnit val="10"/>
      </c:valAx>
      <c:valAx>
        <c:axId val="1114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29" Type="http://schemas.openxmlformats.org/officeDocument/2006/relationships/chart" Target="../charts/chart45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28" Type="http://schemas.openxmlformats.org/officeDocument/2006/relationships/chart" Target="../charts/chart44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Relationship Id="rId27" Type="http://schemas.openxmlformats.org/officeDocument/2006/relationships/chart" Target="../charts/chart43.xml"/><Relationship Id="rId30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148003</xdr:colOff>
      <xdr:row>23</xdr:row>
      <xdr:rowOff>181664</xdr:rowOff>
    </xdr:from>
    <xdr:to>
      <xdr:col>11</xdr:col>
      <xdr:colOff>57150</xdr:colOff>
      <xdr:row>35</xdr:row>
      <xdr:rowOff>32239</xdr:rowOff>
    </xdr:to>
    <xdr:graphicFrame macro="">
      <xdr:nvGraphicFramePr>
        <xdr:cNvPr id="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40053</xdr:colOff>
      <xdr:row>59</xdr:row>
      <xdr:rowOff>10214</xdr:rowOff>
    </xdr:from>
    <xdr:to>
      <xdr:col>11</xdr:col>
      <xdr:colOff>25400</xdr:colOff>
      <xdr:row>70</xdr:row>
      <xdr:rowOff>57639</xdr:rowOff>
    </xdr:to>
    <xdr:graphicFrame macro="">
      <xdr:nvGraphicFramePr>
        <xdr:cNvPr id="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16119</xdr:colOff>
      <xdr:row>995</xdr:row>
      <xdr:rowOff>74201</xdr:rowOff>
    </xdr:from>
    <xdr:to>
      <xdr:col>9</xdr:col>
      <xdr:colOff>923925</xdr:colOff>
      <xdr:row>1007</xdr:row>
      <xdr:rowOff>114299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945</xdr:row>
      <xdr:rowOff>47825</xdr:rowOff>
    </xdr:from>
    <xdr:to>
      <xdr:col>10</xdr:col>
      <xdr:colOff>266700</xdr:colOff>
      <xdr:row>956</xdr:row>
      <xdr:rowOff>95250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903</xdr:row>
      <xdr:rowOff>143564</xdr:rowOff>
    </xdr:from>
    <xdr:to>
      <xdr:col>11</xdr:col>
      <xdr:colOff>6350</xdr:colOff>
      <xdr:row>914</xdr:row>
      <xdr:rowOff>127489</xdr:rowOff>
    </xdr:to>
    <xdr:graphicFrame macro="">
      <xdr:nvGraphicFramePr>
        <xdr:cNvPr id="5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14653</xdr:colOff>
      <xdr:row>855</xdr:row>
      <xdr:rowOff>200714</xdr:rowOff>
    </xdr:from>
    <xdr:to>
      <xdr:col>11</xdr:col>
      <xdr:colOff>19050</xdr:colOff>
      <xdr:row>867</xdr:row>
      <xdr:rowOff>19539</xdr:rowOff>
    </xdr:to>
    <xdr:graphicFrame macro="">
      <xdr:nvGraphicFramePr>
        <xdr:cNvPr id="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148003</xdr:colOff>
      <xdr:row>30</xdr:row>
      <xdr:rowOff>181664</xdr:rowOff>
    </xdr:from>
    <xdr:to>
      <xdr:col>11</xdr:col>
      <xdr:colOff>57150</xdr:colOff>
      <xdr:row>42</xdr:row>
      <xdr:rowOff>32239</xdr:rowOff>
    </xdr:to>
    <xdr:graphicFrame macro="">
      <xdr:nvGraphicFramePr>
        <xdr:cNvPr id="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40053</xdr:colOff>
      <xdr:row>69</xdr:row>
      <xdr:rowOff>10214</xdr:rowOff>
    </xdr:from>
    <xdr:to>
      <xdr:col>11</xdr:col>
      <xdr:colOff>25400</xdr:colOff>
      <xdr:row>80</xdr:row>
      <xdr:rowOff>57639</xdr:rowOff>
    </xdr:to>
    <xdr:graphicFrame macro="">
      <xdr:nvGraphicFramePr>
        <xdr:cNvPr id="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111</xdr:row>
      <xdr:rowOff>16564</xdr:rowOff>
    </xdr:from>
    <xdr:to>
      <xdr:col>11</xdr:col>
      <xdr:colOff>10747</xdr:colOff>
      <xdr:row>122</xdr:row>
      <xdr:rowOff>63989</xdr:rowOff>
    </xdr:to>
    <xdr:graphicFrame macro="">
      <xdr:nvGraphicFramePr>
        <xdr:cNvPr id="9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33703</xdr:colOff>
      <xdr:row>152</xdr:row>
      <xdr:rowOff>194364</xdr:rowOff>
    </xdr:from>
    <xdr:to>
      <xdr:col>11</xdr:col>
      <xdr:colOff>88900</xdr:colOff>
      <xdr:row>164</xdr:row>
      <xdr:rowOff>44939</xdr:rowOff>
    </xdr:to>
    <xdr:graphicFrame macro="">
      <xdr:nvGraphicFramePr>
        <xdr:cNvPr id="1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194</xdr:row>
      <xdr:rowOff>137214</xdr:rowOff>
    </xdr:from>
    <xdr:to>
      <xdr:col>11</xdr:col>
      <xdr:colOff>36147</xdr:colOff>
      <xdr:row>205</xdr:row>
      <xdr:rowOff>152889</xdr:rowOff>
    </xdr:to>
    <xdr:graphicFrame macro="">
      <xdr:nvGraphicFramePr>
        <xdr:cNvPr id="11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254000</xdr:colOff>
      <xdr:row>234</xdr:row>
      <xdr:rowOff>156264</xdr:rowOff>
    </xdr:from>
    <xdr:to>
      <xdr:col>11</xdr:col>
      <xdr:colOff>19050</xdr:colOff>
      <xdr:row>246</xdr:row>
      <xdr:rowOff>6839</xdr:rowOff>
    </xdr:to>
    <xdr:graphicFrame macro="">
      <xdr:nvGraphicFramePr>
        <xdr:cNvPr id="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21003</xdr:colOff>
      <xdr:row>275</xdr:row>
      <xdr:rowOff>188014</xdr:rowOff>
    </xdr:from>
    <xdr:to>
      <xdr:col>11</xdr:col>
      <xdr:colOff>31750</xdr:colOff>
      <xdr:row>287</xdr:row>
      <xdr:rowOff>38589</xdr:rowOff>
    </xdr:to>
    <xdr:graphicFrame macro="">
      <xdr:nvGraphicFramePr>
        <xdr:cNvPr id="1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314</xdr:row>
      <xdr:rowOff>16564</xdr:rowOff>
    </xdr:from>
    <xdr:to>
      <xdr:col>11</xdr:col>
      <xdr:colOff>201247</xdr:colOff>
      <xdr:row>325</xdr:row>
      <xdr:rowOff>63989</xdr:rowOff>
    </xdr:to>
    <xdr:graphicFrame macro="">
      <xdr:nvGraphicFramePr>
        <xdr:cNvPr id="1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358</xdr:row>
      <xdr:rowOff>54664</xdr:rowOff>
    </xdr:from>
    <xdr:to>
      <xdr:col>11</xdr:col>
      <xdr:colOff>25401</xdr:colOff>
      <xdr:row>369</xdr:row>
      <xdr:rowOff>102089</xdr:rowOff>
    </xdr:to>
    <xdr:graphicFrame macro="">
      <xdr:nvGraphicFramePr>
        <xdr:cNvPr id="15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399</xdr:row>
      <xdr:rowOff>181664</xdr:rowOff>
    </xdr:from>
    <xdr:to>
      <xdr:col>11</xdr:col>
      <xdr:colOff>25400</xdr:colOff>
      <xdr:row>411</xdr:row>
      <xdr:rowOff>32239</xdr:rowOff>
    </xdr:to>
    <xdr:graphicFrame macro="">
      <xdr:nvGraphicFramePr>
        <xdr:cNvPr id="1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436</xdr:row>
      <xdr:rowOff>111814</xdr:rowOff>
    </xdr:from>
    <xdr:to>
      <xdr:col>11</xdr:col>
      <xdr:colOff>57150</xdr:colOff>
      <xdr:row>447</xdr:row>
      <xdr:rowOff>127489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1953</xdr:colOff>
      <xdr:row>473</xdr:row>
      <xdr:rowOff>162614</xdr:rowOff>
    </xdr:from>
    <xdr:to>
      <xdr:col>11</xdr:col>
      <xdr:colOff>25400</xdr:colOff>
      <xdr:row>485</xdr:row>
      <xdr:rowOff>13189</xdr:rowOff>
    </xdr:to>
    <xdr:graphicFrame macro="">
      <xdr:nvGraphicFramePr>
        <xdr:cNvPr id="1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27353</xdr:colOff>
      <xdr:row>515</xdr:row>
      <xdr:rowOff>61014</xdr:rowOff>
    </xdr:from>
    <xdr:to>
      <xdr:col>11</xdr:col>
      <xdr:colOff>50800</xdr:colOff>
      <xdr:row>526</xdr:row>
      <xdr:rowOff>108439</xdr:rowOff>
    </xdr:to>
    <xdr:graphicFrame macro="">
      <xdr:nvGraphicFramePr>
        <xdr:cNvPr id="19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556</xdr:row>
      <xdr:rowOff>124514</xdr:rowOff>
    </xdr:from>
    <xdr:to>
      <xdr:col>11</xdr:col>
      <xdr:colOff>44450</xdr:colOff>
      <xdr:row>567</xdr:row>
      <xdr:rowOff>108439</xdr:rowOff>
    </xdr:to>
    <xdr:graphicFrame macro="">
      <xdr:nvGraphicFramePr>
        <xdr:cNvPr id="2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595</xdr:row>
      <xdr:rowOff>226114</xdr:rowOff>
    </xdr:from>
    <xdr:to>
      <xdr:col>11</xdr:col>
      <xdr:colOff>31750</xdr:colOff>
      <xdr:row>607</xdr:row>
      <xdr:rowOff>44939</xdr:rowOff>
    </xdr:to>
    <xdr:graphicFrame macro="">
      <xdr:nvGraphicFramePr>
        <xdr:cNvPr id="21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21003</xdr:colOff>
      <xdr:row>639</xdr:row>
      <xdr:rowOff>207064</xdr:rowOff>
    </xdr:from>
    <xdr:to>
      <xdr:col>11</xdr:col>
      <xdr:colOff>12700</xdr:colOff>
      <xdr:row>651</xdr:row>
      <xdr:rowOff>25889</xdr:rowOff>
    </xdr:to>
    <xdr:graphicFrame macro="">
      <xdr:nvGraphicFramePr>
        <xdr:cNvPr id="2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8303</xdr:colOff>
      <xdr:row>690</xdr:row>
      <xdr:rowOff>61014</xdr:rowOff>
    </xdr:from>
    <xdr:to>
      <xdr:col>11</xdr:col>
      <xdr:colOff>63500</xdr:colOff>
      <xdr:row>701</xdr:row>
      <xdr:rowOff>108439</xdr:rowOff>
    </xdr:to>
    <xdr:graphicFrame macro="">
      <xdr:nvGraphicFramePr>
        <xdr:cNvPr id="2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27353</xdr:colOff>
      <xdr:row>733</xdr:row>
      <xdr:rowOff>226114</xdr:rowOff>
    </xdr:from>
    <xdr:to>
      <xdr:col>11</xdr:col>
      <xdr:colOff>50800</xdr:colOff>
      <xdr:row>745</xdr:row>
      <xdr:rowOff>44939</xdr:rowOff>
    </xdr:to>
    <xdr:graphicFrame macro="">
      <xdr:nvGraphicFramePr>
        <xdr:cNvPr id="2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774</xdr:row>
      <xdr:rowOff>3864</xdr:rowOff>
    </xdr:from>
    <xdr:to>
      <xdr:col>11</xdr:col>
      <xdr:colOff>31750</xdr:colOff>
      <xdr:row>785</xdr:row>
      <xdr:rowOff>51289</xdr:rowOff>
    </xdr:to>
    <xdr:graphicFrame macro="">
      <xdr:nvGraphicFramePr>
        <xdr:cNvPr id="25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14653</xdr:colOff>
      <xdr:row>819</xdr:row>
      <xdr:rowOff>35614</xdr:rowOff>
    </xdr:from>
    <xdr:to>
      <xdr:col>11</xdr:col>
      <xdr:colOff>19050</xdr:colOff>
      <xdr:row>830</xdr:row>
      <xdr:rowOff>83039</xdr:rowOff>
    </xdr:to>
    <xdr:graphicFrame macro="">
      <xdr:nvGraphicFramePr>
        <xdr:cNvPr id="2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16119</xdr:colOff>
      <xdr:row>1032</xdr:row>
      <xdr:rowOff>74201</xdr:rowOff>
    </xdr:from>
    <xdr:to>
      <xdr:col>9</xdr:col>
      <xdr:colOff>923925</xdr:colOff>
      <xdr:row>1044</xdr:row>
      <xdr:rowOff>114299</xdr:rowOff>
    </xdr:to>
    <xdr:graphicFrame macro="">
      <xdr:nvGraphicFramePr>
        <xdr:cNvPr id="2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16119</xdr:colOff>
      <xdr:row>1074</xdr:row>
      <xdr:rowOff>74201</xdr:rowOff>
    </xdr:from>
    <xdr:to>
      <xdr:col>9</xdr:col>
      <xdr:colOff>923925</xdr:colOff>
      <xdr:row>1086</xdr:row>
      <xdr:rowOff>114299</xdr:rowOff>
    </xdr:to>
    <xdr:graphicFrame macro="">
      <xdr:nvGraphicFramePr>
        <xdr:cNvPr id="2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16119</xdr:colOff>
      <xdr:row>1115</xdr:row>
      <xdr:rowOff>74201</xdr:rowOff>
    </xdr:from>
    <xdr:to>
      <xdr:col>9</xdr:col>
      <xdr:colOff>923925</xdr:colOff>
      <xdr:row>1127</xdr:row>
      <xdr:rowOff>114299</xdr:rowOff>
    </xdr:to>
    <xdr:graphicFrame macro="">
      <xdr:nvGraphicFramePr>
        <xdr:cNvPr id="29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16119</xdr:colOff>
      <xdr:row>1159</xdr:row>
      <xdr:rowOff>74201</xdr:rowOff>
    </xdr:from>
    <xdr:to>
      <xdr:col>9</xdr:col>
      <xdr:colOff>923925</xdr:colOff>
      <xdr:row>1171</xdr:row>
      <xdr:rowOff>114299</xdr:rowOff>
    </xdr:to>
    <xdr:graphicFrame macro="">
      <xdr:nvGraphicFramePr>
        <xdr:cNvPr id="3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16119</xdr:colOff>
      <xdr:row>1204</xdr:row>
      <xdr:rowOff>74201</xdr:rowOff>
    </xdr:from>
    <xdr:to>
      <xdr:col>9</xdr:col>
      <xdr:colOff>923925</xdr:colOff>
      <xdr:row>1216</xdr:row>
      <xdr:rowOff>114299</xdr:rowOff>
    </xdr:to>
    <xdr:graphicFrame macro="">
      <xdr:nvGraphicFramePr>
        <xdr:cNvPr id="31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16119</xdr:colOff>
      <xdr:row>1241</xdr:row>
      <xdr:rowOff>74201</xdr:rowOff>
    </xdr:from>
    <xdr:to>
      <xdr:col>9</xdr:col>
      <xdr:colOff>923925</xdr:colOff>
      <xdr:row>1253</xdr:row>
      <xdr:rowOff>114299</xdr:rowOff>
    </xdr:to>
    <xdr:graphicFrame macro="">
      <xdr:nvGraphicFramePr>
        <xdr:cNvPr id="3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76777</xdr:colOff>
      <xdr:row>4</xdr:row>
      <xdr:rowOff>164523</xdr:rowOff>
    </xdr:from>
    <xdr:to>
      <xdr:col>20</xdr:col>
      <xdr:colOff>505402</xdr:colOff>
      <xdr:row>15</xdr:row>
      <xdr:rowOff>62923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453295</xdr:colOff>
      <xdr:row>18</xdr:row>
      <xdr:rowOff>101770</xdr:rowOff>
    </xdr:from>
    <xdr:to>
      <xdr:col>21</xdr:col>
      <xdr:colOff>272320</xdr:colOff>
      <xdr:row>29</xdr:row>
      <xdr:rowOff>71887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27845</xdr:colOff>
      <xdr:row>35</xdr:row>
      <xdr:rowOff>20217</xdr:rowOff>
    </xdr:from>
    <xdr:to>
      <xdr:col>20</xdr:col>
      <xdr:colOff>456470</xdr:colOff>
      <xdr:row>45</xdr:row>
      <xdr:rowOff>151699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161443</xdr:colOff>
      <xdr:row>52</xdr:row>
      <xdr:rowOff>69273</xdr:rowOff>
    </xdr:from>
    <xdr:to>
      <xdr:col>20</xdr:col>
      <xdr:colOff>590068</xdr:colOff>
      <xdr:row>62</xdr:row>
      <xdr:rowOff>211090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76777</xdr:colOff>
      <xdr:row>68</xdr:row>
      <xdr:rowOff>164523</xdr:rowOff>
    </xdr:from>
    <xdr:to>
      <xdr:col>20</xdr:col>
      <xdr:colOff>505402</xdr:colOff>
      <xdr:row>79</xdr:row>
      <xdr:rowOff>62923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76777</xdr:colOff>
      <xdr:row>84</xdr:row>
      <xdr:rowOff>164523</xdr:rowOff>
    </xdr:from>
    <xdr:to>
      <xdr:col>20</xdr:col>
      <xdr:colOff>505402</xdr:colOff>
      <xdr:row>95</xdr:row>
      <xdr:rowOff>62923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182611</xdr:colOff>
      <xdr:row>100</xdr:row>
      <xdr:rowOff>26940</xdr:rowOff>
    </xdr:from>
    <xdr:to>
      <xdr:col>20</xdr:col>
      <xdr:colOff>611236</xdr:colOff>
      <xdr:row>110</xdr:row>
      <xdr:rowOff>168757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76777</xdr:colOff>
      <xdr:row>116</xdr:row>
      <xdr:rowOff>164523</xdr:rowOff>
    </xdr:from>
    <xdr:to>
      <xdr:col>20</xdr:col>
      <xdr:colOff>505402</xdr:colOff>
      <xdr:row>127</xdr:row>
      <xdr:rowOff>62923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108527</xdr:colOff>
      <xdr:row>132</xdr:row>
      <xdr:rowOff>113723</xdr:rowOff>
    </xdr:from>
    <xdr:to>
      <xdr:col>20</xdr:col>
      <xdr:colOff>537152</xdr:colOff>
      <xdr:row>143</xdr:row>
      <xdr:rowOff>12123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76777</xdr:colOff>
      <xdr:row>148</xdr:row>
      <xdr:rowOff>164523</xdr:rowOff>
    </xdr:from>
    <xdr:to>
      <xdr:col>20</xdr:col>
      <xdr:colOff>505402</xdr:colOff>
      <xdr:row>159</xdr:row>
      <xdr:rowOff>62923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76777</xdr:colOff>
      <xdr:row>166</xdr:row>
      <xdr:rowOff>164523</xdr:rowOff>
    </xdr:from>
    <xdr:to>
      <xdr:col>20</xdr:col>
      <xdr:colOff>505402</xdr:colOff>
      <xdr:row>177</xdr:row>
      <xdr:rowOff>62923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76777</xdr:colOff>
      <xdr:row>182</xdr:row>
      <xdr:rowOff>164523</xdr:rowOff>
    </xdr:from>
    <xdr:to>
      <xdr:col>20</xdr:col>
      <xdr:colOff>505402</xdr:colOff>
      <xdr:row>193</xdr:row>
      <xdr:rowOff>62923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76777</xdr:colOff>
      <xdr:row>197</xdr:row>
      <xdr:rowOff>164523</xdr:rowOff>
    </xdr:from>
    <xdr:to>
      <xdr:col>20</xdr:col>
      <xdr:colOff>505402</xdr:colOff>
      <xdr:row>208</xdr:row>
      <xdr:rowOff>62923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76777</xdr:colOff>
      <xdr:row>212</xdr:row>
      <xdr:rowOff>164523</xdr:rowOff>
    </xdr:from>
    <xdr:to>
      <xdr:col>20</xdr:col>
      <xdr:colOff>505402</xdr:colOff>
      <xdr:row>223</xdr:row>
      <xdr:rowOff>62923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opLeftCell="A49" zoomScaleNormal="100" zoomScaleSheetLayoutView="100" workbookViewId="0">
      <selection activeCell="A41" sqref="A41:B56"/>
    </sheetView>
  </sheetViews>
  <sheetFormatPr defaultColWidth="9.21875" defaultRowHeight="13.8" x14ac:dyDescent="0.3"/>
  <cols>
    <col min="1" max="1" width="7.21875" style="7" customWidth="1"/>
    <col min="2" max="2" width="7.5546875" style="7" customWidth="1"/>
    <col min="3" max="3" width="8.21875" style="7" customWidth="1"/>
    <col min="4" max="4" width="6.77734375" style="7" customWidth="1"/>
    <col min="5" max="6" width="9.77734375" style="7" customWidth="1"/>
    <col min="7" max="7" width="8.21875" style="7" customWidth="1"/>
    <col min="8" max="8" width="12.5546875" style="7" customWidth="1"/>
    <col min="9" max="9" width="11.5546875" style="7" customWidth="1"/>
    <col min="10" max="10" width="15.44140625" style="7" customWidth="1"/>
    <col min="11" max="11" width="11.21875" style="7" customWidth="1"/>
    <col min="12" max="12" width="8.21875" style="7" customWidth="1"/>
    <col min="13" max="13" width="21.5546875" style="7" customWidth="1"/>
    <col min="14" max="14" width="12.77734375" style="234" customWidth="1"/>
    <col min="15" max="15" width="7.44140625" style="7" customWidth="1"/>
    <col min="16" max="16" width="24.77734375" style="7" customWidth="1"/>
    <col min="17" max="17" width="12.77734375" style="234" customWidth="1"/>
    <col min="18" max="18" width="7" style="7" customWidth="1"/>
    <col min="19" max="19" width="17.21875" style="7" customWidth="1"/>
    <col min="20" max="20" width="12.77734375" style="234" customWidth="1"/>
    <col min="21" max="16384" width="9.21875" style="7"/>
  </cols>
  <sheetData>
    <row r="1" spans="1:20" ht="15.6" x14ac:dyDescent="0.3">
      <c r="A1" s="263"/>
      <c r="B1" s="263"/>
      <c r="C1" s="263"/>
      <c r="D1" s="263"/>
      <c r="E1" s="263"/>
      <c r="F1" s="263"/>
      <c r="G1" s="263"/>
      <c r="H1" s="263"/>
      <c r="I1" s="263"/>
      <c r="J1" s="263"/>
      <c r="K1" s="263"/>
    </row>
    <row r="2" spans="1:20" ht="14.4" thickBo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20" ht="16.2" thickBot="1" x14ac:dyDescent="0.35">
      <c r="A3" s="264" t="s">
        <v>154</v>
      </c>
      <c r="B3" s="265"/>
      <c r="C3" s="265"/>
      <c r="D3" s="265"/>
      <c r="E3" s="265"/>
      <c r="F3" s="265"/>
      <c r="G3" s="265"/>
      <c r="H3" s="265"/>
      <c r="I3" s="265"/>
      <c r="J3" s="265"/>
      <c r="K3" s="266"/>
      <c r="M3" s="267" t="s">
        <v>65</v>
      </c>
      <c r="N3" s="267"/>
      <c r="O3" s="108"/>
      <c r="P3" s="267" t="s">
        <v>66</v>
      </c>
      <c r="Q3" s="267"/>
      <c r="R3" s="108"/>
      <c r="S3" s="267" t="s">
        <v>67</v>
      </c>
      <c r="T3" s="267"/>
    </row>
    <row r="4" spans="1:20" ht="16.2" thickBot="1" x14ac:dyDescent="0.35">
      <c r="A4" s="280" t="s">
        <v>8</v>
      </c>
      <c r="B4" s="281"/>
      <c r="C4" s="281"/>
      <c r="D4" s="281"/>
      <c r="E4" s="282"/>
      <c r="F4" s="39"/>
      <c r="G4" s="283" t="s">
        <v>63</v>
      </c>
      <c r="H4" s="284"/>
      <c r="I4" s="284"/>
      <c r="J4" s="284"/>
      <c r="K4" s="285"/>
      <c r="M4" s="232" t="s">
        <v>68</v>
      </c>
      <c r="N4" s="87">
        <v>9.5</v>
      </c>
      <c r="P4" s="232" t="s">
        <v>69</v>
      </c>
      <c r="Q4" s="88">
        <v>-0.93</v>
      </c>
      <c r="S4" s="89">
        <v>0</v>
      </c>
      <c r="T4" s="90">
        <v>2</v>
      </c>
    </row>
    <row r="5" spans="1:20" ht="16.2" thickBot="1" x14ac:dyDescent="0.35">
      <c r="A5" s="25" t="s">
        <v>11</v>
      </c>
      <c r="B5" s="204" t="s">
        <v>12</v>
      </c>
      <c r="C5" s="43" t="s">
        <v>13</v>
      </c>
      <c r="D5" s="43" t="s">
        <v>11</v>
      </c>
      <c r="E5" s="44" t="s">
        <v>14</v>
      </c>
      <c r="F5" s="40"/>
      <c r="G5" s="42" t="str">
        <f>A5</f>
        <v>Dist</v>
      </c>
      <c r="H5" s="43" t="str">
        <f>B5</f>
        <v>R.L</v>
      </c>
      <c r="I5" s="43" t="str">
        <f>C5</f>
        <v>Av.RL</v>
      </c>
      <c r="J5" s="43" t="str">
        <f>D5</f>
        <v>Dist</v>
      </c>
      <c r="K5" s="44" t="str">
        <f>E5</f>
        <v>Area</v>
      </c>
      <c r="M5" s="232" t="s">
        <v>70</v>
      </c>
      <c r="N5" s="87">
        <v>6</v>
      </c>
      <c r="P5" s="232" t="s">
        <v>70</v>
      </c>
      <c r="Q5" s="88">
        <v>10</v>
      </c>
      <c r="S5" s="88">
        <v>2</v>
      </c>
      <c r="T5" s="88">
        <v>-3</v>
      </c>
    </row>
    <row r="6" spans="1:20" ht="15.6" x14ac:dyDescent="0.3">
      <c r="A6" s="208">
        <f>Survey!H769</f>
        <v>0</v>
      </c>
      <c r="B6" s="209">
        <f>Survey!G769</f>
        <v>4.4090999999999987</v>
      </c>
      <c r="C6" s="46" t="s">
        <v>15</v>
      </c>
      <c r="D6" s="51" t="s">
        <v>15</v>
      </c>
      <c r="E6" s="47" t="s">
        <v>15</v>
      </c>
      <c r="F6" s="40"/>
      <c r="G6" s="53"/>
      <c r="H6" s="45">
        <v>1.5089999999999995</v>
      </c>
      <c r="I6" s="46" t="s">
        <v>15</v>
      </c>
      <c r="J6" s="51" t="s">
        <v>15</v>
      </c>
      <c r="K6" s="106" t="s">
        <v>15</v>
      </c>
      <c r="M6" s="232" t="s">
        <v>71</v>
      </c>
      <c r="N6" s="87">
        <v>23</v>
      </c>
      <c r="P6" s="232" t="s">
        <v>71</v>
      </c>
      <c r="Q6" s="87">
        <v>23</v>
      </c>
      <c r="S6" s="88">
        <v>15</v>
      </c>
      <c r="T6" s="88">
        <v>12</v>
      </c>
    </row>
    <row r="7" spans="1:20" ht="15.6" x14ac:dyDescent="0.3">
      <c r="A7" s="208">
        <f>Survey!H770</f>
        <v>4</v>
      </c>
      <c r="B7" s="209">
        <f>Survey!G770</f>
        <v>2.7990999999999988</v>
      </c>
      <c r="C7" s="49">
        <f>IF(B7="","",ROUNDUP(((B6+B7)/2),2))</f>
        <v>3.61</v>
      </c>
      <c r="D7" s="52">
        <f>IF(A7="","",ROUND((A7-A6),2))</f>
        <v>4</v>
      </c>
      <c r="E7" s="50">
        <f>IF(D7="","",IF(B7="","",ROUND((D7*C7),3)))</f>
        <v>14.44</v>
      </c>
      <c r="F7" s="40"/>
      <c r="G7" s="54"/>
      <c r="H7" s="48">
        <v>1.0119999999999996</v>
      </c>
      <c r="I7" s="49">
        <f t="shared" ref="I7:I19" si="0">IF(H7="","",ROUNDUP(((H6+H7)/2),2))</f>
        <v>1.27</v>
      </c>
      <c r="J7" s="52" t="str">
        <f t="shared" ref="J7:J19" si="1">IF(G7="","",ROUND((G7-G6),2))</f>
        <v/>
      </c>
      <c r="K7" s="107" t="str">
        <f t="shared" ref="K7:K19" si="2">IF(J7="","",IF(H7="","",ROUND((J7*I7),3)))</f>
        <v/>
      </c>
      <c r="M7" s="91">
        <v>2</v>
      </c>
      <c r="N7" s="92">
        <v>2</v>
      </c>
      <c r="P7" s="93">
        <v>1.5</v>
      </c>
      <c r="Q7" s="94">
        <v>1.5</v>
      </c>
    </row>
    <row r="8" spans="1:20" ht="15.6" x14ac:dyDescent="0.3">
      <c r="A8" s="208">
        <f>Survey!H772</f>
        <v>5</v>
      </c>
      <c r="B8" s="209">
        <f>Survey!G772</f>
        <v>1.1870999999999987</v>
      </c>
      <c r="C8" s="49">
        <f t="shared" ref="C8:C21" si="3">IF(B8="","",ROUNDUP(((B7+B8)/2),2))</f>
        <v>2</v>
      </c>
      <c r="D8" s="52">
        <f t="shared" ref="D8:D21" si="4">IF(A8="","",ROUND((A8-A7),2))</f>
        <v>1</v>
      </c>
      <c r="E8" s="50">
        <f t="shared" ref="E8:E21" si="5">IF(D8="","",IF(B8="","",ROUND((D8*C8),3)))</f>
        <v>2</v>
      </c>
      <c r="F8" s="40"/>
      <c r="G8" s="54"/>
      <c r="H8" s="48"/>
      <c r="I8" s="49" t="str">
        <f>IF(H8="","",ROUNDUP(((#REF!+H8)/2),2))</f>
        <v/>
      </c>
      <c r="J8" s="52" t="str">
        <f>IF(G8="","",ROUND((G8-#REF!),2))</f>
        <v/>
      </c>
      <c r="K8" s="107" t="str">
        <f t="shared" si="2"/>
        <v/>
      </c>
      <c r="M8" s="97" t="e">
        <f>IF(N8="","-",(#REF!+(M7*(N4-#REF!))))</f>
        <v>#REF!</v>
      </c>
      <c r="N8" s="88">
        <f>IF(N4="","-",N4)</f>
        <v>9.5</v>
      </c>
      <c r="P8" s="98" t="e">
        <f>IF(Q4="","-",(#REF!+(P7*IF((#REF!-Q8)&lt;0,((#REF!-Q8)*-1),(#REF!-Q8)))))</f>
        <v>#REF!</v>
      </c>
      <c r="Q8" s="88">
        <f>IF(Q4="","",Q4)</f>
        <v>-0.93</v>
      </c>
      <c r="S8" s="269">
        <v>1.25</v>
      </c>
      <c r="T8" s="269"/>
    </row>
    <row r="9" spans="1:20" ht="15.6" x14ac:dyDescent="0.3">
      <c r="A9" s="208">
        <f>Survey!H773</f>
        <v>8</v>
      </c>
      <c r="B9" s="209">
        <f>Survey!G773</f>
        <v>0.25709999999999855</v>
      </c>
      <c r="C9" s="49">
        <f t="shared" si="3"/>
        <v>0.73</v>
      </c>
      <c r="D9" s="52">
        <f t="shared" si="4"/>
        <v>3</v>
      </c>
      <c r="E9" s="50">
        <f t="shared" si="5"/>
        <v>2.19</v>
      </c>
      <c r="F9" s="40"/>
      <c r="G9" s="54"/>
      <c r="H9" s="48"/>
      <c r="I9" s="49" t="str">
        <f t="shared" si="0"/>
        <v/>
      </c>
      <c r="J9" s="52" t="str">
        <f t="shared" si="1"/>
        <v/>
      </c>
      <c r="K9" s="107" t="str">
        <f t="shared" si="2"/>
        <v/>
      </c>
      <c r="M9" s="99" t="e">
        <f>IF(N5="","-",(M8+N5))</f>
        <v>#REF!</v>
      </c>
      <c r="N9" s="88">
        <f>IF(N4="","-",N4)</f>
        <v>9.5</v>
      </c>
      <c r="P9" s="100" t="e">
        <f>IF(Q5="","",(P8+Q5))</f>
        <v>#REF!</v>
      </c>
      <c r="Q9" s="88">
        <f>IF(Q4="","",Q4)</f>
        <v>-0.93</v>
      </c>
      <c r="S9" s="101" t="s">
        <v>73</v>
      </c>
      <c r="T9" s="88">
        <f>IF(S5="","",IF(T5="","",(T5+((S8-T4)*((S5-T5)/(S4-T4))))))</f>
        <v>-1.125</v>
      </c>
    </row>
    <row r="10" spans="1:20" ht="15.6" x14ac:dyDescent="0.3">
      <c r="A10" s="208">
        <f>Survey!H774</f>
        <v>10</v>
      </c>
      <c r="B10" s="209">
        <f>Survey!G774</f>
        <v>-0.37290000000000134</v>
      </c>
      <c r="C10" s="49">
        <f t="shared" si="3"/>
        <v>-6.0000000000000005E-2</v>
      </c>
      <c r="D10" s="52">
        <f t="shared" si="4"/>
        <v>2</v>
      </c>
      <c r="E10" s="50">
        <f t="shared" si="5"/>
        <v>-0.12</v>
      </c>
      <c r="F10" s="40"/>
      <c r="G10" s="54"/>
      <c r="H10" s="48"/>
      <c r="I10" s="49" t="str">
        <f t="shared" si="0"/>
        <v/>
      </c>
      <c r="J10" s="52" t="str">
        <f t="shared" si="1"/>
        <v/>
      </c>
      <c r="K10" s="107" t="str">
        <f t="shared" si="2"/>
        <v/>
      </c>
      <c r="M10" s="102" t="e">
        <f>IF(N10="","-",(M9+(N7*(N4-N10))))</f>
        <v>#REF!</v>
      </c>
      <c r="N10" s="88">
        <v>0</v>
      </c>
      <c r="P10" s="103" t="e">
        <f>IF(Q4="","-",(P9+(Q7*IF((Q9-Q10)&lt;0,((Q9-Q10)*-1),(Q9-Q10)))))</f>
        <v>#REF!</v>
      </c>
      <c r="Q10" s="88">
        <v>2.99</v>
      </c>
      <c r="S10" s="101" t="s">
        <v>74</v>
      </c>
      <c r="T10" s="88">
        <f>IF(S6="","",IF(T6="","",(T6+((S8-T4)*((S6-T6)/(S4-T4))))))</f>
        <v>13.125</v>
      </c>
    </row>
    <row r="11" spans="1:20" ht="15.6" x14ac:dyDescent="0.3">
      <c r="A11" s="208">
        <f>Survey!H775</f>
        <v>15</v>
      </c>
      <c r="B11" s="209">
        <f>Survey!G775</f>
        <v>-0.79290000000000127</v>
      </c>
      <c r="C11" s="49">
        <f t="shared" si="3"/>
        <v>-0.59</v>
      </c>
      <c r="D11" s="52">
        <f t="shared" si="4"/>
        <v>5</v>
      </c>
      <c r="E11" s="50">
        <f t="shared" si="5"/>
        <v>-2.95</v>
      </c>
      <c r="F11" s="40"/>
      <c r="G11" s="54"/>
      <c r="H11" s="48"/>
      <c r="I11" s="49" t="str">
        <f t="shared" si="0"/>
        <v/>
      </c>
      <c r="J11" s="52" t="str">
        <f t="shared" si="1"/>
        <v/>
      </c>
      <c r="K11" s="107" t="str">
        <f t="shared" si="2"/>
        <v/>
      </c>
    </row>
    <row r="12" spans="1:20" ht="15.6" x14ac:dyDescent="0.3">
      <c r="A12" s="208">
        <f>Survey!H776</f>
        <v>20</v>
      </c>
      <c r="B12" s="209">
        <f>Survey!G776</f>
        <v>-0.73290000000000122</v>
      </c>
      <c r="C12" s="49">
        <f t="shared" si="3"/>
        <v>-0.77</v>
      </c>
      <c r="D12" s="52">
        <f t="shared" si="4"/>
        <v>5</v>
      </c>
      <c r="E12" s="50">
        <f t="shared" si="5"/>
        <v>-3.85</v>
      </c>
      <c r="F12" s="40"/>
      <c r="G12" s="54"/>
      <c r="H12" s="48"/>
      <c r="I12" s="49" t="str">
        <f t="shared" si="0"/>
        <v/>
      </c>
      <c r="J12" s="52" t="str">
        <f t="shared" si="1"/>
        <v/>
      </c>
      <c r="K12" s="107" t="str">
        <f t="shared" si="2"/>
        <v/>
      </c>
    </row>
    <row r="13" spans="1:20" ht="15.6" x14ac:dyDescent="0.3">
      <c r="A13" s="208">
        <f>Survey!H777</f>
        <v>23</v>
      </c>
      <c r="B13" s="209">
        <f>Survey!G777</f>
        <v>-0.47290000000000143</v>
      </c>
      <c r="C13" s="49">
        <f t="shared" si="3"/>
        <v>-0.61</v>
      </c>
      <c r="D13" s="52">
        <f t="shared" si="4"/>
        <v>3</v>
      </c>
      <c r="E13" s="50">
        <f t="shared" si="5"/>
        <v>-1.83</v>
      </c>
      <c r="F13" s="40"/>
      <c r="G13" s="54"/>
      <c r="H13" s="48"/>
      <c r="I13" s="49" t="str">
        <f>IF(H13="","",ROUNDUP(((#REF!+H13)/2),2))</f>
        <v/>
      </c>
      <c r="J13" s="52" t="str">
        <f>IF(G13="","",ROUND((G13-#REF!),2))</f>
        <v/>
      </c>
      <c r="K13" s="107" t="str">
        <f t="shared" si="2"/>
        <v/>
      </c>
    </row>
    <row r="14" spans="1:20" ht="15.6" x14ac:dyDescent="0.3">
      <c r="A14" s="208">
        <f>Survey!H778</f>
        <v>26</v>
      </c>
      <c r="B14" s="209">
        <f>Survey!G778</f>
        <v>-0.25290000000000123</v>
      </c>
      <c r="C14" s="49">
        <f t="shared" si="3"/>
        <v>-0.37</v>
      </c>
      <c r="D14" s="52">
        <f t="shared" si="4"/>
        <v>3</v>
      </c>
      <c r="E14" s="50">
        <f t="shared" si="5"/>
        <v>-1.1100000000000001</v>
      </c>
      <c r="F14" s="40"/>
      <c r="G14" s="54"/>
      <c r="H14" s="48"/>
      <c r="I14" s="49" t="str">
        <f t="shared" si="0"/>
        <v/>
      </c>
      <c r="J14" s="52" t="str">
        <f t="shared" si="1"/>
        <v/>
      </c>
      <c r="K14" s="107" t="str">
        <f t="shared" si="2"/>
        <v/>
      </c>
    </row>
    <row r="15" spans="1:20" ht="15.6" x14ac:dyDescent="0.3">
      <c r="A15" s="208">
        <f>Survey!H779</f>
        <v>28</v>
      </c>
      <c r="B15" s="209">
        <f>Survey!G779</f>
        <v>0.71709999999999874</v>
      </c>
      <c r="C15" s="49">
        <f t="shared" si="3"/>
        <v>0.24000000000000002</v>
      </c>
      <c r="D15" s="52">
        <f t="shared" si="4"/>
        <v>2</v>
      </c>
      <c r="E15" s="50">
        <f t="shared" si="5"/>
        <v>0.48</v>
      </c>
      <c r="F15" s="40"/>
      <c r="G15" s="54"/>
      <c r="H15" s="48"/>
      <c r="I15" s="49" t="str">
        <f t="shared" si="0"/>
        <v/>
      </c>
      <c r="J15" s="52" t="str">
        <f t="shared" si="1"/>
        <v/>
      </c>
      <c r="K15" s="107" t="str">
        <f t="shared" si="2"/>
        <v/>
      </c>
    </row>
    <row r="16" spans="1:20" ht="15.6" x14ac:dyDescent="0.3">
      <c r="A16" s="208">
        <f>Survey!H780</f>
        <v>30</v>
      </c>
      <c r="B16" s="209">
        <f>Survey!G780</f>
        <v>1.8770999999999987</v>
      </c>
      <c r="C16" s="49">
        <f t="shared" si="3"/>
        <v>1.3</v>
      </c>
      <c r="D16" s="52">
        <f t="shared" si="4"/>
        <v>2</v>
      </c>
      <c r="E16" s="50">
        <f t="shared" si="5"/>
        <v>2.6</v>
      </c>
      <c r="F16" s="40"/>
      <c r="G16" s="54"/>
      <c r="H16" s="48"/>
      <c r="I16" s="49" t="str">
        <f t="shared" si="0"/>
        <v/>
      </c>
      <c r="J16" s="52" t="str">
        <f t="shared" si="1"/>
        <v/>
      </c>
      <c r="K16" s="107" t="str">
        <f t="shared" si="2"/>
        <v/>
      </c>
    </row>
    <row r="17" spans="1:20" ht="15.6" x14ac:dyDescent="0.3">
      <c r="A17" s="208">
        <f>Survey!H781</f>
        <v>32</v>
      </c>
      <c r="B17" s="209">
        <f>Survey!G781</f>
        <v>-0.88290000000000113</v>
      </c>
      <c r="C17" s="49">
        <f t="shared" si="3"/>
        <v>0.5</v>
      </c>
      <c r="D17" s="52">
        <f t="shared" si="4"/>
        <v>2</v>
      </c>
      <c r="E17" s="50">
        <f t="shared" si="5"/>
        <v>1</v>
      </c>
      <c r="F17" s="40"/>
      <c r="G17" s="54"/>
      <c r="H17" s="48"/>
      <c r="I17" s="49" t="str">
        <f t="shared" si="0"/>
        <v/>
      </c>
      <c r="J17" s="52" t="str">
        <f t="shared" si="1"/>
        <v/>
      </c>
      <c r="K17" s="107" t="str">
        <f t="shared" si="2"/>
        <v/>
      </c>
    </row>
    <row r="18" spans="1:20" ht="15.6" x14ac:dyDescent="0.3">
      <c r="A18" s="208">
        <f>Survey!H782</f>
        <v>33</v>
      </c>
      <c r="B18" s="209">
        <f>Survey!G782</f>
        <v>2.3970999999999987</v>
      </c>
      <c r="C18" s="49">
        <f t="shared" si="3"/>
        <v>0.76</v>
      </c>
      <c r="D18" s="52">
        <f t="shared" si="4"/>
        <v>1</v>
      </c>
      <c r="E18" s="50">
        <f t="shared" si="5"/>
        <v>0.76</v>
      </c>
      <c r="F18" s="40"/>
      <c r="G18" s="54"/>
      <c r="H18" s="48"/>
      <c r="I18" s="49" t="str">
        <f t="shared" si="0"/>
        <v/>
      </c>
      <c r="J18" s="52" t="str">
        <f t="shared" si="1"/>
        <v/>
      </c>
      <c r="K18" s="107" t="str">
        <f t="shared" si="2"/>
        <v/>
      </c>
    </row>
    <row r="19" spans="1:20" ht="15.6" x14ac:dyDescent="0.3">
      <c r="A19" s="208">
        <f>Survey!H783</f>
        <v>37</v>
      </c>
      <c r="B19" s="209">
        <f>Survey!G783</f>
        <v>3.4890999999999988</v>
      </c>
      <c r="C19" s="49">
        <f t="shared" si="3"/>
        <v>2.9499999999999997</v>
      </c>
      <c r="D19" s="52">
        <f t="shared" si="4"/>
        <v>4</v>
      </c>
      <c r="E19" s="50">
        <f t="shared" si="5"/>
        <v>11.8</v>
      </c>
      <c r="F19" s="40"/>
      <c r="G19" s="54"/>
      <c r="H19" s="48"/>
      <c r="I19" s="49" t="str">
        <f t="shared" si="0"/>
        <v/>
      </c>
      <c r="J19" s="52" t="str">
        <f t="shared" si="1"/>
        <v/>
      </c>
      <c r="K19" s="107" t="str">
        <f t="shared" si="2"/>
        <v/>
      </c>
    </row>
    <row r="20" spans="1:20" ht="15.6" x14ac:dyDescent="0.3">
      <c r="A20" s="208">
        <f>Survey!H784</f>
        <v>40</v>
      </c>
      <c r="B20" s="209">
        <f>Survey!G784</f>
        <v>4.4490999999999987</v>
      </c>
      <c r="C20" s="49">
        <f t="shared" si="3"/>
        <v>3.9699999999999998</v>
      </c>
      <c r="D20" s="52">
        <f t="shared" si="4"/>
        <v>3</v>
      </c>
      <c r="E20" s="50">
        <f t="shared" si="5"/>
        <v>11.91</v>
      </c>
      <c r="F20" s="40"/>
      <c r="G20" s="54"/>
      <c r="H20" s="48"/>
      <c r="I20" s="49"/>
      <c r="J20" s="52"/>
      <c r="K20" s="107"/>
    </row>
    <row r="21" spans="1:20" ht="16.2" thickBot="1" x14ac:dyDescent="0.35">
      <c r="A21" s="208">
        <f>Survey!H785</f>
        <v>60</v>
      </c>
      <c r="B21" s="209">
        <f>Survey!G785</f>
        <v>3.8990999999999989</v>
      </c>
      <c r="C21" s="49">
        <f t="shared" si="3"/>
        <v>4.18</v>
      </c>
      <c r="D21" s="52">
        <f t="shared" si="4"/>
        <v>20</v>
      </c>
      <c r="E21" s="50">
        <f t="shared" si="5"/>
        <v>83.6</v>
      </c>
      <c r="F21" s="40"/>
      <c r="G21" s="54"/>
      <c r="H21" s="48"/>
      <c r="I21" s="49"/>
      <c r="J21" s="52"/>
      <c r="K21" s="107"/>
    </row>
    <row r="22" spans="1:20" ht="16.2" thickBot="1" x14ac:dyDescent="0.35">
      <c r="A22" s="270">
        <f>ROUND((SUM(D6:D21)),3)</f>
        <v>60</v>
      </c>
      <c r="B22" s="271"/>
      <c r="C22" s="272">
        <f>IF(A22="","-",IF(A22="-","-",IF(A22=0,"-",ROUND((SUM(E6:E21)),3))))</f>
        <v>120.92</v>
      </c>
      <c r="D22" s="272"/>
      <c r="E22" s="273"/>
      <c r="F22" s="41"/>
      <c r="G22" s="274">
        <f>ROUND((SUM(J6:J21)),3)</f>
        <v>0</v>
      </c>
      <c r="H22" s="275"/>
      <c r="I22" s="272" t="str">
        <f>IF(G22="","-",IF(G22="-","-",IF(G22=0,"-",ROUND((SUM(K6:K21)),3))))</f>
        <v>-</v>
      </c>
      <c r="J22" s="272"/>
      <c r="K22" s="273"/>
      <c r="M22" s="109" t="e">
        <f>#REF!</f>
        <v>#REF!</v>
      </c>
      <c r="N22" s="7"/>
      <c r="Q22" s="7"/>
      <c r="T22" s="7"/>
    </row>
    <row r="23" spans="1:20" ht="16.2" thickBot="1" x14ac:dyDescent="0.35">
      <c r="A23" s="276" t="str">
        <f>IF(C22="","-",IF(C22="-","-",IF(I22="","-",IF(I22="-","-",IF((C22-I22)&lt;=0,((C22-I22)*-1),(C22-I22))))))</f>
        <v>-</v>
      </c>
      <c r="B23" s="277"/>
      <c r="C23" s="277"/>
      <c r="D23" s="277"/>
      <c r="E23" s="277"/>
      <c r="F23" s="277"/>
      <c r="G23" s="277"/>
      <c r="H23" s="277"/>
      <c r="I23" s="277"/>
      <c r="J23" s="277"/>
      <c r="K23" s="278"/>
      <c r="M23" s="110" t="e">
        <f>#REF!</f>
        <v>#REF!</v>
      </c>
      <c r="N23" s="7"/>
      <c r="Q23" s="7"/>
      <c r="T23" s="7"/>
    </row>
    <row r="24" spans="1:20" ht="15.6" x14ac:dyDescent="0.3">
      <c r="A24" s="233"/>
      <c r="B24" s="233"/>
      <c r="N24" s="7"/>
      <c r="Q24" s="7"/>
      <c r="T24" s="7"/>
    </row>
    <row r="25" spans="1:20" x14ac:dyDescent="0.3">
      <c r="D25" s="279" t="e">
        <f>#REF!</f>
        <v>#REF!</v>
      </c>
      <c r="E25" s="279"/>
      <c r="F25" s="279"/>
      <c r="G25" s="279"/>
      <c r="H25" s="279"/>
      <c r="I25" s="279"/>
      <c r="J25" s="279"/>
      <c r="N25" s="7"/>
      <c r="Q25" s="7"/>
      <c r="T25" s="7"/>
    </row>
    <row r="26" spans="1:20" x14ac:dyDescent="0.3">
      <c r="D26" s="279"/>
      <c r="E26" s="279"/>
      <c r="F26" s="279"/>
      <c r="G26" s="279"/>
      <c r="H26" s="279"/>
      <c r="I26" s="279"/>
      <c r="J26" s="279"/>
    </row>
    <row r="36" spans="1:20" x14ac:dyDescent="0.3">
      <c r="N36" s="7"/>
      <c r="Q36" s="7"/>
      <c r="T36" s="7"/>
    </row>
    <row r="37" spans="1:20" ht="14.4" thickBot="1" x14ac:dyDescent="0.35">
      <c r="N37" s="7"/>
      <c r="Q37" s="7"/>
      <c r="T37" s="7"/>
    </row>
    <row r="38" spans="1:20" ht="16.2" thickBot="1" x14ac:dyDescent="0.35">
      <c r="A38" s="264" t="s">
        <v>155</v>
      </c>
      <c r="B38" s="265"/>
      <c r="C38" s="265"/>
      <c r="D38" s="265"/>
      <c r="E38" s="265"/>
      <c r="F38" s="265"/>
      <c r="G38" s="265"/>
      <c r="H38" s="265"/>
      <c r="I38" s="265"/>
      <c r="J38" s="265"/>
      <c r="K38" s="266"/>
      <c r="M38" s="268" t="s">
        <v>65</v>
      </c>
      <c r="N38" s="268"/>
      <c r="P38" s="268" t="s">
        <v>66</v>
      </c>
      <c r="Q38" s="268"/>
      <c r="S38" s="268" t="s">
        <v>67</v>
      </c>
      <c r="T38" s="268"/>
    </row>
    <row r="39" spans="1:20" ht="16.2" thickBot="1" x14ac:dyDescent="0.35">
      <c r="A39" s="280" t="s">
        <v>8</v>
      </c>
      <c r="B39" s="281"/>
      <c r="C39" s="281"/>
      <c r="D39" s="281"/>
      <c r="E39" s="282"/>
      <c r="F39" s="39"/>
      <c r="G39" s="283" t="s">
        <v>63</v>
      </c>
      <c r="H39" s="284"/>
      <c r="I39" s="284"/>
      <c r="J39" s="284"/>
      <c r="K39" s="285"/>
      <c r="M39" s="232" t="s">
        <v>68</v>
      </c>
      <c r="N39" s="87">
        <v>9.5</v>
      </c>
      <c r="P39" s="232" t="s">
        <v>69</v>
      </c>
      <c r="Q39" s="88">
        <v>-0.95399999999999996</v>
      </c>
      <c r="S39" s="89">
        <v>0</v>
      </c>
      <c r="T39" s="90">
        <v>2</v>
      </c>
    </row>
    <row r="40" spans="1:20" ht="16.2" thickBot="1" x14ac:dyDescent="0.35">
      <c r="A40" s="42" t="s">
        <v>11</v>
      </c>
      <c r="B40" s="43" t="s">
        <v>12</v>
      </c>
      <c r="C40" s="43" t="s">
        <v>13</v>
      </c>
      <c r="D40" s="43" t="s">
        <v>11</v>
      </c>
      <c r="E40" s="44" t="s">
        <v>14</v>
      </c>
      <c r="F40" s="40"/>
      <c r="G40" s="42" t="str">
        <f>A40</f>
        <v>Dist</v>
      </c>
      <c r="H40" s="43" t="str">
        <f>B40</f>
        <v>R.L</v>
      </c>
      <c r="I40" s="43" t="str">
        <f>C40</f>
        <v>Av.RL</v>
      </c>
      <c r="J40" s="43" t="str">
        <f>D40</f>
        <v>Dist</v>
      </c>
      <c r="K40" s="44" t="str">
        <f>E40</f>
        <v>Area</v>
      </c>
      <c r="M40" s="232" t="s">
        <v>70</v>
      </c>
      <c r="N40" s="87">
        <v>6</v>
      </c>
      <c r="P40" s="232" t="s">
        <v>70</v>
      </c>
      <c r="Q40" s="88">
        <v>10</v>
      </c>
      <c r="S40" s="88">
        <v>2</v>
      </c>
      <c r="T40" s="88">
        <v>-3</v>
      </c>
    </row>
    <row r="41" spans="1:20" ht="15.6" x14ac:dyDescent="0.3">
      <c r="A41" s="208">
        <f>Survey!H787</f>
        <v>0</v>
      </c>
      <c r="B41" s="209">
        <f>Survey!G787</f>
        <v>4.7090999999999985</v>
      </c>
      <c r="C41" s="46" t="s">
        <v>15</v>
      </c>
      <c r="D41" s="51" t="s">
        <v>15</v>
      </c>
      <c r="E41" s="47" t="s">
        <v>15</v>
      </c>
      <c r="F41" s="40"/>
      <c r="G41" s="53">
        <v>0</v>
      </c>
      <c r="H41" s="45">
        <v>1.5329999999999999</v>
      </c>
      <c r="I41" s="46" t="s">
        <v>15</v>
      </c>
      <c r="J41" s="51" t="s">
        <v>15</v>
      </c>
      <c r="K41" s="106" t="s">
        <v>15</v>
      </c>
      <c r="M41" s="232" t="s">
        <v>71</v>
      </c>
      <c r="N41" s="87">
        <v>23</v>
      </c>
      <c r="P41" s="232" t="s">
        <v>71</v>
      </c>
      <c r="Q41" s="87">
        <v>23</v>
      </c>
      <c r="S41" s="88">
        <v>15</v>
      </c>
      <c r="T41" s="88">
        <v>12</v>
      </c>
    </row>
    <row r="42" spans="1:20" ht="15.6" x14ac:dyDescent="0.3">
      <c r="A42" s="208">
        <f>Survey!H788</f>
        <v>5</v>
      </c>
      <c r="B42" s="209">
        <f>Survey!G788</f>
        <v>3.9490999999999983</v>
      </c>
      <c r="C42" s="49">
        <f>IF(B42="","",ROUNDUP(((B41+B42)/2),2))</f>
        <v>4.33</v>
      </c>
      <c r="D42" s="52">
        <f>IF(A42="","",ROUND((A42-A41),2))</f>
        <v>5</v>
      </c>
      <c r="E42" s="50">
        <f t="shared" ref="E42:E56" si="6">IF(D42="","",IF(B42="","",ROUND((D42*C42),3)))</f>
        <v>21.65</v>
      </c>
      <c r="F42" s="40"/>
      <c r="G42" s="54"/>
      <c r="H42" s="48"/>
      <c r="I42" s="49" t="str">
        <f t="shared" ref="I42:I45" si="7">IF(H42="","",ROUNDUP(((H41+H42)/2),2))</f>
        <v/>
      </c>
      <c r="J42" s="52" t="str">
        <f t="shared" ref="J42:J45" si="8">IF(G42="","",ROUND((G42-G41),2))</f>
        <v/>
      </c>
      <c r="K42" s="107" t="str">
        <f t="shared" ref="K42:K56" si="9">IF(J42="","",IF(H42="","",ROUND((J42*I42),3)))</f>
        <v/>
      </c>
      <c r="M42" s="91">
        <v>2</v>
      </c>
      <c r="N42" s="92">
        <v>2</v>
      </c>
      <c r="P42" s="93">
        <v>1.5</v>
      </c>
      <c r="Q42" s="94">
        <v>1.5</v>
      </c>
    </row>
    <row r="43" spans="1:20" ht="15.6" x14ac:dyDescent="0.3">
      <c r="A43" s="208">
        <f>Survey!H789</f>
        <v>9</v>
      </c>
      <c r="B43" s="209">
        <f>Survey!G789</f>
        <v>2.5490999999999984</v>
      </c>
      <c r="C43" s="49">
        <f t="shared" ref="C43:C56" si="10">IF(B43="","",ROUNDUP(((B42+B43)/2),2))</f>
        <v>3.25</v>
      </c>
      <c r="D43" s="52">
        <f t="shared" ref="D43:D56" si="11">IF(A43="","",ROUND((A43-A42),2))</f>
        <v>4</v>
      </c>
      <c r="E43" s="50">
        <f t="shared" si="6"/>
        <v>13</v>
      </c>
      <c r="F43" s="40"/>
      <c r="G43" s="54"/>
      <c r="H43" s="48"/>
      <c r="I43" s="49" t="str">
        <f t="shared" si="7"/>
        <v/>
      </c>
      <c r="J43" s="52" t="str">
        <f t="shared" si="8"/>
        <v/>
      </c>
      <c r="K43" s="107" t="str">
        <f t="shared" si="9"/>
        <v/>
      </c>
      <c r="M43" s="95">
        <v>1</v>
      </c>
      <c r="N43" s="88">
        <v>0</v>
      </c>
      <c r="P43" s="96">
        <v>20</v>
      </c>
      <c r="Q43" s="88">
        <v>2.1230000000000002</v>
      </c>
      <c r="S43" s="286" t="s">
        <v>72</v>
      </c>
      <c r="T43" s="286"/>
    </row>
    <row r="44" spans="1:20" ht="15.6" x14ac:dyDescent="0.3">
      <c r="A44" s="208">
        <f>Survey!H790</f>
        <v>15</v>
      </c>
      <c r="B44" s="209">
        <f>Survey!G790</f>
        <v>1.0490999999999984</v>
      </c>
      <c r="C44" s="49">
        <f t="shared" si="10"/>
        <v>1.8</v>
      </c>
      <c r="D44" s="52">
        <f t="shared" si="11"/>
        <v>6</v>
      </c>
      <c r="E44" s="50">
        <f t="shared" si="6"/>
        <v>10.8</v>
      </c>
      <c r="F44" s="40"/>
      <c r="G44" s="54"/>
      <c r="H44" s="48"/>
      <c r="I44" s="49" t="str">
        <f t="shared" si="7"/>
        <v/>
      </c>
      <c r="J44" s="52" t="str">
        <f t="shared" si="8"/>
        <v/>
      </c>
      <c r="K44" s="107" t="str">
        <f t="shared" si="9"/>
        <v/>
      </c>
      <c r="M44" s="97">
        <f>IF(N44="","-",(M43+(M42*(N39-N43))))</f>
        <v>20</v>
      </c>
      <c r="N44" s="88">
        <f>IF(N39="","-",N39)</f>
        <v>9.5</v>
      </c>
      <c r="P44" s="98">
        <f>IF(Q39="","-",(P43+(P42*IF((Q43-Q44)&lt;0,((Q43-Q44)*-1),(Q43-Q44)))))</f>
        <v>24.615500000000001</v>
      </c>
      <c r="Q44" s="88">
        <f>IF(Q39="","",Q39)</f>
        <v>-0.95399999999999996</v>
      </c>
      <c r="S44" s="269">
        <v>1.25</v>
      </c>
      <c r="T44" s="269"/>
    </row>
    <row r="45" spans="1:20" ht="15.6" x14ac:dyDescent="0.3">
      <c r="A45" s="208">
        <f>Survey!H791</f>
        <v>17</v>
      </c>
      <c r="B45" s="209">
        <f>Survey!G791</f>
        <v>-0.54090000000000149</v>
      </c>
      <c r="C45" s="49">
        <f t="shared" si="10"/>
        <v>0.26</v>
      </c>
      <c r="D45" s="52">
        <f t="shared" si="11"/>
        <v>2</v>
      </c>
      <c r="E45" s="50">
        <f t="shared" si="6"/>
        <v>0.52</v>
      </c>
      <c r="F45" s="40"/>
      <c r="G45" s="54"/>
      <c r="H45" s="48"/>
      <c r="I45" s="49" t="str">
        <f t="shared" si="7"/>
        <v/>
      </c>
      <c r="J45" s="52" t="str">
        <f t="shared" si="8"/>
        <v/>
      </c>
      <c r="K45" s="107" t="str">
        <f t="shared" si="9"/>
        <v/>
      </c>
      <c r="M45" s="99">
        <f>IF(N40="","-",(M44+N40))</f>
        <v>26</v>
      </c>
      <c r="N45" s="88">
        <f>IF(N39="","-",N39)</f>
        <v>9.5</v>
      </c>
      <c r="P45" s="100">
        <f>IF(Q40="","",(P44+Q40))</f>
        <v>34.615499999999997</v>
      </c>
      <c r="Q45" s="88">
        <f>IF(Q39="","",Q39)</f>
        <v>-0.95399999999999996</v>
      </c>
      <c r="S45" s="101" t="s">
        <v>73</v>
      </c>
      <c r="T45" s="88">
        <f>IF(S40="","",IF(T40="","",(T40+((S44-T39)*((S40-T40)/(S39-T39))))))</f>
        <v>-1.125</v>
      </c>
    </row>
    <row r="46" spans="1:20" ht="15.6" x14ac:dyDescent="0.3">
      <c r="A46" s="208">
        <f>Survey!H792</f>
        <v>20</v>
      </c>
      <c r="B46" s="209">
        <f>Survey!G792</f>
        <v>-1.1509000000000018</v>
      </c>
      <c r="C46" s="49">
        <f t="shared" si="10"/>
        <v>-0.85</v>
      </c>
      <c r="D46" s="52">
        <f t="shared" si="11"/>
        <v>3</v>
      </c>
      <c r="E46" s="50">
        <f t="shared" si="6"/>
        <v>-2.5499999999999998</v>
      </c>
      <c r="F46" s="40"/>
      <c r="G46" s="54"/>
      <c r="H46" s="48"/>
      <c r="I46" s="49" t="str">
        <f>IF(H46="","",ROUNDUP(((#REF!+H46)/2),2))</f>
        <v/>
      </c>
      <c r="J46" s="52" t="str">
        <f>IF(G46="","",ROUND((G46-#REF!),2))</f>
        <v/>
      </c>
      <c r="K46" s="107" t="str">
        <f t="shared" si="9"/>
        <v/>
      </c>
      <c r="M46" s="205"/>
      <c r="N46" s="206"/>
      <c r="P46" s="207"/>
      <c r="Q46" s="206"/>
      <c r="T46" s="206"/>
    </row>
    <row r="47" spans="1:20" ht="15.6" x14ac:dyDescent="0.3">
      <c r="A47" s="208">
        <f>Survey!H793</f>
        <v>22</v>
      </c>
      <c r="B47" s="209">
        <f>Survey!G793</f>
        <v>-1.3009000000000017</v>
      </c>
      <c r="C47" s="49">
        <f t="shared" si="10"/>
        <v>-1.23</v>
      </c>
      <c r="D47" s="52">
        <f t="shared" si="11"/>
        <v>2</v>
      </c>
      <c r="E47" s="50">
        <f t="shared" si="6"/>
        <v>-2.46</v>
      </c>
      <c r="F47" s="40"/>
      <c r="G47" s="54"/>
      <c r="H47" s="48"/>
      <c r="I47" s="49" t="str">
        <f t="shared" ref="I47:I56" si="12">IF(H47="","",ROUNDUP(((H46+H47)/2),2))</f>
        <v/>
      </c>
      <c r="J47" s="52" t="str">
        <f t="shared" ref="J47:J56" si="13">IF(G47="","",ROUND((G47-G46),2))</f>
        <v/>
      </c>
      <c r="K47" s="107" t="str">
        <f t="shared" si="9"/>
        <v/>
      </c>
      <c r="M47" s="205"/>
      <c r="N47" s="206"/>
      <c r="P47" s="207"/>
      <c r="Q47" s="206"/>
      <c r="T47" s="206"/>
    </row>
    <row r="48" spans="1:20" ht="15.6" x14ac:dyDescent="0.3">
      <c r="A48" s="208">
        <f>Survey!H794</f>
        <v>28</v>
      </c>
      <c r="B48" s="209">
        <f>Survey!G794</f>
        <v>-1.3109000000000015</v>
      </c>
      <c r="C48" s="49">
        <f t="shared" si="10"/>
        <v>-1.31</v>
      </c>
      <c r="D48" s="52">
        <f t="shared" si="11"/>
        <v>6</v>
      </c>
      <c r="E48" s="50">
        <f t="shared" si="6"/>
        <v>-7.86</v>
      </c>
      <c r="F48" s="40"/>
      <c r="G48" s="54"/>
      <c r="H48" s="48"/>
      <c r="I48" s="49" t="str">
        <f t="shared" si="12"/>
        <v/>
      </c>
      <c r="J48" s="52" t="str">
        <f t="shared" si="13"/>
        <v/>
      </c>
      <c r="K48" s="107" t="str">
        <f t="shared" si="9"/>
        <v/>
      </c>
      <c r="M48" s="205"/>
      <c r="N48" s="206"/>
      <c r="P48" s="207"/>
      <c r="Q48" s="206"/>
      <c r="T48" s="206"/>
    </row>
    <row r="49" spans="1:20" ht="15.6" x14ac:dyDescent="0.3">
      <c r="A49" s="208">
        <f>Survey!H795</f>
        <v>33</v>
      </c>
      <c r="B49" s="209">
        <f>Survey!G795</f>
        <v>-0.55090000000000172</v>
      </c>
      <c r="C49" s="49">
        <f t="shared" si="10"/>
        <v>-0.94000000000000006</v>
      </c>
      <c r="D49" s="52">
        <f t="shared" si="11"/>
        <v>5</v>
      </c>
      <c r="E49" s="50">
        <f t="shared" si="6"/>
        <v>-4.7</v>
      </c>
      <c r="F49" s="40"/>
      <c r="G49" s="54"/>
      <c r="H49" s="48"/>
      <c r="I49" s="49" t="str">
        <f t="shared" si="12"/>
        <v/>
      </c>
      <c r="J49" s="52" t="str">
        <f t="shared" si="13"/>
        <v/>
      </c>
      <c r="K49" s="107" t="str">
        <f t="shared" si="9"/>
        <v/>
      </c>
      <c r="M49" s="205"/>
      <c r="N49" s="206"/>
      <c r="P49" s="207"/>
      <c r="Q49" s="206"/>
      <c r="T49" s="206"/>
    </row>
    <row r="50" spans="1:20" ht="15.6" x14ac:dyDescent="0.3">
      <c r="A50" s="208">
        <f>Survey!H796</f>
        <v>35</v>
      </c>
      <c r="B50" s="209">
        <f>Survey!G796</f>
        <v>0.92909999999999826</v>
      </c>
      <c r="C50" s="49">
        <f t="shared" si="10"/>
        <v>0.19</v>
      </c>
      <c r="D50" s="52">
        <f t="shared" si="11"/>
        <v>2</v>
      </c>
      <c r="E50" s="50">
        <f t="shared" si="6"/>
        <v>0.38</v>
      </c>
      <c r="F50" s="40"/>
      <c r="G50" s="54"/>
      <c r="H50" s="48"/>
      <c r="I50" s="49" t="str">
        <f t="shared" si="12"/>
        <v/>
      </c>
      <c r="J50" s="52" t="str">
        <f t="shared" si="13"/>
        <v/>
      </c>
      <c r="K50" s="107" t="str">
        <f t="shared" si="9"/>
        <v/>
      </c>
      <c r="M50" s="205"/>
      <c r="N50" s="206"/>
      <c r="P50" s="207"/>
      <c r="Q50" s="206"/>
      <c r="T50" s="206"/>
    </row>
    <row r="51" spans="1:20" ht="15.6" x14ac:dyDescent="0.3">
      <c r="A51" s="208">
        <f>Survey!H797</f>
        <v>39.5</v>
      </c>
      <c r="B51" s="209">
        <f>Survey!G797</f>
        <v>1.7290999999999985</v>
      </c>
      <c r="C51" s="49">
        <f t="shared" si="10"/>
        <v>1.33</v>
      </c>
      <c r="D51" s="52">
        <f t="shared" si="11"/>
        <v>4.5</v>
      </c>
      <c r="E51" s="50">
        <f t="shared" si="6"/>
        <v>5.9850000000000003</v>
      </c>
      <c r="F51" s="40"/>
      <c r="G51" s="54"/>
      <c r="H51" s="48"/>
      <c r="I51" s="49" t="str">
        <f t="shared" si="12"/>
        <v/>
      </c>
      <c r="J51" s="52" t="str">
        <f t="shared" si="13"/>
        <v/>
      </c>
      <c r="K51" s="107" t="str">
        <f t="shared" si="9"/>
        <v/>
      </c>
      <c r="M51" s="205"/>
      <c r="N51" s="206"/>
      <c r="P51" s="207"/>
      <c r="Q51" s="206"/>
      <c r="T51" s="206"/>
    </row>
    <row r="52" spans="1:20" ht="15.6" x14ac:dyDescent="0.3">
      <c r="A52" s="208">
        <f>Survey!H798</f>
        <v>42</v>
      </c>
      <c r="B52" s="209">
        <f>Survey!G798</f>
        <v>2.5490999999999984</v>
      </c>
      <c r="C52" s="49">
        <f t="shared" si="10"/>
        <v>2.1399999999999997</v>
      </c>
      <c r="D52" s="52">
        <f t="shared" si="11"/>
        <v>2.5</v>
      </c>
      <c r="E52" s="50">
        <f t="shared" si="6"/>
        <v>5.35</v>
      </c>
      <c r="F52" s="40"/>
      <c r="G52" s="54"/>
      <c r="H52" s="48"/>
      <c r="I52" s="49" t="str">
        <f t="shared" si="12"/>
        <v/>
      </c>
      <c r="J52" s="52" t="str">
        <f t="shared" si="13"/>
        <v/>
      </c>
      <c r="K52" s="107" t="str">
        <f t="shared" si="9"/>
        <v/>
      </c>
      <c r="M52" s="205"/>
      <c r="N52" s="206"/>
      <c r="P52" s="207"/>
      <c r="Q52" s="206"/>
      <c r="T52" s="206"/>
    </row>
    <row r="53" spans="1:20" ht="15.6" x14ac:dyDescent="0.3">
      <c r="A53" s="208">
        <f>Survey!H799</f>
        <v>45</v>
      </c>
      <c r="B53" s="209">
        <f>Survey!G799</f>
        <v>2.5070999999999981</v>
      </c>
      <c r="C53" s="49">
        <f t="shared" si="10"/>
        <v>2.5299999999999998</v>
      </c>
      <c r="D53" s="52">
        <f t="shared" si="11"/>
        <v>3</v>
      </c>
      <c r="E53" s="50">
        <f t="shared" si="6"/>
        <v>7.59</v>
      </c>
      <c r="F53" s="40"/>
      <c r="G53" s="54"/>
      <c r="H53" s="48"/>
      <c r="I53" s="49" t="str">
        <f t="shared" si="12"/>
        <v/>
      </c>
      <c r="J53" s="52" t="str">
        <f t="shared" si="13"/>
        <v/>
      </c>
      <c r="K53" s="107" t="str">
        <f t="shared" si="9"/>
        <v/>
      </c>
      <c r="M53" s="205"/>
      <c r="N53" s="206"/>
      <c r="P53" s="207"/>
      <c r="Q53" s="206"/>
      <c r="T53" s="206"/>
    </row>
    <row r="54" spans="1:20" ht="15.6" x14ac:dyDescent="0.3">
      <c r="A54" s="208">
        <f>Survey!H800</f>
        <v>50</v>
      </c>
      <c r="B54" s="209">
        <f>Survey!G800</f>
        <v>3.5440999999999985</v>
      </c>
      <c r="C54" s="49">
        <f t="shared" si="10"/>
        <v>3.03</v>
      </c>
      <c r="D54" s="52">
        <f t="shared" si="11"/>
        <v>5</v>
      </c>
      <c r="E54" s="50">
        <f t="shared" si="6"/>
        <v>15.15</v>
      </c>
      <c r="F54" s="40"/>
      <c r="G54" s="54"/>
      <c r="H54" s="48"/>
      <c r="I54" s="49" t="str">
        <f t="shared" si="12"/>
        <v/>
      </c>
      <c r="J54" s="52" t="str">
        <f t="shared" si="13"/>
        <v/>
      </c>
      <c r="K54" s="107" t="str">
        <f t="shared" si="9"/>
        <v/>
      </c>
      <c r="M54" s="205"/>
      <c r="N54" s="206"/>
      <c r="P54" s="207"/>
      <c r="Q54" s="206"/>
      <c r="T54" s="206"/>
    </row>
    <row r="55" spans="1:20" ht="15.6" x14ac:dyDescent="0.3">
      <c r="A55" s="208">
        <f>Survey!H801</f>
        <v>55</v>
      </c>
      <c r="B55" s="209">
        <f>Survey!G801</f>
        <v>4.064099999999998</v>
      </c>
      <c r="C55" s="49">
        <f t="shared" si="10"/>
        <v>3.8099999999999996</v>
      </c>
      <c r="D55" s="52">
        <f t="shared" si="11"/>
        <v>5</v>
      </c>
      <c r="E55" s="50">
        <f t="shared" si="6"/>
        <v>19.05</v>
      </c>
      <c r="F55" s="40"/>
      <c r="G55" s="54"/>
      <c r="H55" s="48"/>
      <c r="I55" s="49" t="str">
        <f>IF(H55="","",ROUNDUP(((#REF!+H55)/2),2))</f>
        <v/>
      </c>
      <c r="J55" s="52" t="str">
        <f>IF(G55="","",ROUND((G55-#REF!),2))</f>
        <v/>
      </c>
      <c r="K55" s="107" t="str">
        <f t="shared" si="9"/>
        <v/>
      </c>
      <c r="M55" s="205"/>
      <c r="N55" s="206"/>
      <c r="P55" s="207"/>
      <c r="Q55" s="206"/>
      <c r="T55" s="206"/>
    </row>
    <row r="56" spans="1:20" ht="16.2" thickBot="1" x14ac:dyDescent="0.35">
      <c r="A56" s="208">
        <f>Survey!H802</f>
        <v>60</v>
      </c>
      <c r="B56" s="209">
        <f>Survey!G802</f>
        <v>4.6440999999999981</v>
      </c>
      <c r="C56" s="49">
        <f t="shared" si="10"/>
        <v>4.3599999999999994</v>
      </c>
      <c r="D56" s="52">
        <f t="shared" si="11"/>
        <v>5</v>
      </c>
      <c r="E56" s="50">
        <f t="shared" si="6"/>
        <v>21.8</v>
      </c>
      <c r="F56" s="40"/>
      <c r="G56" s="54"/>
      <c r="H56" s="48"/>
      <c r="I56" s="49" t="str">
        <f t="shared" si="12"/>
        <v/>
      </c>
      <c r="J56" s="52" t="str">
        <f t="shared" si="13"/>
        <v/>
      </c>
      <c r="K56" s="107" t="str">
        <f t="shared" si="9"/>
        <v/>
      </c>
      <c r="M56" s="205"/>
      <c r="N56" s="206"/>
      <c r="P56" s="207"/>
      <c r="Q56" s="206"/>
      <c r="T56" s="206"/>
    </row>
    <row r="57" spans="1:20" ht="16.2" thickBot="1" x14ac:dyDescent="0.35">
      <c r="A57" s="287">
        <f>ROUND((SUM(D41:D56)),3)</f>
        <v>60</v>
      </c>
      <c r="B57" s="275"/>
      <c r="C57" s="272">
        <f>IF(A57="","-",IF(A57="-","-",IF(A57=0,"-",ROUND((SUM(E41:E56)),3))))</f>
        <v>103.705</v>
      </c>
      <c r="D57" s="272"/>
      <c r="E57" s="273"/>
      <c r="F57" s="41"/>
      <c r="G57" s="274">
        <f>ROUND((SUM(J41:J56)),3)</f>
        <v>0</v>
      </c>
      <c r="H57" s="275"/>
      <c r="I57" s="272" t="str">
        <f>IF(G57="","-",IF(G57="-","-",IF(G57=0,"-",ROUND((SUM(K41:K56)),3))))</f>
        <v>-</v>
      </c>
      <c r="J57" s="272"/>
      <c r="K57" s="273"/>
      <c r="M57" s="109"/>
      <c r="N57" s="7"/>
      <c r="Q57" s="7"/>
      <c r="T57" s="7"/>
    </row>
    <row r="58" spans="1:20" ht="16.2" thickBot="1" x14ac:dyDescent="0.35">
      <c r="A58" s="276" t="str">
        <f>IF(C57="","-",IF(C57="-","-",IF(I57="","-",IF(I57="-","-",IF((C57-I57)&lt;=0,((C57-I57)*-1),(C57-I57))))))</f>
        <v>-</v>
      </c>
      <c r="B58" s="277"/>
      <c r="C58" s="277"/>
      <c r="D58" s="277"/>
      <c r="E58" s="277"/>
      <c r="F58" s="277"/>
      <c r="G58" s="277"/>
      <c r="H58" s="277"/>
      <c r="I58" s="277"/>
      <c r="J58" s="277"/>
      <c r="K58" s="278"/>
      <c r="M58" s="110"/>
      <c r="N58" s="7"/>
      <c r="Q58" s="7"/>
      <c r="T58" s="7"/>
    </row>
    <row r="59" spans="1:20" ht="15.6" x14ac:dyDescent="0.3">
      <c r="A59" s="233"/>
      <c r="B59" s="233"/>
      <c r="N59" s="7"/>
      <c r="Q59" s="7"/>
      <c r="T59" s="7"/>
    </row>
    <row r="60" spans="1:20" x14ac:dyDescent="0.3">
      <c r="D60" s="279" t="e">
        <f>#REF!</f>
        <v>#REF!</v>
      </c>
      <c r="E60" s="279"/>
      <c r="F60" s="279"/>
      <c r="G60" s="279"/>
      <c r="H60" s="279"/>
      <c r="I60" s="279"/>
      <c r="J60" s="279"/>
      <c r="N60" s="7"/>
      <c r="Q60" s="7"/>
      <c r="T60" s="7"/>
    </row>
    <row r="61" spans="1:20" x14ac:dyDescent="0.3">
      <c r="D61" s="279"/>
      <c r="E61" s="279"/>
      <c r="F61" s="279"/>
      <c r="G61" s="279"/>
      <c r="H61" s="279"/>
      <c r="I61" s="279"/>
      <c r="J61" s="279"/>
      <c r="N61" s="7"/>
      <c r="Q61" s="7"/>
      <c r="T61" s="7"/>
    </row>
    <row r="62" spans="1:20" x14ac:dyDescent="0.3">
      <c r="N62" s="7"/>
      <c r="Q62" s="7"/>
      <c r="T62" s="7"/>
    </row>
    <row r="63" spans="1:20" x14ac:dyDescent="0.3">
      <c r="N63" s="7"/>
      <c r="Q63" s="7"/>
      <c r="T63" s="7"/>
    </row>
    <row r="64" spans="1:20" x14ac:dyDescent="0.3">
      <c r="N64" s="7"/>
      <c r="Q64" s="7"/>
      <c r="T64" s="7"/>
    </row>
    <row r="65" spans="1:20" x14ac:dyDescent="0.3">
      <c r="N65" s="7"/>
      <c r="Q65" s="7"/>
      <c r="T65" s="7"/>
    </row>
    <row r="66" spans="1:20" x14ac:dyDescent="0.3">
      <c r="N66" s="7"/>
      <c r="Q66" s="7"/>
      <c r="T66" s="7"/>
    </row>
    <row r="67" spans="1:20" x14ac:dyDescent="0.3">
      <c r="N67" s="7"/>
      <c r="Q67" s="7"/>
      <c r="T67" s="7"/>
    </row>
    <row r="68" spans="1:20" x14ac:dyDescent="0.3">
      <c r="N68" s="7"/>
      <c r="Q68" s="7"/>
      <c r="T68" s="7"/>
    </row>
    <row r="69" spans="1:20" x14ac:dyDescent="0.3">
      <c r="N69" s="7"/>
      <c r="Q69" s="7"/>
      <c r="T69" s="7"/>
    </row>
    <row r="70" spans="1:20" x14ac:dyDescent="0.3">
      <c r="N70" s="7"/>
      <c r="Q70" s="7"/>
      <c r="T70" s="7"/>
    </row>
    <row r="71" spans="1:20" x14ac:dyDescent="0.3">
      <c r="N71" s="7"/>
      <c r="Q71" s="7"/>
      <c r="T71" s="7"/>
    </row>
    <row r="72" spans="1:20" x14ac:dyDescent="0.3">
      <c r="A72" s="234"/>
    </row>
    <row r="73" spans="1:20" x14ac:dyDescent="0.3">
      <c r="A73" s="234"/>
    </row>
    <row r="74" spans="1:20" x14ac:dyDescent="0.3">
      <c r="A74" s="234"/>
    </row>
    <row r="75" spans="1:20" x14ac:dyDescent="0.3">
      <c r="A75" s="234"/>
    </row>
    <row r="76" spans="1:20" x14ac:dyDescent="0.3">
      <c r="A76" s="234"/>
    </row>
    <row r="77" spans="1:20" x14ac:dyDescent="0.3">
      <c r="A77" s="234"/>
    </row>
    <row r="78" spans="1:20" x14ac:dyDescent="0.3">
      <c r="A78" s="234"/>
    </row>
    <row r="79" spans="1:20" x14ac:dyDescent="0.3">
      <c r="A79" s="234"/>
    </row>
    <row r="80" spans="1:20" x14ac:dyDescent="0.3">
      <c r="A80" s="234"/>
    </row>
    <row r="81" spans="1:1" x14ac:dyDescent="0.3">
      <c r="A81" s="234"/>
    </row>
    <row r="82" spans="1:1" x14ac:dyDescent="0.3">
      <c r="A82" s="234"/>
    </row>
  </sheetData>
  <mergeCells count="28">
    <mergeCell ref="S43:T43"/>
    <mergeCell ref="S44:T44"/>
    <mergeCell ref="A57:B57"/>
    <mergeCell ref="C57:E57"/>
    <mergeCell ref="G57:H57"/>
    <mergeCell ref="I57:K57"/>
    <mergeCell ref="A4:E4"/>
    <mergeCell ref="G4:K4"/>
    <mergeCell ref="A58:K58"/>
    <mergeCell ref="D60:J61"/>
    <mergeCell ref="A39:E39"/>
    <mergeCell ref="G39:K39"/>
    <mergeCell ref="S38:T38"/>
    <mergeCell ref="S8:T8"/>
    <mergeCell ref="A22:B22"/>
    <mergeCell ref="C22:E22"/>
    <mergeCell ref="G22:H22"/>
    <mergeCell ref="I22:K22"/>
    <mergeCell ref="A23:K23"/>
    <mergeCell ref="D25:J26"/>
    <mergeCell ref="A38:K38"/>
    <mergeCell ref="M38:N38"/>
    <mergeCell ref="P38:Q38"/>
    <mergeCell ref="A1:K1"/>
    <mergeCell ref="A3:K3"/>
    <mergeCell ref="M3:N3"/>
    <mergeCell ref="P3:Q3"/>
    <mergeCell ref="S3:T3"/>
  </mergeCells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9"/>
  <sheetViews>
    <sheetView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H570" sqref="H570"/>
    </sheetView>
  </sheetViews>
  <sheetFormatPr defaultRowHeight="12.6" x14ac:dyDescent="0.25"/>
  <cols>
    <col min="1" max="1" width="11.44140625" customWidth="1"/>
    <col min="4" max="4" width="9" bestFit="1" customWidth="1"/>
    <col min="6" max="6" width="11.21875" hidden="1" customWidth="1"/>
    <col min="7" max="7" width="10.21875" customWidth="1"/>
    <col min="8" max="8" width="12.44140625" customWidth="1"/>
    <col min="10" max="10" width="24.77734375" customWidth="1"/>
    <col min="11" max="11" width="42.21875" customWidth="1"/>
    <col min="13" max="13" width="45.21875" customWidth="1"/>
    <col min="15" max="15" width="30.44140625" customWidth="1"/>
  </cols>
  <sheetData>
    <row r="1" spans="1:19" ht="30" thickTop="1" thickBot="1" x14ac:dyDescent="0.6">
      <c r="A1" s="288" t="s">
        <v>88</v>
      </c>
      <c r="B1" s="289"/>
      <c r="C1" s="289"/>
      <c r="D1" s="289"/>
      <c r="E1" s="289"/>
      <c r="F1" s="289"/>
      <c r="G1" s="289"/>
      <c r="H1" s="289"/>
      <c r="I1" s="289"/>
      <c r="J1" s="289"/>
      <c r="K1" s="290"/>
      <c r="M1" s="77"/>
      <c r="N1" s="78" t="s">
        <v>15</v>
      </c>
      <c r="O1" s="79">
        <f>SUM(D4:D743)</f>
        <v>52.071900000000007</v>
      </c>
      <c r="P1" s="82" t="s">
        <v>18</v>
      </c>
      <c r="Q1" s="85">
        <f>M1-O1</f>
        <v>-52.071900000000007</v>
      </c>
      <c r="R1" s="119"/>
    </row>
    <row r="2" spans="1:19" ht="37.200000000000003" thickTop="1" thickBot="1" x14ac:dyDescent="0.6">
      <c r="A2" s="72" t="s">
        <v>64</v>
      </c>
      <c r="B2" s="73" t="s">
        <v>0</v>
      </c>
      <c r="C2" s="74" t="s">
        <v>1</v>
      </c>
      <c r="D2" s="75" t="s">
        <v>2</v>
      </c>
      <c r="E2" s="111" t="s">
        <v>3</v>
      </c>
      <c r="F2" s="111"/>
      <c r="G2" s="76" t="s">
        <v>4</v>
      </c>
      <c r="H2" s="111" t="s">
        <v>5</v>
      </c>
      <c r="I2" s="111" t="s">
        <v>6</v>
      </c>
      <c r="J2" s="291" t="s">
        <v>7</v>
      </c>
      <c r="K2" s="292"/>
      <c r="M2" s="80">
        <f>G105</f>
        <v>-9.100000000000108E-2</v>
      </c>
      <c r="N2" s="69" t="s">
        <v>15</v>
      </c>
      <c r="O2" s="81">
        <f>G4</f>
        <v>2.7320000000000002</v>
      </c>
      <c r="P2" s="83" t="s">
        <v>18</v>
      </c>
      <c r="Q2" s="84">
        <f>M2-O2</f>
        <v>-2.8230000000000013</v>
      </c>
      <c r="R2" s="119"/>
      <c r="S2" s="70"/>
    </row>
    <row r="3" spans="1:19" ht="18.600000000000001" thickTop="1" x14ac:dyDescent="0.25">
      <c r="A3" s="71"/>
      <c r="B3" s="3"/>
      <c r="C3" s="4"/>
      <c r="D3" s="5"/>
      <c r="E3" s="2"/>
      <c r="F3" s="2"/>
      <c r="G3" s="6"/>
      <c r="H3" s="2"/>
      <c r="I3" s="2"/>
      <c r="J3" s="2"/>
      <c r="K3" s="55"/>
    </row>
    <row r="4" spans="1:19" ht="27.6" customHeight="1" x14ac:dyDescent="0.25">
      <c r="A4" s="104"/>
      <c r="B4" s="58">
        <v>0.72</v>
      </c>
      <c r="C4" s="59"/>
      <c r="D4" s="60"/>
      <c r="E4" s="61">
        <f>IF(B4="","",G4+B4)</f>
        <v>3.452</v>
      </c>
      <c r="F4" s="62">
        <f>E4</f>
        <v>3.452</v>
      </c>
      <c r="G4" s="63">
        <v>2.7320000000000002</v>
      </c>
      <c r="H4" s="56"/>
      <c r="I4" s="64"/>
      <c r="J4" s="65"/>
      <c r="K4" s="66" t="s">
        <v>91</v>
      </c>
    </row>
    <row r="5" spans="1:19" ht="18" x14ac:dyDescent="0.25">
      <c r="A5" s="104"/>
      <c r="B5" s="58"/>
      <c r="C5" s="59"/>
      <c r="D5" s="60">
        <v>1.7929999999999999</v>
      </c>
      <c r="E5" s="61" t="str">
        <f>IF(I4="WL-1",G4,IF(I5="wl-2",F4+C5,IF(B5="","",F4-D5+B5)))</f>
        <v/>
      </c>
      <c r="F5" s="62">
        <f>IF(E5="",F4,E5)</f>
        <v>3.452</v>
      </c>
      <c r="G5" s="57">
        <f>IF(B5&amp;C5&amp;D5="","",IF(B5&amp;D5="",F5-C5,IF(B5&amp;C5="",F5-D5,IF(C5="",F4-D5))))</f>
        <v>1.659</v>
      </c>
      <c r="H5" s="56"/>
      <c r="I5" s="64"/>
      <c r="J5" s="67" t="str">
        <f>IF(I5="WL-1","1st- Water Level",IF(I4="wl-1","RL Respected by Water Level",IF(I5="WL-2","2nd- Water Level",IF(E5="","","Change of Instrument"))))</f>
        <v/>
      </c>
      <c r="K5" s="68" t="s">
        <v>90</v>
      </c>
    </row>
    <row r="6" spans="1:19" ht="18" x14ac:dyDescent="0.25">
      <c r="A6" s="104" t="s">
        <v>89</v>
      </c>
      <c r="B6" s="58"/>
      <c r="C6" s="59">
        <v>1.74</v>
      </c>
      <c r="D6" s="60"/>
      <c r="E6" s="61"/>
      <c r="F6" s="62">
        <f>IF(E6="",F5,E6)</f>
        <v>3.452</v>
      </c>
      <c r="G6" s="57">
        <f>IF(B6&amp;C6&amp;D6="","",IF(B6&amp;D6="",F6-C6,IF(B6&amp;C6="",F6-D6,IF(C6="",#REF!-D6))))</f>
        <v>1.712</v>
      </c>
      <c r="H6" s="56">
        <v>0</v>
      </c>
      <c r="I6" s="64"/>
      <c r="J6" s="67"/>
      <c r="K6" s="68"/>
    </row>
    <row r="7" spans="1:19" ht="18" x14ac:dyDescent="0.25">
      <c r="A7" s="104"/>
      <c r="B7" s="58"/>
      <c r="C7" s="59">
        <v>0.84</v>
      </c>
      <c r="D7" s="60"/>
      <c r="E7" s="61" t="str">
        <f>IF(I5="WL-1",G5,IF(I7="wl-2",F5+C7,IF(B7="","",F5-D7+B7)))</f>
        <v/>
      </c>
      <c r="F7" s="62">
        <f>IF(E7="",F5,E7)</f>
        <v>3.452</v>
      </c>
      <c r="G7" s="57">
        <f>IF(B7&amp;C7&amp;D7="","",IF(B7&amp;D7="",F7-C7,IF(B7&amp;C7="",F7-D7,IF(C7="",F5-D7))))</f>
        <v>2.6120000000000001</v>
      </c>
      <c r="H7" s="56">
        <v>1.5</v>
      </c>
      <c r="I7" s="64"/>
      <c r="J7" s="67" t="str">
        <f>IF(I7="WL-1","1st- Water Level",IF(I5="wl-1","RL Respected by Water Level",IF(I7="WL-2","2nd- Water Level",IF(E7="","","Change of Instrument"))))</f>
        <v/>
      </c>
      <c r="K7" s="68"/>
    </row>
    <row r="8" spans="1:19" ht="18" x14ac:dyDescent="0.25">
      <c r="A8" s="104"/>
      <c r="B8" s="58"/>
      <c r="C8" s="59">
        <v>0.81</v>
      </c>
      <c r="D8" s="60"/>
      <c r="E8" s="61" t="str">
        <f t="shared" ref="E8:E66" si="0">IF(I7="WL-1",G7,IF(I8="wl-2",F7+C8,IF(B8="","",F7-D8+B8)))</f>
        <v/>
      </c>
      <c r="F8" s="62">
        <f t="shared" ref="F8:F68" si="1">IF(E8="",F7,E8)</f>
        <v>3.452</v>
      </c>
      <c r="G8" s="57">
        <f t="shared" ref="G8:G66" si="2">IF(B8&amp;C8&amp;D8="","",IF(B8&amp;D8="",F8-C8,IF(B8&amp;C8="",F8-D8,IF(C8="",F7-D8))))</f>
        <v>2.6419999999999999</v>
      </c>
      <c r="H8" s="56">
        <v>5</v>
      </c>
      <c r="I8" s="64"/>
      <c r="J8" s="67" t="str">
        <f t="shared" ref="J8:J67" si="3">IF(I8="WL-1","1st- Water Level",IF(I7="wl-1","RL Respected by Water Level",IF(I8="WL-2","2nd- Water Level",IF(E8="","","Change of Instrument"))))</f>
        <v/>
      </c>
      <c r="K8" s="68"/>
    </row>
    <row r="9" spans="1:19" ht="18" x14ac:dyDescent="0.3">
      <c r="A9" s="104"/>
      <c r="B9" s="58"/>
      <c r="C9" s="59">
        <v>1.26</v>
      </c>
      <c r="D9" s="60"/>
      <c r="E9" s="61" t="str">
        <f t="shared" si="0"/>
        <v/>
      </c>
      <c r="F9" s="62">
        <f t="shared" si="1"/>
        <v>3.452</v>
      </c>
      <c r="G9" s="57">
        <f t="shared" si="2"/>
        <v>2.1920000000000002</v>
      </c>
      <c r="H9" s="56">
        <v>6.5</v>
      </c>
      <c r="I9" s="64"/>
      <c r="J9" s="67" t="str">
        <f t="shared" si="3"/>
        <v/>
      </c>
      <c r="K9" s="68"/>
      <c r="M9" s="1">
        <v>3435</v>
      </c>
    </row>
    <row r="10" spans="1:19" ht="18" x14ac:dyDescent="0.25">
      <c r="A10" s="104"/>
      <c r="B10" s="58"/>
      <c r="C10" s="59">
        <v>1.27</v>
      </c>
      <c r="D10" s="60"/>
      <c r="E10" s="61" t="str">
        <f t="shared" si="0"/>
        <v/>
      </c>
      <c r="F10" s="62">
        <f t="shared" si="1"/>
        <v>3.452</v>
      </c>
      <c r="G10" s="57">
        <f t="shared" si="2"/>
        <v>2.1819999999999999</v>
      </c>
      <c r="H10" s="56">
        <v>25</v>
      </c>
      <c r="I10" s="64"/>
      <c r="J10" s="67" t="str">
        <f t="shared" si="3"/>
        <v/>
      </c>
      <c r="K10" s="68"/>
    </row>
    <row r="11" spans="1:19" ht="18" x14ac:dyDescent="0.25">
      <c r="A11" s="104"/>
      <c r="B11" s="58"/>
      <c r="C11" s="59">
        <v>1.08</v>
      </c>
      <c r="D11" s="60"/>
      <c r="E11" s="61" t="str">
        <f t="shared" si="0"/>
        <v/>
      </c>
      <c r="F11" s="62">
        <f t="shared" si="1"/>
        <v>3.452</v>
      </c>
      <c r="G11" s="57">
        <f t="shared" si="2"/>
        <v>2.3719999999999999</v>
      </c>
      <c r="H11" s="56">
        <v>26</v>
      </c>
      <c r="I11" s="64"/>
      <c r="J11" s="67" t="str">
        <f t="shared" si="3"/>
        <v/>
      </c>
      <c r="K11" s="68"/>
    </row>
    <row r="12" spans="1:19" ht="18" x14ac:dyDescent="0.25">
      <c r="A12" s="104"/>
      <c r="B12" s="58"/>
      <c r="C12" s="59">
        <v>1.0900000000000001</v>
      </c>
      <c r="D12" s="60"/>
      <c r="E12" s="61" t="str">
        <f t="shared" si="0"/>
        <v/>
      </c>
      <c r="F12" s="62">
        <f t="shared" si="1"/>
        <v>3.452</v>
      </c>
      <c r="G12" s="57">
        <f t="shared" si="2"/>
        <v>2.3620000000000001</v>
      </c>
      <c r="H12" s="56">
        <v>27</v>
      </c>
      <c r="I12" s="64"/>
      <c r="J12" s="67" t="str">
        <f t="shared" si="3"/>
        <v/>
      </c>
      <c r="K12" s="68"/>
    </row>
    <row r="13" spans="1:19" ht="18" x14ac:dyDescent="0.25">
      <c r="A13" s="104"/>
      <c r="B13" s="58"/>
      <c r="C13" s="59">
        <v>1.74</v>
      </c>
      <c r="D13" s="60"/>
      <c r="E13" s="61" t="str">
        <f t="shared" si="0"/>
        <v/>
      </c>
      <c r="F13" s="62">
        <f t="shared" si="1"/>
        <v>3.452</v>
      </c>
      <c r="G13" s="57">
        <f t="shared" si="2"/>
        <v>1.712</v>
      </c>
      <c r="H13" s="56">
        <v>28.5</v>
      </c>
      <c r="I13" s="64"/>
      <c r="J13" s="67" t="str">
        <f t="shared" si="3"/>
        <v/>
      </c>
      <c r="K13" s="68"/>
    </row>
    <row r="14" spans="1:19" ht="18" x14ac:dyDescent="0.25">
      <c r="A14" s="104"/>
      <c r="B14" s="58"/>
      <c r="C14" s="59">
        <v>1.742</v>
      </c>
      <c r="D14" s="60"/>
      <c r="E14" s="61" t="str">
        <f t="shared" si="0"/>
        <v/>
      </c>
      <c r="F14" s="62">
        <f t="shared" si="1"/>
        <v>3.452</v>
      </c>
      <c r="G14" s="57">
        <f t="shared" si="2"/>
        <v>1.71</v>
      </c>
      <c r="H14" s="56"/>
      <c r="I14" s="64" t="s">
        <v>75</v>
      </c>
      <c r="J14" s="67" t="str">
        <f t="shared" si="3"/>
        <v>1st- Water Level</v>
      </c>
      <c r="K14" s="68"/>
    </row>
    <row r="15" spans="1:19" ht="21.6" customHeight="1" x14ac:dyDescent="0.25">
      <c r="A15" s="104"/>
      <c r="B15" s="58"/>
      <c r="C15" s="59">
        <v>1.57</v>
      </c>
      <c r="D15" s="60"/>
      <c r="E15" s="61">
        <f t="shared" si="0"/>
        <v>1.71</v>
      </c>
      <c r="F15" s="62">
        <f t="shared" si="1"/>
        <v>1.71</v>
      </c>
      <c r="G15" s="57">
        <f t="shared" si="2"/>
        <v>0.1399999999999999</v>
      </c>
      <c r="H15" s="56">
        <v>31</v>
      </c>
      <c r="I15" s="64"/>
      <c r="J15" s="67" t="str">
        <f t="shared" si="3"/>
        <v>RL Respected by Water Level</v>
      </c>
      <c r="K15" s="68"/>
    </row>
    <row r="16" spans="1:19" ht="18" x14ac:dyDescent="0.25">
      <c r="A16" s="104"/>
      <c r="B16" s="58"/>
      <c r="C16" s="59">
        <v>1.6</v>
      </c>
      <c r="D16" s="60"/>
      <c r="E16" s="61" t="str">
        <f>IF(I15="WL-1",G15,IF(I16="wl-2",F15+C16,IF(B16="","",F15-D16+B16)))</f>
        <v/>
      </c>
      <c r="F16" s="62">
        <f>IF(E16="",F15,E16)</f>
        <v>1.71</v>
      </c>
      <c r="G16" s="57">
        <f>IF(B16&amp;C16&amp;D16="","",IF(B16&amp;D16="",F16-C16,IF(B16&amp;C16="",F16-D16,IF(C16="",F15-D16))))</f>
        <v>0.10999999999999988</v>
      </c>
      <c r="H16" s="56">
        <v>34</v>
      </c>
      <c r="I16" s="64"/>
      <c r="J16" s="67" t="str">
        <f>IF(I16="WL-1","1st- Water Level",IF(I15="wl-1","RL Respected by Water Level",IF(I16="WL-2","2nd- Water Level",IF(E16="","","Change of Instrument"))))</f>
        <v/>
      </c>
      <c r="K16" s="68"/>
    </row>
    <row r="17" spans="1:11" ht="17.55" customHeight="1" x14ac:dyDescent="0.25">
      <c r="A17" s="104"/>
      <c r="B17" s="58"/>
      <c r="C17" s="59">
        <v>1.78</v>
      </c>
      <c r="D17" s="60"/>
      <c r="E17" s="61" t="str">
        <f t="shared" si="0"/>
        <v/>
      </c>
      <c r="F17" s="62">
        <f t="shared" si="1"/>
        <v>1.71</v>
      </c>
      <c r="G17" s="57">
        <f t="shared" si="2"/>
        <v>-7.0000000000000062E-2</v>
      </c>
      <c r="H17" s="56">
        <v>37</v>
      </c>
      <c r="I17" s="64"/>
      <c r="J17" s="67" t="str">
        <f t="shared" si="3"/>
        <v/>
      </c>
      <c r="K17" s="68"/>
    </row>
    <row r="18" spans="1:11" ht="18" x14ac:dyDescent="0.25">
      <c r="A18" s="104"/>
      <c r="B18" s="58"/>
      <c r="C18" s="59">
        <v>1.82</v>
      </c>
      <c r="D18" s="60"/>
      <c r="E18" s="61" t="str">
        <f t="shared" si="0"/>
        <v/>
      </c>
      <c r="F18" s="62">
        <f t="shared" si="1"/>
        <v>1.71</v>
      </c>
      <c r="G18" s="57">
        <f t="shared" si="2"/>
        <v>-0.1100000000000001</v>
      </c>
      <c r="H18" s="56">
        <v>40</v>
      </c>
      <c r="I18" s="64"/>
      <c r="J18" s="67" t="str">
        <f t="shared" si="3"/>
        <v/>
      </c>
      <c r="K18" s="68"/>
    </row>
    <row r="19" spans="1:11" ht="18" x14ac:dyDescent="0.25">
      <c r="A19" s="104"/>
      <c r="B19" s="58"/>
      <c r="C19" s="59">
        <v>1.86</v>
      </c>
      <c r="D19" s="60"/>
      <c r="E19" s="61" t="str">
        <f t="shared" si="0"/>
        <v/>
      </c>
      <c r="F19" s="62">
        <f t="shared" si="1"/>
        <v>1.71</v>
      </c>
      <c r="G19" s="57">
        <f t="shared" si="2"/>
        <v>-0.15000000000000013</v>
      </c>
      <c r="H19" s="56">
        <v>43</v>
      </c>
      <c r="I19" s="64"/>
      <c r="J19" s="67" t="str">
        <f t="shared" si="3"/>
        <v/>
      </c>
      <c r="K19" s="68"/>
    </row>
    <row r="20" spans="1:11" ht="18" x14ac:dyDescent="0.25">
      <c r="A20" s="104"/>
      <c r="B20" s="58"/>
      <c r="C20" s="59">
        <v>1.93</v>
      </c>
      <c r="D20" s="60"/>
      <c r="E20" s="61" t="str">
        <f t="shared" si="0"/>
        <v/>
      </c>
      <c r="F20" s="62">
        <f t="shared" si="1"/>
        <v>1.71</v>
      </c>
      <c r="G20" s="57">
        <f t="shared" si="2"/>
        <v>-0.21999999999999997</v>
      </c>
      <c r="H20" s="56">
        <v>46</v>
      </c>
      <c r="I20" s="64"/>
      <c r="J20" s="67" t="str">
        <f t="shared" si="3"/>
        <v/>
      </c>
      <c r="K20" s="68"/>
    </row>
    <row r="21" spans="1:11" ht="29.55" customHeight="1" x14ac:dyDescent="0.25">
      <c r="A21" s="104"/>
      <c r="B21" s="58"/>
      <c r="C21" s="59">
        <v>1.86</v>
      </c>
      <c r="D21" s="60"/>
      <c r="E21" s="61" t="str">
        <f t="shared" si="0"/>
        <v/>
      </c>
      <c r="F21" s="62">
        <f t="shared" si="1"/>
        <v>1.71</v>
      </c>
      <c r="G21" s="57">
        <f t="shared" si="2"/>
        <v>-0.15000000000000013</v>
      </c>
      <c r="H21" s="56">
        <v>49</v>
      </c>
      <c r="I21" s="64"/>
      <c r="J21" s="67" t="str">
        <f t="shared" si="3"/>
        <v/>
      </c>
      <c r="K21" s="68"/>
    </row>
    <row r="22" spans="1:11" ht="18" x14ac:dyDescent="0.25">
      <c r="A22" s="104"/>
      <c r="B22" s="58"/>
      <c r="C22" s="59">
        <v>1.83</v>
      </c>
      <c r="D22" s="60"/>
      <c r="E22" s="61" t="str">
        <f t="shared" si="0"/>
        <v/>
      </c>
      <c r="F22" s="62">
        <f t="shared" si="1"/>
        <v>1.71</v>
      </c>
      <c r="G22" s="57">
        <f t="shared" si="2"/>
        <v>-0.12000000000000011</v>
      </c>
      <c r="H22" s="56">
        <v>52</v>
      </c>
      <c r="I22" s="64"/>
      <c r="J22" s="67" t="str">
        <f t="shared" si="3"/>
        <v/>
      </c>
      <c r="K22" s="68"/>
    </row>
    <row r="23" spans="1:11" ht="18" x14ac:dyDescent="0.25">
      <c r="A23" s="104"/>
      <c r="B23" s="58"/>
      <c r="C23" s="59">
        <v>1.49</v>
      </c>
      <c r="D23" s="60"/>
      <c r="E23" s="61" t="str">
        <f t="shared" si="0"/>
        <v/>
      </c>
      <c r="F23" s="62">
        <f t="shared" si="1"/>
        <v>1.71</v>
      </c>
      <c r="G23" s="57">
        <f t="shared" si="2"/>
        <v>0.21999999999999997</v>
      </c>
      <c r="H23" s="56">
        <v>55</v>
      </c>
      <c r="I23" s="64"/>
      <c r="J23" s="67" t="str">
        <f t="shared" si="3"/>
        <v/>
      </c>
      <c r="K23" s="68"/>
    </row>
    <row r="24" spans="1:11" ht="18" x14ac:dyDescent="0.25">
      <c r="A24" s="104"/>
      <c r="B24" s="58"/>
      <c r="C24" s="59">
        <v>0.47</v>
      </c>
      <c r="D24" s="60"/>
      <c r="E24" s="61" t="str">
        <f t="shared" si="0"/>
        <v/>
      </c>
      <c r="F24" s="62">
        <f t="shared" si="1"/>
        <v>1.71</v>
      </c>
      <c r="G24" s="57">
        <f t="shared" si="2"/>
        <v>1.24</v>
      </c>
      <c r="H24" s="56">
        <v>58</v>
      </c>
      <c r="I24" s="64"/>
      <c r="J24" s="67" t="str">
        <f t="shared" si="3"/>
        <v/>
      </c>
      <c r="K24" s="68"/>
    </row>
    <row r="25" spans="1:11" ht="18" x14ac:dyDescent="0.25">
      <c r="A25" s="104"/>
      <c r="B25" s="58"/>
      <c r="C25" s="59">
        <v>1.742</v>
      </c>
      <c r="D25" s="60"/>
      <c r="E25" s="61">
        <f t="shared" si="0"/>
        <v>3.452</v>
      </c>
      <c r="F25" s="62">
        <f t="shared" si="1"/>
        <v>3.452</v>
      </c>
      <c r="G25" s="57">
        <f t="shared" si="2"/>
        <v>1.71</v>
      </c>
      <c r="H25" s="56"/>
      <c r="I25" s="64" t="s">
        <v>76</v>
      </c>
      <c r="J25" s="67" t="str">
        <f t="shared" si="3"/>
        <v>2nd- Water Level</v>
      </c>
      <c r="K25" s="68"/>
    </row>
    <row r="26" spans="1:11" ht="18" x14ac:dyDescent="0.25">
      <c r="A26" s="104"/>
      <c r="B26" s="58"/>
      <c r="C26" s="59">
        <v>1.78</v>
      </c>
      <c r="D26" s="60"/>
      <c r="E26" s="61" t="str">
        <f t="shared" si="0"/>
        <v/>
      </c>
      <c r="F26" s="62">
        <f t="shared" si="1"/>
        <v>3.452</v>
      </c>
      <c r="G26" s="57">
        <f t="shared" si="2"/>
        <v>1.6719999999999999</v>
      </c>
      <c r="H26" s="56">
        <v>60</v>
      </c>
      <c r="I26" s="64"/>
      <c r="J26" s="67" t="str">
        <f t="shared" si="3"/>
        <v/>
      </c>
      <c r="K26" s="68"/>
    </row>
    <row r="27" spans="1:11" ht="18" x14ac:dyDescent="0.25">
      <c r="A27" s="104"/>
      <c r="B27" s="58"/>
      <c r="C27" s="59">
        <v>1.28</v>
      </c>
      <c r="D27" s="60"/>
      <c r="E27" s="61" t="str">
        <f t="shared" si="0"/>
        <v/>
      </c>
      <c r="F27" s="62">
        <f t="shared" si="1"/>
        <v>3.452</v>
      </c>
      <c r="G27" s="57">
        <f t="shared" si="2"/>
        <v>2.1719999999999997</v>
      </c>
      <c r="H27" s="56">
        <v>61.2</v>
      </c>
      <c r="I27" s="64"/>
      <c r="J27" s="67" t="str">
        <f t="shared" si="3"/>
        <v/>
      </c>
      <c r="K27" s="68"/>
    </row>
    <row r="28" spans="1:11" ht="18" x14ac:dyDescent="0.25">
      <c r="A28" s="104"/>
      <c r="B28" s="58"/>
      <c r="C28" s="59">
        <v>1.18</v>
      </c>
      <c r="D28" s="60"/>
      <c r="E28" s="61" t="str">
        <f t="shared" si="0"/>
        <v/>
      </c>
      <c r="F28" s="62">
        <f t="shared" si="1"/>
        <v>3.452</v>
      </c>
      <c r="G28" s="57">
        <f t="shared" si="2"/>
        <v>2.2720000000000002</v>
      </c>
      <c r="H28" s="56">
        <v>70</v>
      </c>
      <c r="I28" s="64"/>
      <c r="J28" s="67" t="str">
        <f t="shared" si="3"/>
        <v/>
      </c>
      <c r="K28" s="68"/>
    </row>
    <row r="29" spans="1:11" ht="18" x14ac:dyDescent="0.25">
      <c r="A29" s="104"/>
      <c r="B29" s="58"/>
      <c r="C29" s="59">
        <v>0.71</v>
      </c>
      <c r="D29" s="60"/>
      <c r="E29" s="61" t="str">
        <f t="shared" si="0"/>
        <v/>
      </c>
      <c r="F29" s="62">
        <f t="shared" si="1"/>
        <v>3.452</v>
      </c>
      <c r="G29" s="57">
        <f t="shared" si="2"/>
        <v>2.742</v>
      </c>
      <c r="H29" s="56">
        <v>71</v>
      </c>
      <c r="I29" s="64"/>
      <c r="J29" s="67" t="str">
        <f t="shared" si="3"/>
        <v/>
      </c>
      <c r="K29" s="68"/>
    </row>
    <row r="30" spans="1:11" ht="18" x14ac:dyDescent="0.25">
      <c r="A30" s="104"/>
      <c r="B30" s="58"/>
      <c r="C30" s="59">
        <v>0.7</v>
      </c>
      <c r="D30" s="60"/>
      <c r="E30" s="61" t="str">
        <f t="shared" si="0"/>
        <v/>
      </c>
      <c r="F30" s="62">
        <f t="shared" si="1"/>
        <v>3.452</v>
      </c>
      <c r="G30" s="57">
        <f t="shared" si="2"/>
        <v>2.7519999999999998</v>
      </c>
      <c r="H30" s="56">
        <v>75</v>
      </c>
      <c r="I30" s="64"/>
      <c r="J30" s="67" t="str">
        <f t="shared" si="3"/>
        <v/>
      </c>
      <c r="K30" s="68"/>
    </row>
    <row r="31" spans="1:11" ht="18" x14ac:dyDescent="0.25">
      <c r="A31" s="104"/>
      <c r="B31" s="58">
        <v>2.157</v>
      </c>
      <c r="C31" s="59"/>
      <c r="D31" s="60">
        <v>1.7929999999999999</v>
      </c>
      <c r="E31" s="61">
        <f t="shared" si="0"/>
        <v>3.8159999999999998</v>
      </c>
      <c r="F31" s="62">
        <f t="shared" si="1"/>
        <v>3.8159999999999998</v>
      </c>
      <c r="G31" s="57">
        <f t="shared" si="2"/>
        <v>1.659</v>
      </c>
      <c r="H31" s="56"/>
      <c r="I31" s="64"/>
      <c r="J31" s="67" t="str">
        <f t="shared" si="3"/>
        <v>Change of Instrument</v>
      </c>
      <c r="K31" s="68"/>
    </row>
    <row r="32" spans="1:11" ht="18" x14ac:dyDescent="0.25">
      <c r="A32" s="104" t="s">
        <v>92</v>
      </c>
      <c r="B32" s="58"/>
      <c r="C32" s="59">
        <v>2.63</v>
      </c>
      <c r="D32" s="60"/>
      <c r="E32" s="61" t="str">
        <f t="shared" si="0"/>
        <v/>
      </c>
      <c r="F32" s="62">
        <f t="shared" si="1"/>
        <v>3.8159999999999998</v>
      </c>
      <c r="G32" s="57">
        <f t="shared" si="2"/>
        <v>1.1859999999999999</v>
      </c>
      <c r="H32" s="56">
        <v>0</v>
      </c>
      <c r="I32" s="64"/>
      <c r="J32" s="67" t="str">
        <f t="shared" si="3"/>
        <v/>
      </c>
      <c r="K32" s="68"/>
    </row>
    <row r="33" spans="1:11" ht="18" x14ac:dyDescent="0.25">
      <c r="A33" s="104"/>
      <c r="B33" s="58"/>
      <c r="C33" s="59">
        <v>2.58</v>
      </c>
      <c r="D33" s="60"/>
      <c r="E33" s="61" t="str">
        <f t="shared" si="0"/>
        <v/>
      </c>
      <c r="F33" s="62">
        <f t="shared" si="1"/>
        <v>3.8159999999999998</v>
      </c>
      <c r="G33" s="57">
        <f t="shared" si="2"/>
        <v>1.2359999999999998</v>
      </c>
      <c r="H33" s="56">
        <v>10</v>
      </c>
      <c r="I33" s="64"/>
      <c r="J33" s="67" t="str">
        <f t="shared" si="3"/>
        <v/>
      </c>
      <c r="K33" s="68"/>
    </row>
    <row r="34" spans="1:11" ht="18" x14ac:dyDescent="0.25">
      <c r="A34" s="104"/>
      <c r="B34" s="58"/>
      <c r="C34" s="59">
        <v>2.69</v>
      </c>
      <c r="D34" s="60"/>
      <c r="E34" s="61" t="str">
        <f t="shared" si="0"/>
        <v/>
      </c>
      <c r="F34" s="62">
        <f t="shared" si="1"/>
        <v>3.8159999999999998</v>
      </c>
      <c r="G34" s="57">
        <f t="shared" si="2"/>
        <v>1.1259999999999999</v>
      </c>
      <c r="H34" s="56">
        <v>18</v>
      </c>
      <c r="I34" s="64"/>
      <c r="J34" s="67" t="str">
        <f t="shared" si="3"/>
        <v/>
      </c>
      <c r="K34" s="68"/>
    </row>
    <row r="35" spans="1:11" ht="18" x14ac:dyDescent="0.25">
      <c r="A35" s="104"/>
      <c r="B35" s="58"/>
      <c r="C35" s="59">
        <v>1.28</v>
      </c>
      <c r="D35" s="60"/>
      <c r="E35" s="61" t="str">
        <f t="shared" si="0"/>
        <v/>
      </c>
      <c r="F35" s="62">
        <f t="shared" si="1"/>
        <v>3.8159999999999998</v>
      </c>
      <c r="G35" s="57">
        <f t="shared" si="2"/>
        <v>2.5359999999999996</v>
      </c>
      <c r="H35" s="56">
        <v>30</v>
      </c>
      <c r="I35" s="64"/>
      <c r="J35" s="67" t="str">
        <f t="shared" si="3"/>
        <v/>
      </c>
      <c r="K35" s="68"/>
    </row>
    <row r="36" spans="1:11" ht="18" x14ac:dyDescent="0.25">
      <c r="A36" s="104"/>
      <c r="B36" s="58"/>
      <c r="C36" s="59">
        <v>2.63</v>
      </c>
      <c r="D36" s="60"/>
      <c r="E36" s="61" t="str">
        <f t="shared" si="0"/>
        <v/>
      </c>
      <c r="F36" s="62">
        <f t="shared" si="1"/>
        <v>3.8159999999999998</v>
      </c>
      <c r="G36" s="57">
        <f t="shared" si="2"/>
        <v>1.1859999999999999</v>
      </c>
      <c r="H36" s="56">
        <v>32</v>
      </c>
      <c r="I36" s="64"/>
      <c r="J36" s="67" t="str">
        <f t="shared" si="3"/>
        <v/>
      </c>
      <c r="K36" s="68"/>
    </row>
    <row r="37" spans="1:11" ht="18" x14ac:dyDescent="0.25">
      <c r="A37" s="104"/>
      <c r="B37" s="58"/>
      <c r="C37" s="59">
        <v>2.165</v>
      </c>
      <c r="D37" s="60"/>
      <c r="E37" s="61" t="str">
        <f t="shared" si="0"/>
        <v/>
      </c>
      <c r="F37" s="62">
        <f t="shared" si="1"/>
        <v>3.8159999999999998</v>
      </c>
      <c r="G37" s="57">
        <f t="shared" si="2"/>
        <v>1.6509999999999998</v>
      </c>
      <c r="H37" s="56"/>
      <c r="I37" s="64" t="s">
        <v>75</v>
      </c>
      <c r="J37" s="67" t="str">
        <f t="shared" si="3"/>
        <v>1st- Water Level</v>
      </c>
      <c r="K37" s="68"/>
    </row>
    <row r="38" spans="1:11" ht="31.2" x14ac:dyDescent="0.25">
      <c r="A38" s="104"/>
      <c r="B38" s="58"/>
      <c r="C38" s="59">
        <v>1.32</v>
      </c>
      <c r="D38" s="60"/>
      <c r="E38" s="61">
        <f t="shared" si="0"/>
        <v>1.6509999999999998</v>
      </c>
      <c r="F38" s="62">
        <f t="shared" si="1"/>
        <v>1.6509999999999998</v>
      </c>
      <c r="G38" s="57">
        <f t="shared" si="2"/>
        <v>0.33099999999999974</v>
      </c>
      <c r="H38" s="56">
        <v>33</v>
      </c>
      <c r="I38" s="64"/>
      <c r="J38" s="67" t="str">
        <f t="shared" si="3"/>
        <v>RL Respected by Water Level</v>
      </c>
      <c r="K38" s="68"/>
    </row>
    <row r="39" spans="1:11" ht="18" x14ac:dyDescent="0.25">
      <c r="A39" s="104"/>
      <c r="B39" s="58"/>
      <c r="C39" s="59">
        <v>1.84</v>
      </c>
      <c r="D39" s="60"/>
      <c r="E39" s="61" t="str">
        <f t="shared" si="0"/>
        <v/>
      </c>
      <c r="F39" s="62">
        <f t="shared" si="1"/>
        <v>1.6509999999999998</v>
      </c>
      <c r="G39" s="57">
        <f t="shared" si="2"/>
        <v>-0.18900000000000028</v>
      </c>
      <c r="H39" s="56">
        <v>37</v>
      </c>
      <c r="I39" s="64"/>
      <c r="J39" s="67" t="str">
        <f t="shared" si="3"/>
        <v/>
      </c>
      <c r="K39" s="68"/>
    </row>
    <row r="40" spans="1:11" ht="18" x14ac:dyDescent="0.25">
      <c r="A40" s="104"/>
      <c r="B40" s="58"/>
      <c r="C40" s="59">
        <v>2.0099999999999998</v>
      </c>
      <c r="D40" s="60"/>
      <c r="E40" s="61" t="str">
        <f t="shared" si="0"/>
        <v/>
      </c>
      <c r="F40" s="62">
        <f t="shared" si="1"/>
        <v>1.6509999999999998</v>
      </c>
      <c r="G40" s="57">
        <f t="shared" si="2"/>
        <v>-0.35899999999999999</v>
      </c>
      <c r="H40" s="56">
        <v>41</v>
      </c>
      <c r="I40" s="64"/>
      <c r="J40" s="67" t="str">
        <f t="shared" si="3"/>
        <v/>
      </c>
      <c r="K40" s="68"/>
    </row>
    <row r="41" spans="1:11" ht="18" x14ac:dyDescent="0.25">
      <c r="A41" s="104"/>
      <c r="B41" s="58"/>
      <c r="C41" s="59">
        <v>2.12</v>
      </c>
      <c r="D41" s="60"/>
      <c r="E41" s="61" t="str">
        <f t="shared" si="0"/>
        <v/>
      </c>
      <c r="F41" s="62">
        <f t="shared" si="1"/>
        <v>1.6509999999999998</v>
      </c>
      <c r="G41" s="57">
        <f t="shared" si="2"/>
        <v>-0.46900000000000031</v>
      </c>
      <c r="H41" s="56">
        <v>45</v>
      </c>
      <c r="I41" s="64"/>
      <c r="J41" s="67" t="str">
        <f t="shared" si="3"/>
        <v/>
      </c>
      <c r="K41" s="68"/>
    </row>
    <row r="42" spans="1:11" ht="18" x14ac:dyDescent="0.25">
      <c r="A42" s="104"/>
      <c r="B42" s="58"/>
      <c r="C42" s="59">
        <v>2</v>
      </c>
      <c r="D42" s="60"/>
      <c r="E42" s="61" t="str">
        <f t="shared" si="0"/>
        <v/>
      </c>
      <c r="F42" s="62">
        <f t="shared" si="1"/>
        <v>1.6509999999999998</v>
      </c>
      <c r="G42" s="57">
        <f t="shared" si="2"/>
        <v>-0.3490000000000002</v>
      </c>
      <c r="H42" s="56">
        <v>49</v>
      </c>
      <c r="I42" s="64"/>
      <c r="J42" s="67" t="str">
        <f t="shared" si="3"/>
        <v/>
      </c>
      <c r="K42" s="68"/>
    </row>
    <row r="43" spans="1:11" ht="17.55" customHeight="1" x14ac:dyDescent="0.25">
      <c r="A43" s="104"/>
      <c r="B43" s="58"/>
      <c r="C43" s="59">
        <v>1.96</v>
      </c>
      <c r="D43" s="60"/>
      <c r="E43" s="61" t="str">
        <f t="shared" si="0"/>
        <v/>
      </c>
      <c r="F43" s="62">
        <f t="shared" si="1"/>
        <v>1.6509999999999998</v>
      </c>
      <c r="G43" s="57">
        <f t="shared" si="2"/>
        <v>-0.30900000000000016</v>
      </c>
      <c r="H43" s="56">
        <v>52</v>
      </c>
      <c r="I43" s="64"/>
      <c r="J43" s="67" t="str">
        <f t="shared" si="3"/>
        <v/>
      </c>
      <c r="K43" s="68"/>
    </row>
    <row r="44" spans="1:11" ht="16.05" customHeight="1" x14ac:dyDescent="0.25">
      <c r="A44" s="104"/>
      <c r="B44" s="58"/>
      <c r="C44" s="59">
        <v>1.86</v>
      </c>
      <c r="D44" s="60"/>
      <c r="E44" s="61" t="str">
        <f t="shared" si="0"/>
        <v/>
      </c>
      <c r="F44" s="62">
        <f t="shared" si="1"/>
        <v>1.6509999999999998</v>
      </c>
      <c r="G44" s="57">
        <f t="shared" si="2"/>
        <v>-0.2090000000000003</v>
      </c>
      <c r="H44" s="56">
        <v>56</v>
      </c>
      <c r="I44" s="64"/>
      <c r="J44" s="67" t="str">
        <f t="shared" si="3"/>
        <v/>
      </c>
      <c r="K44" s="68"/>
    </row>
    <row r="45" spans="1:11" ht="14.1" customHeight="1" x14ac:dyDescent="0.25">
      <c r="A45" s="104"/>
      <c r="B45" s="58"/>
      <c r="C45" s="59">
        <v>1.7</v>
      </c>
      <c r="D45" s="60"/>
      <c r="E45" s="61" t="str">
        <f t="shared" si="0"/>
        <v/>
      </c>
      <c r="F45" s="62">
        <f t="shared" si="1"/>
        <v>1.6509999999999998</v>
      </c>
      <c r="G45" s="57">
        <f t="shared" si="2"/>
        <v>-4.9000000000000155E-2</v>
      </c>
      <c r="H45" s="56">
        <v>60</v>
      </c>
      <c r="I45" s="64"/>
      <c r="J45" s="67" t="str">
        <f t="shared" si="3"/>
        <v/>
      </c>
      <c r="K45" s="68"/>
    </row>
    <row r="46" spans="1:11" ht="17.100000000000001" customHeight="1" x14ac:dyDescent="0.25">
      <c r="A46" s="104"/>
      <c r="B46" s="58"/>
      <c r="C46" s="59">
        <v>1.3</v>
      </c>
      <c r="D46" s="60"/>
      <c r="E46" s="61" t="str">
        <f t="shared" si="0"/>
        <v/>
      </c>
      <c r="F46" s="62">
        <f t="shared" si="1"/>
        <v>1.6509999999999998</v>
      </c>
      <c r="G46" s="57">
        <f t="shared" si="2"/>
        <v>0.35099999999999976</v>
      </c>
      <c r="H46" s="56">
        <v>64</v>
      </c>
      <c r="I46" s="64"/>
      <c r="J46" s="67" t="str">
        <f t="shared" si="3"/>
        <v/>
      </c>
      <c r="K46" s="68"/>
    </row>
    <row r="47" spans="1:11" ht="19.5" customHeight="1" x14ac:dyDescent="0.25">
      <c r="A47" s="104"/>
      <c r="B47" s="58"/>
      <c r="C47" s="59">
        <v>2.165</v>
      </c>
      <c r="D47" s="60"/>
      <c r="E47" s="61">
        <f t="shared" si="0"/>
        <v>3.8159999999999998</v>
      </c>
      <c r="F47" s="62">
        <f t="shared" si="1"/>
        <v>3.8159999999999998</v>
      </c>
      <c r="G47" s="57">
        <f t="shared" si="2"/>
        <v>1.6509999999999998</v>
      </c>
      <c r="H47" s="56"/>
      <c r="I47" s="64" t="s">
        <v>76</v>
      </c>
      <c r="J47" s="67" t="str">
        <f t="shared" si="3"/>
        <v>2nd- Water Level</v>
      </c>
      <c r="K47" s="68"/>
    </row>
    <row r="48" spans="1:11" ht="16.5" customHeight="1" x14ac:dyDescent="0.25">
      <c r="A48" s="104"/>
      <c r="B48" s="58"/>
      <c r="C48" s="59">
        <v>2.2400000000000002</v>
      </c>
      <c r="D48" s="60"/>
      <c r="E48" s="61" t="str">
        <f t="shared" si="0"/>
        <v/>
      </c>
      <c r="F48" s="62">
        <f t="shared" si="1"/>
        <v>3.8159999999999998</v>
      </c>
      <c r="G48" s="57">
        <f t="shared" si="2"/>
        <v>1.5759999999999996</v>
      </c>
      <c r="H48" s="56">
        <v>65</v>
      </c>
      <c r="I48" s="64"/>
      <c r="J48" s="67" t="str">
        <f t="shared" si="3"/>
        <v/>
      </c>
      <c r="K48" s="68"/>
    </row>
    <row r="49" spans="1:11" ht="18" x14ac:dyDescent="0.25">
      <c r="A49" s="104"/>
      <c r="B49" s="58"/>
      <c r="C49" s="59">
        <v>1.58</v>
      </c>
      <c r="D49" s="60"/>
      <c r="E49" s="61" t="str">
        <f t="shared" si="0"/>
        <v/>
      </c>
      <c r="F49" s="62">
        <f t="shared" si="1"/>
        <v>3.8159999999999998</v>
      </c>
      <c r="G49" s="57">
        <f t="shared" si="2"/>
        <v>2.2359999999999998</v>
      </c>
      <c r="H49" s="56">
        <v>66.5</v>
      </c>
      <c r="I49" s="64"/>
      <c r="J49" s="67" t="str">
        <f t="shared" si="3"/>
        <v/>
      </c>
      <c r="K49" s="68"/>
    </row>
    <row r="50" spans="1:11" ht="18" x14ac:dyDescent="0.25">
      <c r="A50" s="104"/>
      <c r="B50" s="58"/>
      <c r="C50" s="59">
        <v>1.53</v>
      </c>
      <c r="D50" s="60"/>
      <c r="E50" s="61" t="str">
        <f t="shared" si="0"/>
        <v/>
      </c>
      <c r="F50" s="62">
        <f t="shared" si="1"/>
        <v>3.8159999999999998</v>
      </c>
      <c r="G50" s="57">
        <f t="shared" si="2"/>
        <v>2.2859999999999996</v>
      </c>
      <c r="H50" s="56">
        <v>70.5</v>
      </c>
      <c r="I50" s="64"/>
      <c r="J50" s="67" t="str">
        <f t="shared" si="3"/>
        <v/>
      </c>
      <c r="K50" s="68"/>
    </row>
    <row r="51" spans="1:11" ht="18" x14ac:dyDescent="0.25">
      <c r="A51" s="104"/>
      <c r="B51" s="58"/>
      <c r="C51" s="59">
        <v>1.3</v>
      </c>
      <c r="D51" s="60"/>
      <c r="E51" s="61" t="str">
        <f t="shared" si="0"/>
        <v/>
      </c>
      <c r="F51" s="62">
        <f t="shared" si="1"/>
        <v>3.8159999999999998</v>
      </c>
      <c r="G51" s="57">
        <f t="shared" si="2"/>
        <v>2.516</v>
      </c>
      <c r="H51" s="56">
        <v>71</v>
      </c>
      <c r="I51" s="64"/>
      <c r="J51" s="67" t="str">
        <f t="shared" si="3"/>
        <v/>
      </c>
      <c r="K51" s="68"/>
    </row>
    <row r="52" spans="1:11" ht="18" x14ac:dyDescent="0.25">
      <c r="A52" s="104"/>
      <c r="B52" s="58"/>
      <c r="C52" s="59">
        <v>1.32</v>
      </c>
      <c r="D52" s="60"/>
      <c r="E52" s="61" t="str">
        <f t="shared" ref="E52:E54" si="4">IF(I51="WL-1",G51,IF(I52="wl-2",F51+C52,IF(B52="","",F51-D52+B52)))</f>
        <v/>
      </c>
      <c r="F52" s="62">
        <f t="shared" ref="F52:F54" si="5">IF(E52="",F51,E52)</f>
        <v>3.8159999999999998</v>
      </c>
      <c r="G52" s="57">
        <f t="shared" ref="G52:G54" si="6">IF(B52&amp;C52&amp;D52="","",IF(B52&amp;D52="",F52-C52,IF(B52&amp;C52="",F52-D52,IF(C52="",F51-D52))))</f>
        <v>2.4959999999999996</v>
      </c>
      <c r="H52" s="56">
        <v>75</v>
      </c>
      <c r="I52" s="64"/>
      <c r="J52" s="67"/>
      <c r="K52" s="68"/>
    </row>
    <row r="53" spans="1:11" ht="18" x14ac:dyDescent="0.25">
      <c r="A53" s="104"/>
      <c r="B53" s="58">
        <v>2.3450000000000002</v>
      </c>
      <c r="C53" s="59"/>
      <c r="D53" s="60">
        <v>2.157</v>
      </c>
      <c r="E53" s="61">
        <f t="shared" si="4"/>
        <v>4.0039999999999996</v>
      </c>
      <c r="F53" s="62">
        <f t="shared" si="5"/>
        <v>4.0039999999999996</v>
      </c>
      <c r="G53" s="57">
        <f t="shared" si="6"/>
        <v>1.6589999999999998</v>
      </c>
      <c r="H53" s="56"/>
      <c r="I53" s="64"/>
      <c r="J53" s="67" t="str">
        <f t="shared" si="3"/>
        <v>Change of Instrument</v>
      </c>
      <c r="K53" s="68"/>
    </row>
    <row r="54" spans="1:11" ht="18" x14ac:dyDescent="0.25">
      <c r="A54" s="104" t="s">
        <v>93</v>
      </c>
      <c r="B54" s="58"/>
      <c r="C54" s="59">
        <v>1.99</v>
      </c>
      <c r="D54" s="60"/>
      <c r="E54" s="61" t="str">
        <f t="shared" si="4"/>
        <v/>
      </c>
      <c r="F54" s="62">
        <f t="shared" si="5"/>
        <v>4.0039999999999996</v>
      </c>
      <c r="G54" s="57">
        <f t="shared" si="6"/>
        <v>2.0139999999999993</v>
      </c>
      <c r="H54" s="56">
        <v>0</v>
      </c>
      <c r="I54" s="64"/>
      <c r="J54" s="67" t="str">
        <f t="shared" si="3"/>
        <v/>
      </c>
      <c r="K54" s="68"/>
    </row>
    <row r="55" spans="1:11" ht="18" x14ac:dyDescent="0.25">
      <c r="A55" s="104"/>
      <c r="B55" s="58"/>
      <c r="C55" s="59">
        <v>1.96</v>
      </c>
      <c r="D55" s="60"/>
      <c r="E55" s="61" t="str">
        <f t="shared" si="0"/>
        <v/>
      </c>
      <c r="F55" s="62">
        <f t="shared" si="1"/>
        <v>4.0039999999999996</v>
      </c>
      <c r="G55" s="57">
        <f t="shared" si="2"/>
        <v>2.0439999999999996</v>
      </c>
      <c r="H55" s="56">
        <v>5</v>
      </c>
      <c r="I55" s="64"/>
      <c r="J55" s="67" t="str">
        <f t="shared" si="3"/>
        <v/>
      </c>
      <c r="K55" s="68"/>
    </row>
    <row r="56" spans="1:11" ht="21.6" customHeight="1" x14ac:dyDescent="0.25">
      <c r="A56" s="104"/>
      <c r="B56" s="58"/>
      <c r="C56" s="59">
        <v>1.75</v>
      </c>
      <c r="D56" s="60"/>
      <c r="E56" s="61" t="str">
        <f t="shared" si="0"/>
        <v/>
      </c>
      <c r="F56" s="62">
        <f t="shared" si="1"/>
        <v>4.0039999999999996</v>
      </c>
      <c r="G56" s="57">
        <f t="shared" si="2"/>
        <v>2.2539999999999996</v>
      </c>
      <c r="H56" s="56">
        <v>15</v>
      </c>
      <c r="I56" s="64"/>
      <c r="J56" s="67" t="str">
        <f t="shared" si="3"/>
        <v/>
      </c>
      <c r="K56" s="68"/>
    </row>
    <row r="57" spans="1:11" ht="18" x14ac:dyDescent="0.25">
      <c r="A57" s="104"/>
      <c r="B57" s="58"/>
      <c r="C57" s="59">
        <v>2.46</v>
      </c>
      <c r="D57" s="60"/>
      <c r="E57" s="61" t="str">
        <f t="shared" si="0"/>
        <v/>
      </c>
      <c r="F57" s="62">
        <f t="shared" si="1"/>
        <v>4.0039999999999996</v>
      </c>
      <c r="G57" s="57">
        <f t="shared" si="2"/>
        <v>1.5439999999999996</v>
      </c>
      <c r="H57" s="56">
        <v>17</v>
      </c>
      <c r="I57" s="64"/>
      <c r="J57" s="67" t="str">
        <f t="shared" si="3"/>
        <v/>
      </c>
      <c r="K57" s="68"/>
    </row>
    <row r="58" spans="1:11" ht="18" x14ac:dyDescent="0.25">
      <c r="A58" s="104"/>
      <c r="B58" s="58"/>
      <c r="C58" s="59">
        <v>3.47</v>
      </c>
      <c r="D58" s="60"/>
      <c r="E58" s="61" t="str">
        <f t="shared" si="0"/>
        <v/>
      </c>
      <c r="F58" s="62">
        <f t="shared" si="1"/>
        <v>4.0039999999999996</v>
      </c>
      <c r="G58" s="57">
        <f t="shared" si="2"/>
        <v>0.53399999999999936</v>
      </c>
      <c r="H58" s="56">
        <v>18</v>
      </c>
      <c r="I58" s="64"/>
      <c r="J58" s="67" t="str">
        <f t="shared" si="3"/>
        <v/>
      </c>
      <c r="K58" s="68"/>
    </row>
    <row r="59" spans="1:11" ht="18" x14ac:dyDescent="0.25">
      <c r="A59" s="104"/>
      <c r="B59" s="58"/>
      <c r="C59" s="59">
        <v>2.35</v>
      </c>
      <c r="D59" s="60"/>
      <c r="E59" s="61" t="str">
        <f t="shared" si="0"/>
        <v/>
      </c>
      <c r="F59" s="62">
        <f t="shared" si="1"/>
        <v>4.0039999999999996</v>
      </c>
      <c r="G59" s="57">
        <f t="shared" si="2"/>
        <v>1.6539999999999995</v>
      </c>
      <c r="H59" s="56"/>
      <c r="I59" s="64" t="s">
        <v>75</v>
      </c>
      <c r="J59" s="67" t="str">
        <f t="shared" si="3"/>
        <v>1st- Water Level</v>
      </c>
      <c r="K59" s="68"/>
    </row>
    <row r="60" spans="1:11" ht="31.2" x14ac:dyDescent="0.25">
      <c r="A60" s="104"/>
      <c r="B60" s="58"/>
      <c r="C60" s="59">
        <v>1.1499999999999999</v>
      </c>
      <c r="D60" s="60"/>
      <c r="E60" s="61">
        <f t="shared" si="0"/>
        <v>1.6539999999999995</v>
      </c>
      <c r="F60" s="62">
        <f t="shared" si="1"/>
        <v>1.6539999999999995</v>
      </c>
      <c r="G60" s="57">
        <f t="shared" si="2"/>
        <v>0.50399999999999956</v>
      </c>
      <c r="H60" s="56">
        <v>22</v>
      </c>
      <c r="I60" s="64"/>
      <c r="J60" s="67" t="str">
        <f t="shared" si="3"/>
        <v>RL Respected by Water Level</v>
      </c>
      <c r="K60" s="68"/>
    </row>
    <row r="61" spans="1:11" ht="18" x14ac:dyDescent="0.25">
      <c r="A61" s="104"/>
      <c r="B61" s="58"/>
      <c r="C61" s="59">
        <v>1.0900000000000001</v>
      </c>
      <c r="D61" s="60"/>
      <c r="E61" s="61" t="str">
        <f t="shared" si="0"/>
        <v/>
      </c>
      <c r="F61" s="62">
        <f t="shared" si="1"/>
        <v>1.6539999999999995</v>
      </c>
      <c r="G61" s="57">
        <f t="shared" si="2"/>
        <v>0.56399999999999939</v>
      </c>
      <c r="H61" s="56">
        <v>26</v>
      </c>
      <c r="I61" s="64"/>
      <c r="J61" s="67" t="str">
        <f t="shared" si="3"/>
        <v/>
      </c>
      <c r="K61" s="68"/>
    </row>
    <row r="62" spans="1:11" ht="18" x14ac:dyDescent="0.25">
      <c r="A62" s="104"/>
      <c r="B62" s="58"/>
      <c r="C62" s="59">
        <v>1.1200000000000001</v>
      </c>
      <c r="D62" s="60"/>
      <c r="E62" s="61" t="str">
        <f t="shared" si="0"/>
        <v/>
      </c>
      <c r="F62" s="62">
        <f t="shared" si="1"/>
        <v>1.6539999999999995</v>
      </c>
      <c r="G62" s="57">
        <f t="shared" si="2"/>
        <v>0.53399999999999936</v>
      </c>
      <c r="H62" s="56">
        <v>31</v>
      </c>
      <c r="I62" s="64"/>
      <c r="J62" s="67" t="str">
        <f t="shared" si="3"/>
        <v/>
      </c>
      <c r="K62" s="68"/>
    </row>
    <row r="63" spans="1:11" ht="18" x14ac:dyDescent="0.25">
      <c r="A63" s="104"/>
      <c r="B63" s="58"/>
      <c r="C63" s="59">
        <v>0.8</v>
      </c>
      <c r="D63" s="60"/>
      <c r="E63" s="61" t="str">
        <f t="shared" si="0"/>
        <v/>
      </c>
      <c r="F63" s="62">
        <f t="shared" si="1"/>
        <v>1.6539999999999995</v>
      </c>
      <c r="G63" s="57">
        <f t="shared" si="2"/>
        <v>0.85399999999999943</v>
      </c>
      <c r="H63" s="56">
        <v>35</v>
      </c>
      <c r="I63" s="64"/>
      <c r="J63" s="67" t="str">
        <f t="shared" si="3"/>
        <v/>
      </c>
      <c r="K63" s="68"/>
    </row>
    <row r="64" spans="1:11" ht="18" x14ac:dyDescent="0.25">
      <c r="A64" s="104"/>
      <c r="B64" s="58"/>
      <c r="C64" s="59">
        <v>1.77</v>
      </c>
      <c r="D64" s="60"/>
      <c r="E64" s="61" t="str">
        <f t="shared" si="0"/>
        <v/>
      </c>
      <c r="F64" s="62">
        <f t="shared" si="1"/>
        <v>1.6539999999999995</v>
      </c>
      <c r="G64" s="57">
        <f t="shared" si="2"/>
        <v>-0.11600000000000055</v>
      </c>
      <c r="H64" s="56">
        <v>40</v>
      </c>
      <c r="I64" s="64"/>
      <c r="J64" s="67" t="str">
        <f t="shared" si="3"/>
        <v/>
      </c>
      <c r="K64" s="68"/>
    </row>
    <row r="65" spans="1:11" ht="18" x14ac:dyDescent="0.25">
      <c r="A65" s="104"/>
      <c r="B65" s="58"/>
      <c r="C65" s="59">
        <v>2.16</v>
      </c>
      <c r="D65" s="60"/>
      <c r="E65" s="61" t="str">
        <f t="shared" si="0"/>
        <v/>
      </c>
      <c r="F65" s="62">
        <f t="shared" si="1"/>
        <v>1.6539999999999995</v>
      </c>
      <c r="G65" s="57">
        <f t="shared" si="2"/>
        <v>-0.50600000000000067</v>
      </c>
      <c r="H65" s="56">
        <v>44</v>
      </c>
      <c r="I65" s="64"/>
      <c r="J65" s="67" t="str">
        <f t="shared" si="3"/>
        <v/>
      </c>
      <c r="K65" s="68"/>
    </row>
    <row r="66" spans="1:11" ht="18" x14ac:dyDescent="0.25">
      <c r="A66" s="104"/>
      <c r="B66" s="58"/>
      <c r="C66" s="59">
        <v>2.2599999999999998</v>
      </c>
      <c r="D66" s="60"/>
      <c r="E66" s="61" t="str">
        <f t="shared" si="0"/>
        <v/>
      </c>
      <c r="F66" s="62">
        <f>IF(E66="",F65,E66)</f>
        <v>1.6539999999999995</v>
      </c>
      <c r="G66" s="57">
        <f t="shared" si="2"/>
        <v>-0.60600000000000032</v>
      </c>
      <c r="H66" s="56">
        <v>49</v>
      </c>
      <c r="I66" s="64"/>
      <c r="J66" s="67" t="str">
        <f t="shared" si="3"/>
        <v/>
      </c>
      <c r="K66" s="68"/>
    </row>
    <row r="67" spans="1:11" ht="18" x14ac:dyDescent="0.25">
      <c r="A67" s="104"/>
      <c r="B67" s="58"/>
      <c r="C67" s="59">
        <v>2.2200000000000002</v>
      </c>
      <c r="D67" s="60"/>
      <c r="E67" s="61" t="str">
        <f t="shared" ref="E67:E130" si="7">IF(I66="WL-1",G66,IF(I67="wl-2",F66+C67,IF(B67="","",F66-D67+B67)))</f>
        <v/>
      </c>
      <c r="F67" s="62">
        <f t="shared" si="1"/>
        <v>1.6539999999999995</v>
      </c>
      <c r="G67" s="57">
        <f t="shared" ref="G67:G130" si="8">IF(B67&amp;C67&amp;D67="","",IF(B67&amp;D67="",F67-C67,IF(B67&amp;C67="",F67-D67,IF(C67="",F66-D67))))</f>
        <v>-0.56600000000000072</v>
      </c>
      <c r="H67" s="56">
        <v>53</v>
      </c>
      <c r="I67" s="64"/>
      <c r="J67" s="67" t="str">
        <f t="shared" si="3"/>
        <v/>
      </c>
      <c r="K67" s="68"/>
    </row>
    <row r="68" spans="1:11" ht="18" x14ac:dyDescent="0.25">
      <c r="A68" s="104"/>
      <c r="B68" s="58"/>
      <c r="C68" s="59">
        <v>2.11</v>
      </c>
      <c r="D68" s="60"/>
      <c r="E68" s="61" t="str">
        <f t="shared" si="7"/>
        <v/>
      </c>
      <c r="F68" s="62">
        <f t="shared" si="1"/>
        <v>1.6539999999999995</v>
      </c>
      <c r="G68" s="57">
        <f t="shared" si="8"/>
        <v>-0.45600000000000041</v>
      </c>
      <c r="H68" s="56">
        <v>57</v>
      </c>
      <c r="I68" s="64"/>
      <c r="J68" s="67" t="str">
        <f t="shared" ref="J68:J131" si="9">IF(I68="WL-1","1st- Water Level",IF(I67="wl-1","RL Respected by Water Level",IF(I68="WL-2","2nd- Water Level",IF(E68="","","Change of Instrument"))))</f>
        <v/>
      </c>
      <c r="K68" s="68"/>
    </row>
    <row r="69" spans="1:11" ht="18" x14ac:dyDescent="0.25">
      <c r="A69" s="104"/>
      <c r="B69" s="58"/>
      <c r="C69" s="59">
        <v>1.77</v>
      </c>
      <c r="D69" s="60"/>
      <c r="E69" s="61" t="str">
        <f t="shared" si="7"/>
        <v/>
      </c>
      <c r="F69" s="62">
        <f t="shared" ref="F69:F132" si="10">IF(E69="",F68,E69)</f>
        <v>1.6539999999999995</v>
      </c>
      <c r="G69" s="57">
        <f t="shared" si="8"/>
        <v>-0.11600000000000055</v>
      </c>
      <c r="H69" s="56">
        <v>62</v>
      </c>
      <c r="I69" s="64"/>
      <c r="J69" s="67" t="str">
        <f t="shared" si="9"/>
        <v/>
      </c>
      <c r="K69" s="68"/>
    </row>
    <row r="70" spans="1:11" ht="14.1" customHeight="1" x14ac:dyDescent="0.25">
      <c r="A70" s="104"/>
      <c r="B70" s="58"/>
      <c r="C70" s="59">
        <v>1.42</v>
      </c>
      <c r="D70" s="60"/>
      <c r="E70" s="61" t="str">
        <f t="shared" si="7"/>
        <v/>
      </c>
      <c r="F70" s="62">
        <f t="shared" si="10"/>
        <v>1.6539999999999995</v>
      </c>
      <c r="G70" s="57">
        <f t="shared" si="8"/>
        <v>0.23399999999999954</v>
      </c>
      <c r="H70" s="56">
        <v>64</v>
      </c>
      <c r="I70" s="64"/>
      <c r="J70" s="67" t="str">
        <f t="shared" si="9"/>
        <v/>
      </c>
      <c r="K70" s="68"/>
    </row>
    <row r="71" spans="1:11" ht="13.05" customHeight="1" x14ac:dyDescent="0.25">
      <c r="A71" s="104"/>
      <c r="B71" s="58"/>
      <c r="C71" s="59">
        <v>1.45</v>
      </c>
      <c r="D71" s="60"/>
      <c r="E71" s="61" t="str">
        <f t="shared" si="7"/>
        <v/>
      </c>
      <c r="F71" s="62">
        <f t="shared" si="10"/>
        <v>1.6539999999999995</v>
      </c>
      <c r="G71" s="57">
        <f t="shared" si="8"/>
        <v>0.20399999999999952</v>
      </c>
      <c r="H71" s="56">
        <v>66</v>
      </c>
      <c r="I71" s="64"/>
      <c r="J71" s="67" t="str">
        <f t="shared" si="9"/>
        <v/>
      </c>
      <c r="K71" s="68"/>
    </row>
    <row r="72" spans="1:11" ht="15.6" customHeight="1" x14ac:dyDescent="0.25">
      <c r="A72" s="104"/>
      <c r="B72" s="58"/>
      <c r="C72" s="59">
        <v>1</v>
      </c>
      <c r="D72" s="60"/>
      <c r="E72" s="61" t="str">
        <f t="shared" si="7"/>
        <v/>
      </c>
      <c r="F72" s="62">
        <f t="shared" si="10"/>
        <v>1.6539999999999995</v>
      </c>
      <c r="G72" s="57">
        <f t="shared" si="8"/>
        <v>0.65399999999999947</v>
      </c>
      <c r="H72" s="56">
        <v>70</v>
      </c>
      <c r="I72" s="64"/>
      <c r="J72" s="67" t="str">
        <f t="shared" si="9"/>
        <v/>
      </c>
      <c r="K72" s="68"/>
    </row>
    <row r="73" spans="1:11" ht="18" x14ac:dyDescent="0.25">
      <c r="A73" s="104"/>
      <c r="B73" s="58"/>
      <c r="C73" s="59">
        <v>2.35</v>
      </c>
      <c r="D73" s="60"/>
      <c r="E73" s="61">
        <f t="shared" si="7"/>
        <v>4.0039999999999996</v>
      </c>
      <c r="F73" s="62">
        <f t="shared" si="10"/>
        <v>4.0039999999999996</v>
      </c>
      <c r="G73" s="57">
        <f t="shared" si="8"/>
        <v>1.6539999999999995</v>
      </c>
      <c r="H73" s="56"/>
      <c r="I73" s="64" t="s">
        <v>76</v>
      </c>
      <c r="J73" s="67" t="str">
        <f t="shared" si="9"/>
        <v>2nd- Water Level</v>
      </c>
      <c r="K73" s="68"/>
    </row>
    <row r="74" spans="1:11" ht="18" x14ac:dyDescent="0.25">
      <c r="A74" s="104"/>
      <c r="B74" s="58"/>
      <c r="C74" s="59">
        <v>2.42</v>
      </c>
      <c r="D74" s="60"/>
      <c r="E74" s="61" t="str">
        <f t="shared" si="7"/>
        <v/>
      </c>
      <c r="F74" s="62">
        <f t="shared" si="10"/>
        <v>4.0039999999999996</v>
      </c>
      <c r="G74" s="57">
        <f t="shared" si="8"/>
        <v>1.5839999999999996</v>
      </c>
      <c r="H74" s="56">
        <v>73</v>
      </c>
      <c r="I74" s="64"/>
      <c r="J74" s="67" t="str">
        <f t="shared" si="9"/>
        <v/>
      </c>
      <c r="K74" s="68"/>
    </row>
    <row r="75" spans="1:11" ht="18" x14ac:dyDescent="0.25">
      <c r="A75" s="104"/>
      <c r="B75" s="58"/>
      <c r="C75" s="59">
        <v>1.41</v>
      </c>
      <c r="D75" s="60"/>
      <c r="E75" s="61" t="str">
        <f t="shared" si="7"/>
        <v/>
      </c>
      <c r="F75" s="62">
        <f t="shared" si="10"/>
        <v>4.0039999999999996</v>
      </c>
      <c r="G75" s="57">
        <f t="shared" si="8"/>
        <v>2.5939999999999994</v>
      </c>
      <c r="H75" s="56">
        <v>75</v>
      </c>
      <c r="I75" s="64"/>
      <c r="J75" s="67" t="str">
        <f t="shared" si="9"/>
        <v/>
      </c>
      <c r="K75" s="68"/>
    </row>
    <row r="76" spans="1:11" ht="18" x14ac:dyDescent="0.25">
      <c r="A76" s="104"/>
      <c r="B76" s="58"/>
      <c r="C76" s="59">
        <v>1.4</v>
      </c>
      <c r="D76" s="60"/>
      <c r="E76" s="61" t="str">
        <f t="shared" si="7"/>
        <v/>
      </c>
      <c r="F76" s="62">
        <f t="shared" si="10"/>
        <v>4.0039999999999996</v>
      </c>
      <c r="G76" s="57">
        <f t="shared" si="8"/>
        <v>2.6039999999999996</v>
      </c>
      <c r="H76" s="56">
        <v>81</v>
      </c>
      <c r="I76" s="64"/>
      <c r="J76" s="67" t="str">
        <f t="shared" si="9"/>
        <v/>
      </c>
      <c r="K76" s="68"/>
    </row>
    <row r="77" spans="1:11" ht="18" x14ac:dyDescent="0.25">
      <c r="A77" s="104"/>
      <c r="B77" s="58"/>
      <c r="C77" s="59">
        <v>1.06</v>
      </c>
      <c r="D77" s="60"/>
      <c r="E77" s="61" t="str">
        <f t="shared" si="7"/>
        <v/>
      </c>
      <c r="F77" s="62">
        <f t="shared" si="10"/>
        <v>4.0039999999999996</v>
      </c>
      <c r="G77" s="57">
        <f t="shared" si="8"/>
        <v>2.9439999999999995</v>
      </c>
      <c r="H77" s="56">
        <v>82</v>
      </c>
      <c r="I77" s="64"/>
      <c r="J77" s="67" t="str">
        <f t="shared" si="9"/>
        <v/>
      </c>
      <c r="K77" s="68"/>
    </row>
    <row r="78" spans="1:11" ht="18" x14ac:dyDescent="0.25">
      <c r="A78" s="104"/>
      <c r="B78" s="58"/>
      <c r="C78" s="59">
        <v>1.22</v>
      </c>
      <c r="D78" s="60"/>
      <c r="E78" s="61" t="str">
        <f t="shared" si="7"/>
        <v/>
      </c>
      <c r="F78" s="62">
        <f t="shared" si="10"/>
        <v>4.0039999999999996</v>
      </c>
      <c r="G78" s="57">
        <f t="shared" si="8"/>
        <v>2.7839999999999998</v>
      </c>
      <c r="H78" s="56">
        <v>86</v>
      </c>
      <c r="I78" s="64"/>
      <c r="J78" s="67" t="str">
        <f t="shared" si="9"/>
        <v/>
      </c>
      <c r="K78" s="68"/>
    </row>
    <row r="79" spans="1:11" ht="18" x14ac:dyDescent="0.25">
      <c r="A79" s="104"/>
      <c r="B79" s="58">
        <v>2.2789999999999999</v>
      </c>
      <c r="C79" s="59"/>
      <c r="D79" s="60">
        <v>2.3450000000000002</v>
      </c>
      <c r="E79" s="61">
        <f t="shared" si="7"/>
        <v>3.9379999999999993</v>
      </c>
      <c r="F79" s="62">
        <f t="shared" si="10"/>
        <v>3.9379999999999993</v>
      </c>
      <c r="G79" s="57">
        <f t="shared" si="8"/>
        <v>1.6589999999999994</v>
      </c>
      <c r="H79" s="56"/>
      <c r="I79" s="64"/>
      <c r="J79" s="67" t="str">
        <f t="shared" si="9"/>
        <v>Change of Instrument</v>
      </c>
      <c r="K79" s="68"/>
    </row>
    <row r="80" spans="1:11" ht="18" x14ac:dyDescent="0.25">
      <c r="A80" s="104" t="s">
        <v>94</v>
      </c>
      <c r="B80" s="58"/>
      <c r="C80" s="59">
        <v>1.84</v>
      </c>
      <c r="D80" s="60"/>
      <c r="E80" s="61" t="str">
        <f t="shared" si="7"/>
        <v/>
      </c>
      <c r="F80" s="62">
        <f t="shared" si="10"/>
        <v>3.9379999999999993</v>
      </c>
      <c r="G80" s="57">
        <f t="shared" si="8"/>
        <v>2.097999999999999</v>
      </c>
      <c r="H80" s="56">
        <v>0</v>
      </c>
      <c r="I80" s="64"/>
      <c r="J80" s="67" t="str">
        <f t="shared" si="9"/>
        <v/>
      </c>
      <c r="K80" s="68"/>
    </row>
    <row r="81" spans="1:11" ht="18" x14ac:dyDescent="0.25">
      <c r="A81" s="104"/>
      <c r="B81" s="58"/>
      <c r="C81" s="59">
        <v>1.81</v>
      </c>
      <c r="D81" s="60"/>
      <c r="E81" s="61" t="str">
        <f t="shared" si="7"/>
        <v/>
      </c>
      <c r="F81" s="62">
        <f t="shared" si="10"/>
        <v>3.9379999999999993</v>
      </c>
      <c r="G81" s="57">
        <f t="shared" si="8"/>
        <v>2.1279999999999992</v>
      </c>
      <c r="H81" s="56">
        <v>10</v>
      </c>
      <c r="I81" s="64"/>
      <c r="J81" s="67" t="str">
        <f t="shared" si="9"/>
        <v/>
      </c>
      <c r="K81" s="68"/>
    </row>
    <row r="82" spans="1:11" ht="14.55" customHeight="1" x14ac:dyDescent="0.25">
      <c r="A82" s="104"/>
      <c r="B82" s="58"/>
      <c r="C82" s="59">
        <v>3.07</v>
      </c>
      <c r="D82" s="60"/>
      <c r="E82" s="61" t="str">
        <f t="shared" si="7"/>
        <v/>
      </c>
      <c r="F82" s="62">
        <f t="shared" si="10"/>
        <v>3.9379999999999993</v>
      </c>
      <c r="G82" s="57">
        <f t="shared" si="8"/>
        <v>0.86799999999999944</v>
      </c>
      <c r="H82" s="56">
        <v>12</v>
      </c>
      <c r="I82" s="64"/>
      <c r="J82" s="67" t="str">
        <f t="shared" si="9"/>
        <v/>
      </c>
      <c r="K82" s="68"/>
    </row>
    <row r="83" spans="1:11" ht="18" x14ac:dyDescent="0.25">
      <c r="A83" s="104"/>
      <c r="B83" s="58"/>
      <c r="C83" s="59">
        <v>3.92</v>
      </c>
      <c r="D83" s="60"/>
      <c r="E83" s="61" t="str">
        <f t="shared" si="7"/>
        <v/>
      </c>
      <c r="F83" s="62">
        <f t="shared" si="10"/>
        <v>3.9379999999999993</v>
      </c>
      <c r="G83" s="57">
        <f t="shared" si="8"/>
        <v>1.799999999999935E-2</v>
      </c>
      <c r="H83" s="56">
        <v>18</v>
      </c>
      <c r="I83" s="64"/>
      <c r="J83" s="67" t="str">
        <f t="shared" si="9"/>
        <v/>
      </c>
      <c r="K83" s="68"/>
    </row>
    <row r="84" spans="1:11" ht="18" x14ac:dyDescent="0.25">
      <c r="A84" s="104"/>
      <c r="B84" s="58"/>
      <c r="C84" s="59">
        <v>3.12</v>
      </c>
      <c r="D84" s="60"/>
      <c r="E84" s="61" t="str">
        <f t="shared" si="7"/>
        <v/>
      </c>
      <c r="F84" s="62">
        <f t="shared" si="10"/>
        <v>3.9379999999999993</v>
      </c>
      <c r="G84" s="57">
        <f t="shared" si="8"/>
        <v>0.81799999999999917</v>
      </c>
      <c r="H84" s="56">
        <v>26</v>
      </c>
      <c r="I84" s="64"/>
      <c r="J84" s="67" t="str">
        <f t="shared" si="9"/>
        <v/>
      </c>
      <c r="K84" s="68"/>
    </row>
    <row r="85" spans="1:11" ht="18" x14ac:dyDescent="0.25">
      <c r="A85" s="104"/>
      <c r="B85" s="58"/>
      <c r="C85" s="59">
        <v>2.74</v>
      </c>
      <c r="D85" s="60"/>
      <c r="E85" s="61" t="str">
        <f t="shared" si="7"/>
        <v/>
      </c>
      <c r="F85" s="62">
        <f t="shared" si="10"/>
        <v>3.9379999999999993</v>
      </c>
      <c r="G85" s="57">
        <f t="shared" si="8"/>
        <v>1.1979999999999991</v>
      </c>
      <c r="H85" s="56">
        <v>30</v>
      </c>
      <c r="I85" s="64"/>
      <c r="J85" s="67" t="str">
        <f t="shared" si="9"/>
        <v/>
      </c>
      <c r="K85" s="68"/>
    </row>
    <row r="86" spans="1:11" ht="18" x14ac:dyDescent="0.25">
      <c r="A86" s="104"/>
      <c r="B86" s="58"/>
      <c r="C86" s="59">
        <v>1.71</v>
      </c>
      <c r="D86" s="60"/>
      <c r="E86" s="61" t="str">
        <f t="shared" si="7"/>
        <v/>
      </c>
      <c r="F86" s="62">
        <f t="shared" si="10"/>
        <v>3.9379999999999993</v>
      </c>
      <c r="G86" s="57">
        <f t="shared" si="8"/>
        <v>2.2279999999999993</v>
      </c>
      <c r="H86" s="56">
        <v>32</v>
      </c>
      <c r="I86" s="64"/>
      <c r="J86" s="67" t="str">
        <f t="shared" si="9"/>
        <v/>
      </c>
      <c r="K86" s="68"/>
    </row>
    <row r="87" spans="1:11" ht="18" x14ac:dyDescent="0.25">
      <c r="A87" s="104"/>
      <c r="B87" s="58"/>
      <c r="C87" s="59">
        <v>1.7</v>
      </c>
      <c r="D87" s="60"/>
      <c r="E87" s="61" t="str">
        <f t="shared" si="7"/>
        <v/>
      </c>
      <c r="F87" s="62">
        <f t="shared" si="10"/>
        <v>3.9379999999999993</v>
      </c>
      <c r="G87" s="57">
        <f t="shared" si="8"/>
        <v>2.2379999999999995</v>
      </c>
      <c r="H87" s="56">
        <v>33.5</v>
      </c>
      <c r="I87" s="64"/>
      <c r="J87" s="67" t="str">
        <f t="shared" si="9"/>
        <v/>
      </c>
      <c r="K87" s="68"/>
    </row>
    <row r="88" spans="1:11" ht="18" x14ac:dyDescent="0.25">
      <c r="A88" s="104"/>
      <c r="B88" s="58"/>
      <c r="C88" s="59">
        <v>2.0699999999999998</v>
      </c>
      <c r="D88" s="60"/>
      <c r="E88" s="61" t="str">
        <f t="shared" si="7"/>
        <v/>
      </c>
      <c r="F88" s="62">
        <f t="shared" si="10"/>
        <v>3.9379999999999993</v>
      </c>
      <c r="G88" s="57">
        <f t="shared" si="8"/>
        <v>1.8679999999999994</v>
      </c>
      <c r="H88" s="56">
        <v>35</v>
      </c>
      <c r="I88" s="64"/>
      <c r="J88" s="67" t="str">
        <f t="shared" si="9"/>
        <v/>
      </c>
      <c r="K88" s="68"/>
    </row>
    <row r="89" spans="1:11" ht="18" x14ac:dyDescent="0.25">
      <c r="A89" s="104"/>
      <c r="B89" s="58"/>
      <c r="C89" s="59">
        <v>2.2599999999999998</v>
      </c>
      <c r="D89" s="60"/>
      <c r="E89" s="61" t="str">
        <f t="shared" si="7"/>
        <v/>
      </c>
      <c r="F89" s="62">
        <f t="shared" si="10"/>
        <v>3.9379999999999993</v>
      </c>
      <c r="G89" s="57">
        <f t="shared" si="8"/>
        <v>1.6779999999999995</v>
      </c>
      <c r="H89" s="56"/>
      <c r="I89" s="64" t="s">
        <v>75</v>
      </c>
      <c r="J89" s="67" t="str">
        <f t="shared" si="9"/>
        <v>1st- Water Level</v>
      </c>
      <c r="K89" s="68"/>
    </row>
    <row r="90" spans="1:11" ht="31.2" x14ac:dyDescent="0.25">
      <c r="A90" s="104"/>
      <c r="B90" s="58"/>
      <c r="C90" s="59">
        <v>1.1299999999999999</v>
      </c>
      <c r="D90" s="60"/>
      <c r="E90" s="61">
        <f t="shared" si="7"/>
        <v>1.6779999999999995</v>
      </c>
      <c r="F90" s="62">
        <f t="shared" si="10"/>
        <v>1.6779999999999995</v>
      </c>
      <c r="G90" s="57">
        <f t="shared" si="8"/>
        <v>0.5479999999999996</v>
      </c>
      <c r="H90" s="56">
        <v>39</v>
      </c>
      <c r="I90" s="64"/>
      <c r="J90" s="67" t="str">
        <f t="shared" si="9"/>
        <v>RL Respected by Water Level</v>
      </c>
      <c r="K90" s="68"/>
    </row>
    <row r="91" spans="1:11" ht="18" x14ac:dyDescent="0.25">
      <c r="A91" s="104"/>
      <c r="B91" s="58"/>
      <c r="C91" s="59">
        <v>1.4</v>
      </c>
      <c r="D91" s="60"/>
      <c r="E91" s="61" t="str">
        <f t="shared" si="7"/>
        <v/>
      </c>
      <c r="F91" s="62">
        <f t="shared" si="10"/>
        <v>1.6779999999999995</v>
      </c>
      <c r="G91" s="57">
        <f t="shared" si="8"/>
        <v>0.27799999999999958</v>
      </c>
      <c r="H91" s="56">
        <v>43</v>
      </c>
      <c r="I91" s="64"/>
      <c r="J91" s="67" t="str">
        <f t="shared" si="9"/>
        <v/>
      </c>
      <c r="K91" s="68"/>
    </row>
    <row r="92" spans="1:11" ht="18" x14ac:dyDescent="0.25">
      <c r="A92" s="104"/>
      <c r="B92" s="58"/>
      <c r="C92" s="59">
        <v>1.75</v>
      </c>
      <c r="D92" s="60"/>
      <c r="E92" s="61" t="str">
        <f t="shared" si="7"/>
        <v/>
      </c>
      <c r="F92" s="62">
        <f t="shared" si="10"/>
        <v>1.6779999999999995</v>
      </c>
      <c r="G92" s="57">
        <f t="shared" si="8"/>
        <v>-7.2000000000000508E-2</v>
      </c>
      <c r="H92" s="56">
        <v>47</v>
      </c>
      <c r="I92" s="64"/>
      <c r="J92" s="67" t="str">
        <f t="shared" si="9"/>
        <v/>
      </c>
      <c r="K92" s="68"/>
    </row>
    <row r="93" spans="1:11" ht="18" x14ac:dyDescent="0.25">
      <c r="A93" s="104"/>
      <c r="B93" s="58"/>
      <c r="C93" s="59">
        <v>2.0499999999999998</v>
      </c>
      <c r="D93" s="60"/>
      <c r="E93" s="61" t="str">
        <f t="shared" si="7"/>
        <v/>
      </c>
      <c r="F93" s="62">
        <f t="shared" si="10"/>
        <v>1.6779999999999995</v>
      </c>
      <c r="G93" s="57">
        <f t="shared" si="8"/>
        <v>-0.37200000000000033</v>
      </c>
      <c r="H93" s="56">
        <v>52</v>
      </c>
      <c r="I93" s="64"/>
      <c r="J93" s="67" t="str">
        <f t="shared" si="9"/>
        <v/>
      </c>
      <c r="K93" s="68"/>
    </row>
    <row r="94" spans="1:11" ht="18" x14ac:dyDescent="0.25">
      <c r="A94" s="104"/>
      <c r="B94" s="58"/>
      <c r="C94" s="59">
        <v>2.21</v>
      </c>
      <c r="D94" s="60"/>
      <c r="E94" s="61" t="str">
        <f t="shared" si="7"/>
        <v/>
      </c>
      <c r="F94" s="62">
        <f t="shared" si="10"/>
        <v>1.6779999999999995</v>
      </c>
      <c r="G94" s="57">
        <f t="shared" si="8"/>
        <v>-0.53200000000000047</v>
      </c>
      <c r="H94" s="56">
        <v>56</v>
      </c>
      <c r="I94" s="64"/>
      <c r="J94" s="67" t="str">
        <f t="shared" si="9"/>
        <v/>
      </c>
      <c r="K94" s="68"/>
    </row>
    <row r="95" spans="1:11" ht="18" x14ac:dyDescent="0.25">
      <c r="A95" s="104"/>
      <c r="B95" s="58"/>
      <c r="C95" s="59">
        <v>2.27</v>
      </c>
      <c r="D95" s="60"/>
      <c r="E95" s="61" t="str">
        <f t="shared" si="7"/>
        <v/>
      </c>
      <c r="F95" s="62">
        <f t="shared" si="10"/>
        <v>1.6779999999999995</v>
      </c>
      <c r="G95" s="57">
        <f t="shared" si="8"/>
        <v>-0.59200000000000053</v>
      </c>
      <c r="H95" s="56">
        <v>60</v>
      </c>
      <c r="I95" s="64"/>
      <c r="J95" s="67" t="str">
        <f t="shared" si="9"/>
        <v/>
      </c>
      <c r="K95" s="68"/>
    </row>
    <row r="96" spans="1:11" ht="18" x14ac:dyDescent="0.25">
      <c r="A96" s="104"/>
      <c r="B96" s="58"/>
      <c r="C96" s="59">
        <v>2.4</v>
      </c>
      <c r="D96" s="60"/>
      <c r="E96" s="61" t="str">
        <f>IF(I95="WL-1",G95,IF(I96="wl-2",F95+C96,IF(B96="","",F95-D96+B96)))</f>
        <v/>
      </c>
      <c r="F96" s="62">
        <f t="shared" si="10"/>
        <v>1.6779999999999995</v>
      </c>
      <c r="G96" s="57">
        <f t="shared" si="8"/>
        <v>-0.72200000000000042</v>
      </c>
      <c r="H96" s="56">
        <v>64</v>
      </c>
      <c r="I96" s="64"/>
      <c r="J96" s="67" t="str">
        <f>IF(I96="WL-1","1st- Water Level",IF(I95="wl-1","RL Respected by Water Level",IF(I96="WL-2","2nd- Water Level",IF(E96="","","Change of Instrument"))))</f>
        <v/>
      </c>
      <c r="K96" s="68"/>
    </row>
    <row r="97" spans="1:11" ht="18" x14ac:dyDescent="0.25">
      <c r="A97" s="104"/>
      <c r="B97" s="58"/>
      <c r="C97" s="59">
        <v>2.3199999999999998</v>
      </c>
      <c r="D97" s="60"/>
      <c r="E97" s="61" t="str">
        <f>IF(I96="WL-1",G96,IF(I97="wl-2",F96+C97,IF(B97="","",F96-D97+B97)))</f>
        <v/>
      </c>
      <c r="F97" s="62">
        <f t="shared" si="10"/>
        <v>1.6779999999999995</v>
      </c>
      <c r="G97" s="57">
        <f t="shared" si="8"/>
        <v>-0.64200000000000035</v>
      </c>
      <c r="H97" s="56">
        <v>68</v>
      </c>
      <c r="I97" s="64"/>
      <c r="J97" s="67" t="str">
        <f>IF(I97="WL-1","1st- Water Level",IF(I96="wl-1","RL Respected by Water Level",IF(I97="WL-2","2nd- Water Level",IF(E97="","","Change of Instrument"))))</f>
        <v/>
      </c>
      <c r="K97" s="68"/>
    </row>
    <row r="98" spans="1:11" ht="18.600000000000001" customHeight="1" x14ac:dyDescent="0.25">
      <c r="A98" s="104"/>
      <c r="B98" s="58"/>
      <c r="C98" s="59">
        <v>1.86</v>
      </c>
      <c r="D98" s="60"/>
      <c r="E98" s="61" t="str">
        <f t="shared" si="7"/>
        <v/>
      </c>
      <c r="F98" s="62">
        <f t="shared" si="10"/>
        <v>1.6779999999999995</v>
      </c>
      <c r="G98" s="57">
        <f t="shared" si="8"/>
        <v>-0.18200000000000061</v>
      </c>
      <c r="H98" s="56">
        <v>73</v>
      </c>
      <c r="I98" s="64"/>
      <c r="J98" s="67" t="str">
        <f t="shared" si="9"/>
        <v/>
      </c>
      <c r="K98" s="68"/>
    </row>
    <row r="99" spans="1:11" ht="16.05" customHeight="1" x14ac:dyDescent="0.25">
      <c r="A99" s="104"/>
      <c r="B99" s="58"/>
      <c r="C99" s="59">
        <v>0.91</v>
      </c>
      <c r="D99" s="60"/>
      <c r="E99" s="61" t="str">
        <f t="shared" si="7"/>
        <v/>
      </c>
      <c r="F99" s="62">
        <f t="shared" si="10"/>
        <v>1.6779999999999995</v>
      </c>
      <c r="G99" s="57">
        <f t="shared" si="8"/>
        <v>0.76799999999999946</v>
      </c>
      <c r="H99" s="56">
        <v>77</v>
      </c>
      <c r="I99" s="64"/>
      <c r="J99" s="67" t="str">
        <f t="shared" si="9"/>
        <v/>
      </c>
      <c r="K99" s="68"/>
    </row>
    <row r="100" spans="1:11" ht="17.100000000000001" customHeight="1" x14ac:dyDescent="0.25">
      <c r="A100" s="104"/>
      <c r="B100" s="58"/>
      <c r="C100" s="59">
        <v>2.2599999999999998</v>
      </c>
      <c r="D100" s="60"/>
      <c r="E100" s="61">
        <f>IF(I99="WL-1",G99,IF(I100="wl-2",F99+C100,IF(B100="","",F99-D100+B100)))</f>
        <v>3.9379999999999993</v>
      </c>
      <c r="F100" s="62">
        <f t="shared" si="10"/>
        <v>3.9379999999999993</v>
      </c>
      <c r="G100" s="57">
        <f t="shared" si="8"/>
        <v>1.6779999999999995</v>
      </c>
      <c r="H100" s="56"/>
      <c r="I100" s="64" t="s">
        <v>76</v>
      </c>
      <c r="J100" s="67" t="str">
        <f>IF(I100="WL-1","1st- Water Level",IF(I99="wl-1","RL Respected by Water Level",IF(I100="WL-2","2nd- Water Level",IF(E100="","","Change of Instrument"))))</f>
        <v>2nd- Water Level</v>
      </c>
      <c r="K100" s="68"/>
    </row>
    <row r="101" spans="1:11" ht="18" x14ac:dyDescent="0.25">
      <c r="A101" s="104"/>
      <c r="B101" s="58"/>
      <c r="C101" s="59">
        <v>2.38</v>
      </c>
      <c r="D101" s="60"/>
      <c r="E101" s="61" t="str">
        <f>IF(I100="WL-1",G100,IF(I101="wl-2",F100+C101,IF(B101="","",F100-D101+B101)))</f>
        <v/>
      </c>
      <c r="F101" s="62">
        <f t="shared" si="10"/>
        <v>3.9379999999999993</v>
      </c>
      <c r="G101" s="57">
        <f t="shared" si="8"/>
        <v>1.5579999999999994</v>
      </c>
      <c r="H101" s="56">
        <v>78</v>
      </c>
      <c r="I101" s="64"/>
      <c r="J101" s="67" t="str">
        <f>IF(I101="WL-1","1st- Water Level",IF(I100="wl-1","RL Respected by Water Level",IF(I101="WL-2","2nd- Water Level",IF(E101="","","Change of Instrument"))))</f>
        <v/>
      </c>
      <c r="K101" s="68"/>
    </row>
    <row r="102" spans="1:11" ht="18" x14ac:dyDescent="0.25">
      <c r="A102" s="104"/>
      <c r="B102" s="58"/>
      <c r="C102" s="59">
        <v>1.01</v>
      </c>
      <c r="D102" s="60"/>
      <c r="E102" s="61" t="str">
        <f t="shared" si="7"/>
        <v/>
      </c>
      <c r="F102" s="62">
        <f t="shared" si="10"/>
        <v>3.9379999999999993</v>
      </c>
      <c r="G102" s="57">
        <f t="shared" si="8"/>
        <v>2.927999999999999</v>
      </c>
      <c r="H102" s="56">
        <v>80</v>
      </c>
      <c r="I102" s="64"/>
      <c r="J102" s="67" t="str">
        <f t="shared" si="9"/>
        <v/>
      </c>
      <c r="K102" s="68"/>
    </row>
    <row r="103" spans="1:11" ht="18" x14ac:dyDescent="0.25">
      <c r="A103" s="104"/>
      <c r="B103" s="58"/>
      <c r="C103" s="59">
        <v>1.03</v>
      </c>
      <c r="D103" s="60"/>
      <c r="E103" s="61" t="str">
        <f t="shared" si="7"/>
        <v/>
      </c>
      <c r="F103" s="62">
        <f t="shared" si="10"/>
        <v>3.9379999999999993</v>
      </c>
      <c r="G103" s="57">
        <f t="shared" si="8"/>
        <v>2.9079999999999995</v>
      </c>
      <c r="H103" s="56">
        <v>83</v>
      </c>
      <c r="I103" s="64"/>
      <c r="J103" s="67" t="str">
        <f t="shared" si="9"/>
        <v/>
      </c>
      <c r="K103" s="68"/>
    </row>
    <row r="104" spans="1:11" ht="18" x14ac:dyDescent="0.25">
      <c r="A104" s="104"/>
      <c r="B104" s="58">
        <v>2.2090000000000001</v>
      </c>
      <c r="C104" s="59"/>
      <c r="D104" s="60">
        <v>2.2480000000000002</v>
      </c>
      <c r="E104" s="61">
        <f t="shared" si="7"/>
        <v>3.8989999999999991</v>
      </c>
      <c r="F104" s="62">
        <f t="shared" si="10"/>
        <v>3.8989999999999991</v>
      </c>
      <c r="G104" s="57">
        <f t="shared" si="8"/>
        <v>1.6899999999999991</v>
      </c>
      <c r="H104" s="56"/>
      <c r="I104" s="64"/>
      <c r="J104" s="67" t="str">
        <f t="shared" si="9"/>
        <v>Change of Instrument</v>
      </c>
      <c r="K104" s="68"/>
    </row>
    <row r="105" spans="1:11" ht="18" x14ac:dyDescent="0.25">
      <c r="A105" s="104" t="s">
        <v>123</v>
      </c>
      <c r="B105" s="58"/>
      <c r="C105" s="59">
        <v>3.99</v>
      </c>
      <c r="D105" s="60"/>
      <c r="E105" s="61" t="str">
        <f t="shared" si="7"/>
        <v/>
      </c>
      <c r="F105" s="62">
        <f t="shared" si="10"/>
        <v>3.8989999999999991</v>
      </c>
      <c r="G105" s="57">
        <f t="shared" si="8"/>
        <v>-9.100000000000108E-2</v>
      </c>
      <c r="H105" s="56">
        <v>0</v>
      </c>
      <c r="I105" s="64"/>
      <c r="J105" s="67" t="str">
        <f t="shared" si="9"/>
        <v/>
      </c>
      <c r="K105" s="68"/>
    </row>
    <row r="106" spans="1:11" ht="18" x14ac:dyDescent="0.25">
      <c r="A106" s="104"/>
      <c r="B106" s="58"/>
      <c r="C106" s="59">
        <v>3.52</v>
      </c>
      <c r="D106" s="60"/>
      <c r="E106" s="61" t="str">
        <f t="shared" si="7"/>
        <v/>
      </c>
      <c r="F106" s="62">
        <f t="shared" si="10"/>
        <v>3.8989999999999991</v>
      </c>
      <c r="G106" s="57">
        <f t="shared" si="8"/>
        <v>0.37899999999999912</v>
      </c>
      <c r="H106" s="56">
        <v>10</v>
      </c>
      <c r="I106" s="64"/>
      <c r="J106" s="67" t="str">
        <f t="shared" si="9"/>
        <v/>
      </c>
      <c r="K106" s="68"/>
    </row>
    <row r="107" spans="1:11" ht="18" x14ac:dyDescent="0.25">
      <c r="A107" s="104"/>
      <c r="B107" s="58"/>
      <c r="C107" s="59">
        <v>3.41</v>
      </c>
      <c r="D107" s="60"/>
      <c r="E107" s="61" t="str">
        <f t="shared" si="7"/>
        <v/>
      </c>
      <c r="F107" s="62">
        <f t="shared" si="10"/>
        <v>3.8989999999999991</v>
      </c>
      <c r="G107" s="57">
        <f t="shared" si="8"/>
        <v>0.48899999999999899</v>
      </c>
      <c r="H107" s="56">
        <v>15</v>
      </c>
      <c r="I107" s="64"/>
      <c r="J107" s="67" t="str">
        <f t="shared" si="9"/>
        <v/>
      </c>
      <c r="K107" s="68"/>
    </row>
    <row r="108" spans="1:11" ht="18" x14ac:dyDescent="0.25">
      <c r="A108" s="104"/>
      <c r="B108" s="58"/>
      <c r="C108" s="59">
        <v>1.98</v>
      </c>
      <c r="D108" s="60"/>
      <c r="E108" s="61" t="str">
        <f t="shared" si="7"/>
        <v/>
      </c>
      <c r="F108" s="62">
        <f t="shared" si="10"/>
        <v>3.8989999999999991</v>
      </c>
      <c r="G108" s="57">
        <f t="shared" si="8"/>
        <v>1.9189999999999992</v>
      </c>
      <c r="H108" s="56">
        <v>18</v>
      </c>
      <c r="I108" s="64"/>
      <c r="J108" s="67" t="str">
        <f t="shared" si="9"/>
        <v/>
      </c>
      <c r="K108" s="68"/>
    </row>
    <row r="109" spans="1:11" ht="18" x14ac:dyDescent="0.25">
      <c r="A109" s="104"/>
      <c r="B109" s="58"/>
      <c r="C109" s="59">
        <v>1.69</v>
      </c>
      <c r="D109" s="60"/>
      <c r="E109" s="61" t="str">
        <f t="shared" si="7"/>
        <v/>
      </c>
      <c r="F109" s="62">
        <f t="shared" si="10"/>
        <v>3.8989999999999991</v>
      </c>
      <c r="G109" s="57">
        <f t="shared" si="8"/>
        <v>2.2089999999999992</v>
      </c>
      <c r="H109" s="56">
        <v>19</v>
      </c>
      <c r="I109" s="64"/>
      <c r="J109" s="67" t="str">
        <f t="shared" si="9"/>
        <v/>
      </c>
      <c r="K109" s="68"/>
    </row>
    <row r="110" spans="1:11" ht="18" x14ac:dyDescent="0.25">
      <c r="A110" s="104"/>
      <c r="B110" s="58"/>
      <c r="C110" s="59">
        <v>1.68</v>
      </c>
      <c r="D110" s="60"/>
      <c r="E110" s="61" t="str">
        <f t="shared" si="7"/>
        <v/>
      </c>
      <c r="F110" s="62">
        <f t="shared" si="10"/>
        <v>3.8989999999999991</v>
      </c>
      <c r="G110" s="57">
        <f t="shared" si="8"/>
        <v>2.2189999999999994</v>
      </c>
      <c r="H110" s="56">
        <v>21.5</v>
      </c>
      <c r="I110" s="64"/>
      <c r="J110" s="67" t="str">
        <f t="shared" si="9"/>
        <v/>
      </c>
      <c r="K110" s="68"/>
    </row>
    <row r="111" spans="1:11" ht="18" x14ac:dyDescent="0.25">
      <c r="A111" s="104"/>
      <c r="B111" s="58"/>
      <c r="C111" s="59">
        <v>2.2799999999999998</v>
      </c>
      <c r="D111" s="60"/>
      <c r="E111" s="61" t="str">
        <f t="shared" si="7"/>
        <v/>
      </c>
      <c r="F111" s="62">
        <f t="shared" si="10"/>
        <v>3.8989999999999991</v>
      </c>
      <c r="G111" s="57">
        <f t="shared" si="8"/>
        <v>1.6189999999999993</v>
      </c>
      <c r="H111" s="56">
        <v>22.5</v>
      </c>
      <c r="I111" s="64"/>
      <c r="J111" s="67" t="str">
        <f t="shared" si="9"/>
        <v/>
      </c>
      <c r="K111" s="68"/>
    </row>
    <row r="112" spans="1:11" ht="18" x14ac:dyDescent="0.25">
      <c r="A112" s="104"/>
      <c r="B112" s="58"/>
      <c r="C112" s="59">
        <v>2.2200000000000002</v>
      </c>
      <c r="D112" s="60"/>
      <c r="E112" s="61" t="str">
        <f t="shared" si="7"/>
        <v/>
      </c>
      <c r="F112" s="62">
        <f t="shared" si="10"/>
        <v>3.8989999999999991</v>
      </c>
      <c r="G112" s="57">
        <f t="shared" si="8"/>
        <v>1.6789999999999989</v>
      </c>
      <c r="H112" s="56"/>
      <c r="I112" s="64" t="s">
        <v>75</v>
      </c>
      <c r="J112" s="67" t="str">
        <f t="shared" si="9"/>
        <v>1st- Water Level</v>
      </c>
      <c r="K112" s="68"/>
    </row>
    <row r="113" spans="1:11" ht="18" customHeight="1" x14ac:dyDescent="0.25">
      <c r="A113" s="104"/>
      <c r="B113" s="58"/>
      <c r="C113" s="59">
        <v>1.2</v>
      </c>
      <c r="D113" s="60"/>
      <c r="E113" s="61">
        <f t="shared" si="7"/>
        <v>1.6789999999999989</v>
      </c>
      <c r="F113" s="62">
        <f t="shared" si="10"/>
        <v>1.6789999999999989</v>
      </c>
      <c r="G113" s="57">
        <f t="shared" si="8"/>
        <v>0.47899999999999898</v>
      </c>
      <c r="H113" s="56">
        <v>25</v>
      </c>
      <c r="I113" s="64"/>
      <c r="J113" s="67" t="str">
        <f t="shared" si="9"/>
        <v>RL Respected by Water Level</v>
      </c>
      <c r="K113" s="68"/>
    </row>
    <row r="114" spans="1:11" ht="18" x14ac:dyDescent="0.25">
      <c r="A114" s="104"/>
      <c r="B114" s="58"/>
      <c r="C114" s="59">
        <v>1.65</v>
      </c>
      <c r="D114" s="60"/>
      <c r="E114" s="61" t="str">
        <f t="shared" si="7"/>
        <v/>
      </c>
      <c r="F114" s="62">
        <f t="shared" si="10"/>
        <v>1.6789999999999989</v>
      </c>
      <c r="G114" s="57">
        <f t="shared" si="8"/>
        <v>2.8999999999999027E-2</v>
      </c>
      <c r="H114" s="56">
        <v>28</v>
      </c>
      <c r="I114" s="64"/>
      <c r="J114" s="67" t="str">
        <f t="shared" si="9"/>
        <v/>
      </c>
      <c r="K114" s="68"/>
    </row>
    <row r="115" spans="1:11" ht="18" x14ac:dyDescent="0.25">
      <c r="A115" s="104"/>
      <c r="B115" s="58"/>
      <c r="C115" s="59">
        <v>2.09</v>
      </c>
      <c r="D115" s="60"/>
      <c r="E115" s="61" t="str">
        <f t="shared" si="7"/>
        <v/>
      </c>
      <c r="F115" s="62">
        <f t="shared" si="10"/>
        <v>1.6789999999999989</v>
      </c>
      <c r="G115" s="57">
        <f t="shared" si="8"/>
        <v>-0.41100000000000092</v>
      </c>
      <c r="H115" s="56">
        <v>32</v>
      </c>
      <c r="I115" s="64"/>
      <c r="J115" s="67" t="str">
        <f t="shared" si="9"/>
        <v/>
      </c>
      <c r="K115" s="68"/>
    </row>
    <row r="116" spans="1:11" ht="18" x14ac:dyDescent="0.25">
      <c r="A116" s="104"/>
      <c r="B116" s="58"/>
      <c r="C116" s="59">
        <v>2.16</v>
      </c>
      <c r="D116" s="60"/>
      <c r="E116" s="61" t="str">
        <f t="shared" si="7"/>
        <v/>
      </c>
      <c r="F116" s="62">
        <f t="shared" si="10"/>
        <v>1.6789999999999989</v>
      </c>
      <c r="G116" s="57">
        <f t="shared" si="8"/>
        <v>-0.4810000000000012</v>
      </c>
      <c r="H116" s="56">
        <v>35</v>
      </c>
      <c r="I116" s="64"/>
      <c r="J116" s="67" t="str">
        <f t="shared" si="9"/>
        <v/>
      </c>
      <c r="K116" s="68"/>
    </row>
    <row r="117" spans="1:11" ht="18" x14ac:dyDescent="0.25">
      <c r="A117" s="104"/>
      <c r="B117" s="58"/>
      <c r="C117" s="59">
        <v>2.34</v>
      </c>
      <c r="D117" s="60"/>
      <c r="E117" s="61" t="str">
        <f t="shared" si="7"/>
        <v/>
      </c>
      <c r="F117" s="62">
        <f t="shared" si="10"/>
        <v>1.6789999999999989</v>
      </c>
      <c r="G117" s="57">
        <f t="shared" si="8"/>
        <v>-0.66100000000000092</v>
      </c>
      <c r="H117" s="56">
        <v>38</v>
      </c>
      <c r="I117" s="64"/>
      <c r="J117" s="67" t="str">
        <f t="shared" si="9"/>
        <v/>
      </c>
      <c r="K117" s="68"/>
    </row>
    <row r="118" spans="1:11" ht="18" x14ac:dyDescent="0.25">
      <c r="A118" s="104"/>
      <c r="B118" s="58"/>
      <c r="C118" s="59">
        <v>2.7</v>
      </c>
      <c r="D118" s="60"/>
      <c r="E118" s="61" t="str">
        <f t="shared" si="7"/>
        <v/>
      </c>
      <c r="F118" s="62">
        <f t="shared" si="10"/>
        <v>1.6789999999999989</v>
      </c>
      <c r="G118" s="57">
        <f t="shared" si="8"/>
        <v>-1.0210000000000012</v>
      </c>
      <c r="H118" s="56">
        <v>42</v>
      </c>
      <c r="I118" s="64"/>
      <c r="J118" s="67" t="str">
        <f t="shared" si="9"/>
        <v/>
      </c>
      <c r="K118" s="68"/>
    </row>
    <row r="119" spans="1:11" ht="18" x14ac:dyDescent="0.25">
      <c r="A119" s="104"/>
      <c r="B119" s="58"/>
      <c r="C119" s="59">
        <v>3.9</v>
      </c>
      <c r="D119" s="60"/>
      <c r="E119" s="61" t="str">
        <f t="shared" si="7"/>
        <v/>
      </c>
      <c r="F119" s="62">
        <f t="shared" si="10"/>
        <v>1.6789999999999989</v>
      </c>
      <c r="G119" s="57">
        <f t="shared" si="8"/>
        <v>-2.221000000000001</v>
      </c>
      <c r="H119" s="56">
        <v>45</v>
      </c>
      <c r="I119" s="64"/>
      <c r="J119" s="67" t="str">
        <f t="shared" si="9"/>
        <v/>
      </c>
      <c r="K119" s="68"/>
    </row>
    <row r="120" spans="1:11" ht="18" x14ac:dyDescent="0.25">
      <c r="A120" s="104"/>
      <c r="B120" s="58"/>
      <c r="C120" s="59">
        <v>3.02</v>
      </c>
      <c r="D120" s="60"/>
      <c r="E120" s="61" t="str">
        <f t="shared" si="7"/>
        <v/>
      </c>
      <c r="F120" s="62">
        <f t="shared" si="10"/>
        <v>1.6789999999999989</v>
      </c>
      <c r="G120" s="57">
        <f t="shared" si="8"/>
        <v>-1.3410000000000011</v>
      </c>
      <c r="H120" s="56">
        <v>48</v>
      </c>
      <c r="I120" s="64"/>
      <c r="J120" s="67" t="str">
        <f t="shared" si="9"/>
        <v/>
      </c>
      <c r="K120" s="68"/>
    </row>
    <row r="121" spans="1:11" ht="18" x14ac:dyDescent="0.25">
      <c r="A121" s="104"/>
      <c r="B121" s="58"/>
      <c r="C121" s="59">
        <v>2.4</v>
      </c>
      <c r="D121" s="60"/>
      <c r="E121" s="61" t="str">
        <f t="shared" si="7"/>
        <v/>
      </c>
      <c r="F121" s="62">
        <f t="shared" si="10"/>
        <v>1.6789999999999989</v>
      </c>
      <c r="G121" s="57">
        <f t="shared" si="8"/>
        <v>-0.72100000000000097</v>
      </c>
      <c r="H121" s="56">
        <v>51</v>
      </c>
      <c r="I121" s="64"/>
      <c r="J121" s="67" t="str">
        <f t="shared" si="9"/>
        <v/>
      </c>
      <c r="K121" s="68"/>
    </row>
    <row r="122" spans="1:11" ht="18" x14ac:dyDescent="0.25">
      <c r="A122" s="104"/>
      <c r="B122" s="58"/>
      <c r="C122" s="59">
        <v>2.48</v>
      </c>
      <c r="D122" s="60"/>
      <c r="E122" s="61" t="str">
        <f t="shared" si="7"/>
        <v/>
      </c>
      <c r="F122" s="62">
        <f t="shared" si="10"/>
        <v>1.6789999999999989</v>
      </c>
      <c r="G122" s="57">
        <f t="shared" si="8"/>
        <v>-0.80100000000000104</v>
      </c>
      <c r="H122" s="56">
        <v>55</v>
      </c>
      <c r="I122" s="64"/>
      <c r="J122" s="67" t="str">
        <f t="shared" si="9"/>
        <v/>
      </c>
      <c r="K122" s="68"/>
    </row>
    <row r="123" spans="1:11" ht="18" x14ac:dyDescent="0.25">
      <c r="A123" s="104"/>
      <c r="B123" s="58"/>
      <c r="C123" s="59">
        <v>1.6</v>
      </c>
      <c r="D123" s="60"/>
      <c r="E123" s="61" t="str">
        <f t="shared" si="7"/>
        <v/>
      </c>
      <c r="F123" s="62">
        <f t="shared" si="10"/>
        <v>1.6789999999999989</v>
      </c>
      <c r="G123" s="57">
        <f t="shared" si="8"/>
        <v>7.8999999999998849E-2</v>
      </c>
      <c r="H123" s="56">
        <v>58</v>
      </c>
      <c r="I123" s="64"/>
      <c r="J123" s="67" t="str">
        <f t="shared" si="9"/>
        <v/>
      </c>
      <c r="K123" s="68"/>
    </row>
    <row r="124" spans="1:11" ht="18" x14ac:dyDescent="0.25">
      <c r="A124" s="104"/>
      <c r="B124" s="58"/>
      <c r="C124" s="59">
        <v>0.7</v>
      </c>
      <c r="D124" s="60"/>
      <c r="E124" s="61" t="str">
        <f t="shared" si="7"/>
        <v/>
      </c>
      <c r="F124" s="62">
        <f t="shared" si="10"/>
        <v>1.6789999999999989</v>
      </c>
      <c r="G124" s="57">
        <f t="shared" si="8"/>
        <v>0.97899999999999898</v>
      </c>
      <c r="H124" s="56">
        <v>62</v>
      </c>
      <c r="I124" s="64"/>
      <c r="J124" s="67" t="str">
        <f t="shared" si="9"/>
        <v/>
      </c>
      <c r="K124" s="68"/>
    </row>
    <row r="125" spans="1:11" ht="18" x14ac:dyDescent="0.25">
      <c r="A125" s="104"/>
      <c r="B125" s="58"/>
      <c r="C125" s="59">
        <v>2.2200000000000002</v>
      </c>
      <c r="D125" s="60"/>
      <c r="E125" s="61">
        <f t="shared" si="7"/>
        <v>3.8989999999999991</v>
      </c>
      <c r="F125" s="62">
        <f t="shared" si="10"/>
        <v>3.8989999999999991</v>
      </c>
      <c r="G125" s="57">
        <f t="shared" si="8"/>
        <v>1.6789999999999989</v>
      </c>
      <c r="H125" s="56"/>
      <c r="I125" s="64" t="s">
        <v>76</v>
      </c>
      <c r="J125" s="67" t="str">
        <f t="shared" si="9"/>
        <v>2nd- Water Level</v>
      </c>
      <c r="K125" s="68"/>
    </row>
    <row r="126" spans="1:11" ht="18" x14ac:dyDescent="0.25">
      <c r="A126" s="104"/>
      <c r="B126" s="58"/>
      <c r="C126" s="59">
        <v>2.39</v>
      </c>
      <c r="D126" s="60"/>
      <c r="E126" s="61" t="str">
        <f t="shared" si="7"/>
        <v/>
      </c>
      <c r="F126" s="62">
        <f t="shared" si="10"/>
        <v>3.8989999999999991</v>
      </c>
      <c r="G126" s="57">
        <f t="shared" si="8"/>
        <v>1.508999999999999</v>
      </c>
      <c r="H126" s="56">
        <v>63.5</v>
      </c>
      <c r="I126" s="64"/>
      <c r="J126" s="67" t="str">
        <f t="shared" si="9"/>
        <v/>
      </c>
      <c r="K126" s="68"/>
    </row>
    <row r="127" spans="1:11" ht="18" x14ac:dyDescent="0.25">
      <c r="A127" s="104"/>
      <c r="B127" s="58"/>
      <c r="C127" s="59">
        <v>1.2250000000000001</v>
      </c>
      <c r="D127" s="60"/>
      <c r="E127" s="61" t="str">
        <f t="shared" si="7"/>
        <v/>
      </c>
      <c r="F127" s="62">
        <f t="shared" si="10"/>
        <v>3.8989999999999991</v>
      </c>
      <c r="G127" s="57">
        <f t="shared" si="8"/>
        <v>2.673999999999999</v>
      </c>
      <c r="H127" s="56">
        <v>65.5</v>
      </c>
      <c r="I127" s="64"/>
      <c r="J127" s="67" t="str">
        <f t="shared" si="9"/>
        <v/>
      </c>
      <c r="K127" s="68"/>
    </row>
    <row r="128" spans="1:11" ht="18" x14ac:dyDescent="0.25">
      <c r="A128" s="104"/>
      <c r="B128" s="58"/>
      <c r="C128" s="59">
        <v>1.34</v>
      </c>
      <c r="D128" s="60"/>
      <c r="E128" s="61" t="str">
        <f t="shared" si="7"/>
        <v/>
      </c>
      <c r="F128" s="62">
        <f t="shared" si="10"/>
        <v>3.8989999999999991</v>
      </c>
      <c r="G128" s="57">
        <f t="shared" si="8"/>
        <v>2.5589999999999993</v>
      </c>
      <c r="H128" s="56">
        <v>69</v>
      </c>
      <c r="I128" s="64"/>
      <c r="J128" s="67" t="str">
        <f t="shared" si="9"/>
        <v/>
      </c>
      <c r="K128" s="68"/>
    </row>
    <row r="129" spans="1:11" ht="18" x14ac:dyDescent="0.25">
      <c r="A129" s="104"/>
      <c r="B129" s="58"/>
      <c r="C129" s="59">
        <v>1.46</v>
      </c>
      <c r="D129" s="60"/>
      <c r="E129" s="61" t="str">
        <f t="shared" si="7"/>
        <v/>
      </c>
      <c r="F129" s="62">
        <f t="shared" si="10"/>
        <v>3.8989999999999991</v>
      </c>
      <c r="G129" s="57">
        <f t="shared" si="8"/>
        <v>2.4389999999999992</v>
      </c>
      <c r="H129" s="56">
        <v>75</v>
      </c>
      <c r="I129" s="64"/>
      <c r="J129" s="67" t="str">
        <f t="shared" si="9"/>
        <v/>
      </c>
      <c r="K129" s="68"/>
    </row>
    <row r="130" spans="1:11" ht="18" x14ac:dyDescent="0.25">
      <c r="A130" s="104"/>
      <c r="B130" s="58">
        <v>2.1890000000000001</v>
      </c>
      <c r="C130" s="59"/>
      <c r="D130" s="60">
        <v>2.2029999999999998</v>
      </c>
      <c r="E130" s="61">
        <f t="shared" si="7"/>
        <v>3.8849999999999993</v>
      </c>
      <c r="F130" s="62">
        <f t="shared" si="10"/>
        <v>3.8849999999999993</v>
      </c>
      <c r="G130" s="57">
        <f t="shared" si="8"/>
        <v>1.6959999999999993</v>
      </c>
      <c r="H130" s="56"/>
      <c r="I130" s="64"/>
      <c r="J130" s="67" t="str">
        <f t="shared" si="9"/>
        <v>Change of Instrument</v>
      </c>
      <c r="K130" s="68"/>
    </row>
    <row r="131" spans="1:11" ht="18" x14ac:dyDescent="0.25">
      <c r="A131" s="104" t="s">
        <v>125</v>
      </c>
      <c r="B131" s="58"/>
      <c r="C131" s="59">
        <v>2.72</v>
      </c>
      <c r="D131" s="60"/>
      <c r="E131" s="61" t="str">
        <f t="shared" ref="E131:E193" si="11">IF(I130="WL-1",G130,IF(I131="wl-2",F130+C131,IF(B131="","",F130-D131+B131)))</f>
        <v/>
      </c>
      <c r="F131" s="62">
        <f t="shared" si="10"/>
        <v>3.8849999999999993</v>
      </c>
      <c r="G131" s="57">
        <f t="shared" ref="G131:G193" si="12">IF(B131&amp;C131&amp;D131="","",IF(B131&amp;D131="",F131-C131,IF(B131&amp;C131="",F131-D131,IF(C131="",F130-D131))))</f>
        <v>1.1649999999999991</v>
      </c>
      <c r="H131" s="56">
        <v>0</v>
      </c>
      <c r="I131" s="64"/>
      <c r="J131" s="67" t="str">
        <f t="shared" si="9"/>
        <v/>
      </c>
      <c r="K131" s="68"/>
    </row>
    <row r="132" spans="1:11" ht="18" x14ac:dyDescent="0.25">
      <c r="A132" s="104"/>
      <c r="B132" s="58"/>
      <c r="C132" s="59">
        <v>3.27</v>
      </c>
      <c r="D132" s="60"/>
      <c r="E132" s="61" t="str">
        <f t="shared" si="11"/>
        <v/>
      </c>
      <c r="F132" s="62">
        <f t="shared" si="10"/>
        <v>3.8849999999999993</v>
      </c>
      <c r="G132" s="57">
        <f t="shared" si="12"/>
        <v>0.61499999999999932</v>
      </c>
      <c r="H132" s="56">
        <v>6</v>
      </c>
      <c r="I132" s="64"/>
      <c r="J132" s="67" t="str">
        <f t="shared" ref="J132:J194" si="13">IF(I132="WL-1","1st- Water Level",IF(I131="wl-1","RL Respected by Water Level",IF(I132="WL-2","2nd- Water Level",IF(E132="","","Change of Instrument"))))</f>
        <v/>
      </c>
      <c r="K132" s="68"/>
    </row>
    <row r="133" spans="1:11" ht="18" x14ac:dyDescent="0.25">
      <c r="A133" s="104"/>
      <c r="B133" s="58"/>
      <c r="C133" s="59">
        <v>3.81</v>
      </c>
      <c r="D133" s="60"/>
      <c r="E133" s="61" t="str">
        <f t="shared" si="11"/>
        <v/>
      </c>
      <c r="F133" s="62">
        <f t="shared" ref="F133:F195" si="14">IF(E133="",F132,E133)</f>
        <v>3.8849999999999993</v>
      </c>
      <c r="G133" s="57">
        <f t="shared" si="12"/>
        <v>7.4999999999999289E-2</v>
      </c>
      <c r="H133" s="56">
        <v>12</v>
      </c>
      <c r="I133" s="64"/>
      <c r="J133" s="67" t="str">
        <f t="shared" si="13"/>
        <v/>
      </c>
      <c r="K133" s="68"/>
    </row>
    <row r="134" spans="1:11" ht="18" x14ac:dyDescent="0.25">
      <c r="A134" s="104"/>
      <c r="B134" s="58"/>
      <c r="C134" s="59">
        <v>1.76</v>
      </c>
      <c r="D134" s="60"/>
      <c r="E134" s="61" t="str">
        <f t="shared" si="11"/>
        <v/>
      </c>
      <c r="F134" s="62">
        <f t="shared" si="14"/>
        <v>3.8849999999999993</v>
      </c>
      <c r="G134" s="57">
        <f t="shared" si="12"/>
        <v>2.1249999999999991</v>
      </c>
      <c r="H134" s="56">
        <v>13</v>
      </c>
      <c r="I134" s="64"/>
      <c r="J134" s="67" t="str">
        <f t="shared" si="13"/>
        <v/>
      </c>
      <c r="K134" s="68"/>
    </row>
    <row r="135" spans="1:11" ht="18" x14ac:dyDescent="0.25">
      <c r="A135" s="104"/>
      <c r="B135" s="58"/>
      <c r="C135" s="59">
        <v>1.74</v>
      </c>
      <c r="D135" s="60"/>
      <c r="E135" s="61" t="str">
        <f t="shared" si="11"/>
        <v/>
      </c>
      <c r="F135" s="62">
        <f t="shared" si="14"/>
        <v>3.8849999999999993</v>
      </c>
      <c r="G135" s="57">
        <f t="shared" si="12"/>
        <v>2.1449999999999996</v>
      </c>
      <c r="H135" s="56">
        <v>15</v>
      </c>
      <c r="I135" s="64"/>
      <c r="J135" s="67" t="str">
        <f t="shared" si="13"/>
        <v/>
      </c>
      <c r="K135" s="68"/>
    </row>
    <row r="136" spans="1:11" ht="18" x14ac:dyDescent="0.25">
      <c r="A136" s="104"/>
      <c r="B136" s="58"/>
      <c r="C136" s="59">
        <v>2.4</v>
      </c>
      <c r="D136" s="60"/>
      <c r="E136" s="61" t="str">
        <f t="shared" si="11"/>
        <v/>
      </c>
      <c r="F136" s="62">
        <f t="shared" si="14"/>
        <v>3.8849999999999993</v>
      </c>
      <c r="G136" s="57">
        <f t="shared" si="12"/>
        <v>1.4849999999999994</v>
      </c>
      <c r="H136" s="56">
        <v>16</v>
      </c>
      <c r="I136" s="64"/>
      <c r="J136" s="67" t="str">
        <f t="shared" si="13"/>
        <v/>
      </c>
      <c r="K136" s="68"/>
    </row>
    <row r="137" spans="1:11" ht="18" x14ac:dyDescent="0.25">
      <c r="A137" s="104"/>
      <c r="B137" s="58"/>
      <c r="C137" s="59">
        <v>2.1930000000000001</v>
      </c>
      <c r="D137" s="60"/>
      <c r="E137" s="61" t="str">
        <f t="shared" si="11"/>
        <v/>
      </c>
      <c r="F137" s="62">
        <f t="shared" si="14"/>
        <v>3.8849999999999993</v>
      </c>
      <c r="G137" s="57">
        <f t="shared" si="12"/>
        <v>1.6919999999999993</v>
      </c>
      <c r="H137" s="56"/>
      <c r="I137" s="64" t="s">
        <v>75</v>
      </c>
      <c r="J137" s="67" t="str">
        <f t="shared" si="13"/>
        <v>1st- Water Level</v>
      </c>
      <c r="K137" s="68"/>
    </row>
    <row r="138" spans="1:11" ht="18.600000000000001" customHeight="1" x14ac:dyDescent="0.25">
      <c r="A138" s="104"/>
      <c r="B138" s="58"/>
      <c r="C138" s="59">
        <v>1.53</v>
      </c>
      <c r="D138" s="60"/>
      <c r="E138" s="61">
        <f t="shared" si="11"/>
        <v>1.6919999999999993</v>
      </c>
      <c r="F138" s="62">
        <f t="shared" si="14"/>
        <v>1.6919999999999993</v>
      </c>
      <c r="G138" s="57">
        <f t="shared" si="12"/>
        <v>0.16199999999999926</v>
      </c>
      <c r="H138" s="56">
        <v>20</v>
      </c>
      <c r="I138" s="64"/>
      <c r="J138" s="67" t="str">
        <f t="shared" si="13"/>
        <v>RL Respected by Water Level</v>
      </c>
      <c r="K138" s="68"/>
    </row>
    <row r="139" spans="1:11" ht="18" customHeight="1" x14ac:dyDescent="0.25">
      <c r="A139" s="104"/>
      <c r="B139" s="58"/>
      <c r="C139" s="59">
        <v>1.72</v>
      </c>
      <c r="D139" s="60"/>
      <c r="E139" s="61" t="str">
        <f t="shared" si="11"/>
        <v/>
      </c>
      <c r="F139" s="62">
        <f t="shared" si="14"/>
        <v>1.6919999999999993</v>
      </c>
      <c r="G139" s="57">
        <f t="shared" si="12"/>
        <v>-2.8000000000000691E-2</v>
      </c>
      <c r="H139" s="56">
        <v>23</v>
      </c>
      <c r="I139" s="64"/>
      <c r="J139" s="67" t="str">
        <f t="shared" si="13"/>
        <v/>
      </c>
      <c r="K139" s="68"/>
    </row>
    <row r="140" spans="1:11" ht="22.5" customHeight="1" x14ac:dyDescent="0.25">
      <c r="A140" s="104"/>
      <c r="B140" s="58"/>
      <c r="C140" s="59">
        <v>1.85</v>
      </c>
      <c r="D140" s="60"/>
      <c r="E140" s="61" t="str">
        <f t="shared" si="11"/>
        <v/>
      </c>
      <c r="F140" s="62">
        <f t="shared" si="14"/>
        <v>1.6919999999999993</v>
      </c>
      <c r="G140" s="57">
        <f t="shared" si="12"/>
        <v>-0.15800000000000081</v>
      </c>
      <c r="H140" s="56">
        <v>27</v>
      </c>
      <c r="I140" s="64"/>
      <c r="J140" s="67" t="str">
        <f t="shared" si="13"/>
        <v/>
      </c>
      <c r="K140" s="68"/>
    </row>
    <row r="141" spans="1:11" ht="18" x14ac:dyDescent="0.25">
      <c r="A141" s="104"/>
      <c r="B141" s="58"/>
      <c r="C141" s="59">
        <v>2.17</v>
      </c>
      <c r="D141" s="60"/>
      <c r="E141" s="61" t="str">
        <f t="shared" si="11"/>
        <v/>
      </c>
      <c r="F141" s="62">
        <f t="shared" si="14"/>
        <v>1.6919999999999993</v>
      </c>
      <c r="G141" s="57">
        <f t="shared" si="12"/>
        <v>-0.47800000000000065</v>
      </c>
      <c r="H141" s="56">
        <v>31</v>
      </c>
      <c r="I141" s="64"/>
      <c r="J141" s="67" t="str">
        <f t="shared" si="13"/>
        <v/>
      </c>
      <c r="K141" s="68"/>
    </row>
    <row r="142" spans="1:11" ht="18" x14ac:dyDescent="0.25">
      <c r="A142" s="104"/>
      <c r="B142" s="58"/>
      <c r="C142" s="59">
        <v>2.2599999999999998</v>
      </c>
      <c r="D142" s="60"/>
      <c r="E142" s="61" t="str">
        <f t="shared" si="11"/>
        <v/>
      </c>
      <c r="F142" s="62">
        <f t="shared" si="14"/>
        <v>1.6919999999999993</v>
      </c>
      <c r="G142" s="57">
        <f t="shared" si="12"/>
        <v>-0.5680000000000005</v>
      </c>
      <c r="H142" s="56">
        <v>35</v>
      </c>
      <c r="I142" s="64"/>
      <c r="J142" s="67" t="str">
        <f t="shared" si="13"/>
        <v/>
      </c>
      <c r="K142" s="68"/>
    </row>
    <row r="143" spans="1:11" ht="18" x14ac:dyDescent="0.25">
      <c r="A143" s="104"/>
      <c r="B143" s="58"/>
      <c r="C143" s="59">
        <v>2.38</v>
      </c>
      <c r="D143" s="60"/>
      <c r="E143" s="61" t="str">
        <f t="shared" si="11"/>
        <v/>
      </c>
      <c r="F143" s="62">
        <f t="shared" si="14"/>
        <v>1.6919999999999993</v>
      </c>
      <c r="G143" s="57">
        <f t="shared" si="12"/>
        <v>-0.68800000000000061</v>
      </c>
      <c r="H143" s="56">
        <v>39</v>
      </c>
      <c r="I143" s="64"/>
      <c r="J143" s="67" t="str">
        <f t="shared" si="13"/>
        <v/>
      </c>
      <c r="K143" s="68"/>
    </row>
    <row r="144" spans="1:11" ht="18" x14ac:dyDescent="0.25">
      <c r="A144" s="104"/>
      <c r="B144" s="58"/>
      <c r="C144" s="59">
        <v>2.4</v>
      </c>
      <c r="D144" s="60"/>
      <c r="E144" s="61" t="str">
        <f t="shared" si="11"/>
        <v/>
      </c>
      <c r="F144" s="62">
        <f t="shared" si="14"/>
        <v>1.6919999999999993</v>
      </c>
      <c r="G144" s="57">
        <f t="shared" si="12"/>
        <v>-0.70800000000000063</v>
      </c>
      <c r="H144" s="56">
        <v>42</v>
      </c>
      <c r="I144" s="64"/>
      <c r="J144" s="67" t="str">
        <f t="shared" si="13"/>
        <v/>
      </c>
      <c r="K144" s="68"/>
    </row>
    <row r="145" spans="1:11" ht="18" x14ac:dyDescent="0.25">
      <c r="A145" s="104"/>
      <c r="B145" s="58"/>
      <c r="C145" s="59">
        <v>2.27</v>
      </c>
      <c r="D145" s="60"/>
      <c r="E145" s="61" t="str">
        <f t="shared" si="11"/>
        <v/>
      </c>
      <c r="F145" s="62">
        <f t="shared" si="14"/>
        <v>1.6919999999999993</v>
      </c>
      <c r="G145" s="57">
        <f t="shared" si="12"/>
        <v>-0.57800000000000074</v>
      </c>
      <c r="H145" s="56">
        <v>46</v>
      </c>
      <c r="I145" s="64"/>
      <c r="J145" s="67" t="str">
        <f t="shared" si="13"/>
        <v/>
      </c>
      <c r="K145" s="68"/>
    </row>
    <row r="146" spans="1:11" ht="18" x14ac:dyDescent="0.25">
      <c r="A146" s="104"/>
      <c r="B146" s="58"/>
      <c r="C146" s="59">
        <v>2.0699999999999998</v>
      </c>
      <c r="D146" s="60"/>
      <c r="E146" s="61" t="str">
        <f t="shared" si="11"/>
        <v/>
      </c>
      <c r="F146" s="62">
        <f t="shared" si="14"/>
        <v>1.6919999999999993</v>
      </c>
      <c r="G146" s="57">
        <f t="shared" si="12"/>
        <v>-0.37800000000000056</v>
      </c>
      <c r="H146" s="56">
        <v>49</v>
      </c>
      <c r="I146" s="64"/>
      <c r="J146" s="67" t="str">
        <f t="shared" si="13"/>
        <v/>
      </c>
      <c r="K146" s="68"/>
    </row>
    <row r="147" spans="1:11" ht="18" x14ac:dyDescent="0.25">
      <c r="A147" s="104"/>
      <c r="B147" s="58"/>
      <c r="C147" s="59">
        <v>1.45</v>
      </c>
      <c r="D147" s="60"/>
      <c r="E147" s="61" t="str">
        <f t="shared" si="11"/>
        <v/>
      </c>
      <c r="F147" s="62">
        <f t="shared" si="14"/>
        <v>1.6919999999999993</v>
      </c>
      <c r="G147" s="57">
        <f t="shared" si="12"/>
        <v>0.24199999999999933</v>
      </c>
      <c r="H147" s="56">
        <v>52</v>
      </c>
      <c r="I147" s="64"/>
      <c r="J147" s="67" t="str">
        <f t="shared" si="13"/>
        <v/>
      </c>
      <c r="K147" s="68"/>
    </row>
    <row r="148" spans="1:11" ht="18" x14ac:dyDescent="0.25">
      <c r="A148" s="104"/>
      <c r="B148" s="58"/>
      <c r="C148" s="59">
        <v>0.85</v>
      </c>
      <c r="D148" s="60"/>
      <c r="E148" s="61" t="str">
        <f t="shared" si="11"/>
        <v/>
      </c>
      <c r="F148" s="62">
        <f t="shared" si="14"/>
        <v>1.6919999999999993</v>
      </c>
      <c r="G148" s="57">
        <f t="shared" si="12"/>
        <v>0.8419999999999993</v>
      </c>
      <c r="H148" s="56">
        <v>56</v>
      </c>
      <c r="I148" s="64"/>
      <c r="J148" s="67" t="str">
        <f t="shared" si="13"/>
        <v/>
      </c>
      <c r="K148" s="68"/>
    </row>
    <row r="149" spans="1:11" ht="18" x14ac:dyDescent="0.25">
      <c r="A149" s="104"/>
      <c r="B149" s="58"/>
      <c r="C149" s="59">
        <v>2.1930000000000001</v>
      </c>
      <c r="D149" s="60"/>
      <c r="E149" s="61">
        <f t="shared" si="11"/>
        <v>3.8849999999999993</v>
      </c>
      <c r="F149" s="62">
        <f t="shared" si="14"/>
        <v>3.8849999999999993</v>
      </c>
      <c r="G149" s="57">
        <f t="shared" si="12"/>
        <v>1.6919999999999993</v>
      </c>
      <c r="H149" s="56"/>
      <c r="I149" s="64" t="s">
        <v>76</v>
      </c>
      <c r="J149" s="67" t="str">
        <f t="shared" si="13"/>
        <v>2nd- Water Level</v>
      </c>
      <c r="K149" s="68"/>
    </row>
    <row r="150" spans="1:11" ht="18" x14ac:dyDescent="0.25">
      <c r="A150" s="104"/>
      <c r="B150" s="58"/>
      <c r="C150" s="59">
        <v>2.17</v>
      </c>
      <c r="D150" s="60"/>
      <c r="E150" s="61" t="str">
        <f t="shared" si="11"/>
        <v/>
      </c>
      <c r="F150" s="62">
        <f t="shared" si="14"/>
        <v>3.8849999999999993</v>
      </c>
      <c r="G150" s="57">
        <f t="shared" si="12"/>
        <v>1.7149999999999994</v>
      </c>
      <c r="H150" s="56">
        <v>58</v>
      </c>
      <c r="I150" s="64"/>
      <c r="J150" s="67" t="str">
        <f t="shared" si="13"/>
        <v/>
      </c>
      <c r="K150" s="68"/>
    </row>
    <row r="151" spans="1:11" ht="18" x14ac:dyDescent="0.25">
      <c r="A151" s="104"/>
      <c r="B151" s="58"/>
      <c r="C151" s="59">
        <v>1.36</v>
      </c>
      <c r="D151" s="60"/>
      <c r="E151" s="61" t="str">
        <f t="shared" si="11"/>
        <v/>
      </c>
      <c r="F151" s="62">
        <f t="shared" si="14"/>
        <v>3.8849999999999993</v>
      </c>
      <c r="G151" s="57">
        <f t="shared" si="12"/>
        <v>2.5249999999999995</v>
      </c>
      <c r="H151" s="56">
        <v>60</v>
      </c>
      <c r="I151" s="64"/>
      <c r="J151" s="67" t="str">
        <f t="shared" si="13"/>
        <v/>
      </c>
      <c r="K151" s="68"/>
    </row>
    <row r="152" spans="1:11" ht="18" x14ac:dyDescent="0.25">
      <c r="A152" s="104"/>
      <c r="B152" s="58"/>
      <c r="C152" s="59">
        <v>1.35</v>
      </c>
      <c r="D152" s="60"/>
      <c r="E152" s="61" t="str">
        <f t="shared" si="11"/>
        <v/>
      </c>
      <c r="F152" s="62">
        <f t="shared" si="14"/>
        <v>3.8849999999999993</v>
      </c>
      <c r="G152" s="57">
        <f t="shared" si="12"/>
        <v>2.5349999999999993</v>
      </c>
      <c r="H152" s="56">
        <v>65</v>
      </c>
      <c r="I152" s="64"/>
      <c r="J152" s="67" t="str">
        <f t="shared" si="13"/>
        <v/>
      </c>
      <c r="K152" s="68"/>
    </row>
    <row r="153" spans="1:11" ht="18" x14ac:dyDescent="0.25">
      <c r="A153" s="104"/>
      <c r="B153" s="58">
        <v>1.5429999999999999</v>
      </c>
      <c r="C153" s="59"/>
      <c r="D153" s="60">
        <v>2.1859999999999999</v>
      </c>
      <c r="E153" s="61">
        <f t="shared" si="11"/>
        <v>3.2419999999999991</v>
      </c>
      <c r="F153" s="62">
        <f t="shared" si="14"/>
        <v>3.2419999999999991</v>
      </c>
      <c r="G153" s="57">
        <f t="shared" si="12"/>
        <v>1.6989999999999994</v>
      </c>
      <c r="H153" s="56"/>
      <c r="I153" s="64"/>
      <c r="J153" s="67" t="str">
        <f t="shared" si="13"/>
        <v>Change of Instrument</v>
      </c>
      <c r="K153" s="68"/>
    </row>
    <row r="154" spans="1:11" ht="18" x14ac:dyDescent="0.25">
      <c r="A154" s="104" t="s">
        <v>127</v>
      </c>
      <c r="B154" s="58"/>
      <c r="C154" s="59">
        <v>0.32</v>
      </c>
      <c r="D154" s="60"/>
      <c r="E154" s="61" t="str">
        <f t="shared" si="11"/>
        <v/>
      </c>
      <c r="F154" s="62">
        <f t="shared" si="14"/>
        <v>3.2419999999999991</v>
      </c>
      <c r="G154" s="57">
        <f t="shared" si="12"/>
        <v>2.9219999999999993</v>
      </c>
      <c r="H154" s="56">
        <v>0</v>
      </c>
      <c r="I154" s="64"/>
      <c r="J154" s="67" t="str">
        <f t="shared" si="13"/>
        <v/>
      </c>
      <c r="K154" s="68"/>
    </row>
    <row r="155" spans="1:11" ht="18" x14ac:dyDescent="0.25">
      <c r="A155" s="104"/>
      <c r="B155" s="58"/>
      <c r="C155" s="59">
        <v>0.34</v>
      </c>
      <c r="D155" s="60"/>
      <c r="E155" s="61" t="str">
        <f t="shared" si="11"/>
        <v/>
      </c>
      <c r="F155" s="62">
        <f t="shared" si="14"/>
        <v>3.2419999999999991</v>
      </c>
      <c r="G155" s="57">
        <f t="shared" si="12"/>
        <v>2.9019999999999992</v>
      </c>
      <c r="H155" s="56">
        <v>10</v>
      </c>
      <c r="I155" s="64"/>
      <c r="J155" s="67" t="str">
        <f t="shared" si="13"/>
        <v/>
      </c>
      <c r="K155" s="68"/>
    </row>
    <row r="156" spans="1:11" ht="18" x14ac:dyDescent="0.25">
      <c r="A156" s="104"/>
      <c r="B156" s="58"/>
      <c r="C156" s="59">
        <v>1.26</v>
      </c>
      <c r="D156" s="60"/>
      <c r="E156" s="61" t="str">
        <f t="shared" si="11"/>
        <v/>
      </c>
      <c r="F156" s="62">
        <f t="shared" si="14"/>
        <v>3.2419999999999991</v>
      </c>
      <c r="G156" s="57">
        <f t="shared" si="12"/>
        <v>1.9819999999999991</v>
      </c>
      <c r="H156" s="56">
        <v>20</v>
      </c>
      <c r="I156" s="64"/>
      <c r="J156" s="67" t="str">
        <f t="shared" si="13"/>
        <v/>
      </c>
      <c r="K156" s="68"/>
    </row>
    <row r="157" spans="1:11" ht="18" x14ac:dyDescent="0.25">
      <c r="A157" s="104"/>
      <c r="B157" s="58"/>
      <c r="C157" s="59">
        <v>1.42</v>
      </c>
      <c r="D157" s="60"/>
      <c r="E157" s="61" t="str">
        <f t="shared" si="11"/>
        <v/>
      </c>
      <c r="F157" s="62">
        <f t="shared" si="14"/>
        <v>3.2419999999999991</v>
      </c>
      <c r="G157" s="57">
        <f t="shared" si="12"/>
        <v>1.8219999999999992</v>
      </c>
      <c r="H157" s="56">
        <v>26</v>
      </c>
      <c r="I157" s="64"/>
      <c r="J157" s="67" t="str">
        <f t="shared" si="13"/>
        <v/>
      </c>
      <c r="K157" s="68"/>
    </row>
    <row r="158" spans="1:11" ht="18" x14ac:dyDescent="0.25">
      <c r="A158" s="104"/>
      <c r="B158" s="58"/>
      <c r="C158" s="59">
        <v>2.11</v>
      </c>
      <c r="D158" s="60"/>
      <c r="E158" s="61" t="str">
        <f t="shared" si="11"/>
        <v/>
      </c>
      <c r="F158" s="62">
        <f t="shared" si="14"/>
        <v>3.2419999999999991</v>
      </c>
      <c r="G158" s="57">
        <f t="shared" si="12"/>
        <v>1.1319999999999992</v>
      </c>
      <c r="H158" s="56">
        <v>27</v>
      </c>
      <c r="I158" s="64"/>
      <c r="J158" s="67" t="str">
        <f t="shared" si="13"/>
        <v/>
      </c>
      <c r="K158" s="68"/>
    </row>
    <row r="159" spans="1:11" ht="18" x14ac:dyDescent="0.25">
      <c r="A159" s="104"/>
      <c r="B159" s="58"/>
      <c r="C159" s="59">
        <v>1.5149999999999999</v>
      </c>
      <c r="D159" s="60"/>
      <c r="E159" s="61" t="str">
        <f t="shared" si="11"/>
        <v/>
      </c>
      <c r="F159" s="62">
        <f t="shared" si="14"/>
        <v>3.2419999999999991</v>
      </c>
      <c r="G159" s="57">
        <f t="shared" si="12"/>
        <v>1.7269999999999992</v>
      </c>
      <c r="H159" s="56"/>
      <c r="I159" s="64" t="s">
        <v>75</v>
      </c>
      <c r="J159" s="67" t="str">
        <f t="shared" si="13"/>
        <v>1st- Water Level</v>
      </c>
      <c r="K159" s="68"/>
    </row>
    <row r="160" spans="1:11" ht="31.2" x14ac:dyDescent="0.25">
      <c r="A160" s="104"/>
      <c r="B160" s="58"/>
      <c r="C160" s="59">
        <v>1.42</v>
      </c>
      <c r="D160" s="60"/>
      <c r="E160" s="61">
        <f t="shared" si="11"/>
        <v>1.7269999999999992</v>
      </c>
      <c r="F160" s="62">
        <f t="shared" si="14"/>
        <v>1.7269999999999992</v>
      </c>
      <c r="G160" s="57">
        <f t="shared" si="12"/>
        <v>0.30699999999999927</v>
      </c>
      <c r="H160" s="56">
        <v>31</v>
      </c>
      <c r="I160" s="64"/>
      <c r="J160" s="67" t="str">
        <f t="shared" si="13"/>
        <v>RL Respected by Water Level</v>
      </c>
      <c r="K160" s="68" t="s">
        <v>79</v>
      </c>
    </row>
    <row r="161" spans="1:11" ht="18" x14ac:dyDescent="0.25">
      <c r="A161" s="104"/>
      <c r="B161" s="58"/>
      <c r="C161" s="59">
        <v>1.78</v>
      </c>
      <c r="D161" s="60"/>
      <c r="E161" s="61" t="str">
        <f t="shared" si="11"/>
        <v/>
      </c>
      <c r="F161" s="62">
        <f t="shared" si="14"/>
        <v>1.7269999999999992</v>
      </c>
      <c r="G161" s="57">
        <f t="shared" si="12"/>
        <v>-5.3000000000000824E-2</v>
      </c>
      <c r="H161" s="56">
        <v>35</v>
      </c>
      <c r="I161" s="64"/>
      <c r="J161" s="67" t="str">
        <f t="shared" si="13"/>
        <v/>
      </c>
      <c r="K161" s="68"/>
    </row>
    <row r="162" spans="1:11" ht="18" x14ac:dyDescent="0.25">
      <c r="A162" s="104"/>
      <c r="B162" s="58"/>
      <c r="C162" s="59">
        <v>1.56</v>
      </c>
      <c r="D162" s="60"/>
      <c r="E162" s="61" t="str">
        <f t="shared" si="11"/>
        <v/>
      </c>
      <c r="F162" s="62">
        <f t="shared" si="14"/>
        <v>1.7269999999999992</v>
      </c>
      <c r="G162" s="57">
        <f t="shared" si="12"/>
        <v>0.16699999999999915</v>
      </c>
      <c r="H162" s="56">
        <v>40</v>
      </c>
      <c r="I162" s="64"/>
      <c r="J162" s="67" t="str">
        <f t="shared" si="13"/>
        <v/>
      </c>
      <c r="K162" s="68"/>
    </row>
    <row r="163" spans="1:11" ht="18" x14ac:dyDescent="0.25">
      <c r="A163" s="104"/>
      <c r="B163" s="58"/>
      <c r="C163" s="59">
        <v>2.8</v>
      </c>
      <c r="D163" s="60"/>
      <c r="E163" s="61" t="str">
        <f t="shared" si="11"/>
        <v/>
      </c>
      <c r="F163" s="62">
        <f t="shared" si="14"/>
        <v>1.7269999999999992</v>
      </c>
      <c r="G163" s="57">
        <f t="shared" si="12"/>
        <v>-1.0730000000000006</v>
      </c>
      <c r="H163" s="56">
        <v>44</v>
      </c>
      <c r="I163" s="64"/>
      <c r="J163" s="67" t="str">
        <f t="shared" si="13"/>
        <v/>
      </c>
      <c r="K163" s="68"/>
    </row>
    <row r="164" spans="1:11" ht="18" x14ac:dyDescent="0.25">
      <c r="A164" s="104"/>
      <c r="B164" s="58"/>
      <c r="C164" s="59">
        <v>3.13</v>
      </c>
      <c r="D164" s="60"/>
      <c r="E164" s="61" t="str">
        <f t="shared" si="11"/>
        <v/>
      </c>
      <c r="F164" s="62">
        <f t="shared" si="14"/>
        <v>1.7269999999999992</v>
      </c>
      <c r="G164" s="57">
        <f t="shared" si="12"/>
        <v>-1.4030000000000007</v>
      </c>
      <c r="H164" s="56">
        <v>49</v>
      </c>
      <c r="I164" s="64"/>
      <c r="J164" s="67" t="str">
        <f t="shared" si="13"/>
        <v/>
      </c>
      <c r="K164" s="68"/>
    </row>
    <row r="165" spans="1:11" ht="18" x14ac:dyDescent="0.25">
      <c r="A165" s="104"/>
      <c r="B165" s="58"/>
      <c r="C165" s="59">
        <v>3.14</v>
      </c>
      <c r="D165" s="60"/>
      <c r="E165" s="61" t="str">
        <f t="shared" si="11"/>
        <v/>
      </c>
      <c r="F165" s="62">
        <f t="shared" si="14"/>
        <v>1.7269999999999992</v>
      </c>
      <c r="G165" s="57">
        <f t="shared" si="12"/>
        <v>-1.4130000000000009</v>
      </c>
      <c r="H165" s="56">
        <v>53</v>
      </c>
      <c r="I165" s="64"/>
      <c r="J165" s="67" t="str">
        <f t="shared" si="13"/>
        <v/>
      </c>
      <c r="K165" s="68"/>
    </row>
    <row r="166" spans="1:11" ht="18" x14ac:dyDescent="0.25">
      <c r="A166" s="104"/>
      <c r="B166" s="58"/>
      <c r="C166" s="59">
        <v>2.72</v>
      </c>
      <c r="D166" s="60"/>
      <c r="E166" s="61" t="str">
        <f t="shared" si="11"/>
        <v/>
      </c>
      <c r="F166" s="62">
        <f t="shared" si="14"/>
        <v>1.7269999999999992</v>
      </c>
      <c r="G166" s="57">
        <f t="shared" si="12"/>
        <v>-0.99300000000000099</v>
      </c>
      <c r="H166" s="56">
        <v>57</v>
      </c>
      <c r="I166" s="64"/>
      <c r="J166" s="67" t="str">
        <f t="shared" si="13"/>
        <v/>
      </c>
      <c r="K166" s="68"/>
    </row>
    <row r="167" spans="1:11" ht="18" x14ac:dyDescent="0.25">
      <c r="A167" s="104"/>
      <c r="B167" s="58"/>
      <c r="C167" s="59">
        <v>2.5</v>
      </c>
      <c r="D167" s="60"/>
      <c r="E167" s="61" t="str">
        <f t="shared" si="11"/>
        <v/>
      </c>
      <c r="F167" s="62">
        <f t="shared" si="14"/>
        <v>1.7269999999999992</v>
      </c>
      <c r="G167" s="57">
        <f t="shared" si="12"/>
        <v>-0.7730000000000008</v>
      </c>
      <c r="H167" s="56">
        <v>62</v>
      </c>
      <c r="I167" s="64"/>
      <c r="J167" s="67" t="str">
        <f t="shared" si="13"/>
        <v/>
      </c>
      <c r="K167" s="68"/>
    </row>
    <row r="168" spans="1:11" ht="18" x14ac:dyDescent="0.25">
      <c r="A168" s="104"/>
      <c r="B168" s="58"/>
      <c r="C168" s="59">
        <v>1.9</v>
      </c>
      <c r="D168" s="60"/>
      <c r="E168" s="61" t="str">
        <f t="shared" si="11"/>
        <v/>
      </c>
      <c r="F168" s="62">
        <f t="shared" si="14"/>
        <v>1.7269999999999992</v>
      </c>
      <c r="G168" s="57">
        <f t="shared" si="12"/>
        <v>-0.17300000000000071</v>
      </c>
      <c r="H168" s="56">
        <v>66</v>
      </c>
      <c r="I168" s="64"/>
      <c r="J168" s="67" t="str">
        <f t="shared" si="13"/>
        <v/>
      </c>
      <c r="K168" s="68"/>
    </row>
    <row r="169" spans="1:11" ht="18" x14ac:dyDescent="0.25">
      <c r="A169" s="104"/>
      <c r="B169" s="58"/>
      <c r="C169" s="59">
        <v>1.5149999999999999</v>
      </c>
      <c r="D169" s="60"/>
      <c r="E169" s="61">
        <f t="shared" si="11"/>
        <v>3.2419999999999991</v>
      </c>
      <c r="F169" s="62">
        <f t="shared" si="14"/>
        <v>3.2419999999999991</v>
      </c>
      <c r="G169" s="57">
        <f t="shared" si="12"/>
        <v>1.7269999999999992</v>
      </c>
      <c r="H169" s="56"/>
      <c r="I169" s="64" t="s">
        <v>76</v>
      </c>
      <c r="J169" s="67" t="str">
        <f t="shared" si="13"/>
        <v>2nd- Water Level</v>
      </c>
      <c r="K169" s="68"/>
    </row>
    <row r="170" spans="1:11" ht="18" x14ac:dyDescent="0.25">
      <c r="A170" s="104"/>
      <c r="B170" s="58"/>
      <c r="C170" s="59">
        <v>1.89</v>
      </c>
      <c r="D170" s="60"/>
      <c r="E170" s="61" t="str">
        <f t="shared" si="11"/>
        <v/>
      </c>
      <c r="F170" s="62">
        <f t="shared" si="14"/>
        <v>3.2419999999999991</v>
      </c>
      <c r="G170" s="57">
        <f t="shared" si="12"/>
        <v>1.3519999999999992</v>
      </c>
      <c r="H170" s="56">
        <v>68</v>
      </c>
      <c r="I170" s="64"/>
      <c r="J170" s="67" t="str">
        <f t="shared" si="13"/>
        <v/>
      </c>
      <c r="K170" s="68"/>
    </row>
    <row r="171" spans="1:11" ht="18" x14ac:dyDescent="0.25">
      <c r="A171" s="104"/>
      <c r="B171" s="58"/>
      <c r="C171" s="59">
        <v>1.1499999999999999</v>
      </c>
      <c r="D171" s="60"/>
      <c r="E171" s="61" t="str">
        <f t="shared" si="11"/>
        <v/>
      </c>
      <c r="F171" s="62">
        <f t="shared" si="14"/>
        <v>3.2419999999999991</v>
      </c>
      <c r="G171" s="57">
        <f t="shared" si="12"/>
        <v>2.0919999999999992</v>
      </c>
      <c r="H171" s="56">
        <v>72</v>
      </c>
      <c r="I171" s="64"/>
      <c r="J171" s="67" t="str">
        <f t="shared" si="13"/>
        <v/>
      </c>
      <c r="K171" s="68"/>
    </row>
    <row r="172" spans="1:11" ht="18" x14ac:dyDescent="0.25">
      <c r="A172" s="104"/>
      <c r="B172" s="58"/>
      <c r="C172" s="59">
        <v>1.1399999999999999</v>
      </c>
      <c r="D172" s="60"/>
      <c r="E172" s="61" t="str">
        <f t="shared" si="11"/>
        <v/>
      </c>
      <c r="F172" s="62">
        <f t="shared" si="14"/>
        <v>3.2419999999999991</v>
      </c>
      <c r="G172" s="57">
        <f t="shared" si="12"/>
        <v>2.1019999999999994</v>
      </c>
      <c r="H172" s="56">
        <v>74</v>
      </c>
      <c r="I172" s="64"/>
      <c r="J172" s="67" t="str">
        <f t="shared" si="13"/>
        <v/>
      </c>
      <c r="K172" s="68"/>
    </row>
    <row r="173" spans="1:11" ht="18" x14ac:dyDescent="0.25">
      <c r="A173" s="104"/>
      <c r="B173" s="58"/>
      <c r="C173" s="59">
        <v>2.4900000000000002</v>
      </c>
      <c r="D173" s="60"/>
      <c r="E173" s="61" t="str">
        <f t="shared" si="11"/>
        <v/>
      </c>
      <c r="F173" s="62">
        <f t="shared" si="14"/>
        <v>3.2419999999999991</v>
      </c>
      <c r="G173" s="57">
        <f t="shared" si="12"/>
        <v>0.75199999999999889</v>
      </c>
      <c r="H173" s="56">
        <v>75</v>
      </c>
      <c r="I173" s="64"/>
      <c r="J173" s="67" t="str">
        <f t="shared" si="13"/>
        <v/>
      </c>
      <c r="K173" s="68"/>
    </row>
    <row r="174" spans="1:11" ht="18.600000000000001" customHeight="1" x14ac:dyDescent="0.25">
      <c r="A174" s="104"/>
      <c r="B174" s="58"/>
      <c r="C174" s="59">
        <v>2.4</v>
      </c>
      <c r="D174" s="60"/>
      <c r="E174" s="61" t="str">
        <f t="shared" si="11"/>
        <v/>
      </c>
      <c r="F174" s="62">
        <f t="shared" si="14"/>
        <v>3.2419999999999991</v>
      </c>
      <c r="G174" s="57">
        <f t="shared" si="12"/>
        <v>0.84199999999999919</v>
      </c>
      <c r="H174" s="56">
        <v>80</v>
      </c>
      <c r="I174" s="64"/>
      <c r="J174" s="67" t="str">
        <f t="shared" si="13"/>
        <v/>
      </c>
      <c r="K174" s="68"/>
    </row>
    <row r="175" spans="1:11" ht="19.05" customHeight="1" x14ac:dyDescent="0.25">
      <c r="A175" s="104"/>
      <c r="B175" s="58"/>
      <c r="C175" s="59">
        <v>1.02</v>
      </c>
      <c r="D175" s="60"/>
      <c r="E175" s="61" t="str">
        <f t="shared" si="11"/>
        <v/>
      </c>
      <c r="F175" s="62">
        <f t="shared" si="14"/>
        <v>3.2419999999999991</v>
      </c>
      <c r="G175" s="57">
        <f t="shared" si="12"/>
        <v>2.2219999999999991</v>
      </c>
      <c r="H175" s="56">
        <v>81.5</v>
      </c>
      <c r="I175" s="64"/>
      <c r="J175" s="67" t="str">
        <f t="shared" si="13"/>
        <v/>
      </c>
      <c r="K175" s="68"/>
    </row>
    <row r="176" spans="1:11" ht="17.55" customHeight="1" x14ac:dyDescent="0.25">
      <c r="A176" s="104"/>
      <c r="B176" s="58"/>
      <c r="C176" s="59">
        <v>1.03</v>
      </c>
      <c r="D176" s="60"/>
      <c r="E176" s="61" t="str">
        <f t="shared" si="11"/>
        <v/>
      </c>
      <c r="F176" s="62">
        <f t="shared" si="14"/>
        <v>3.2419999999999991</v>
      </c>
      <c r="G176" s="57">
        <f t="shared" si="12"/>
        <v>2.2119999999999989</v>
      </c>
      <c r="H176" s="56">
        <v>85.5</v>
      </c>
      <c r="I176" s="64"/>
      <c r="J176" s="67" t="str">
        <f t="shared" si="13"/>
        <v/>
      </c>
      <c r="K176" s="68"/>
    </row>
    <row r="177" spans="1:11" ht="18" x14ac:dyDescent="0.25">
      <c r="A177" s="104"/>
      <c r="B177" s="58">
        <v>1.34</v>
      </c>
      <c r="C177" s="59"/>
      <c r="D177" s="60">
        <v>1.3720000000000001</v>
      </c>
      <c r="E177" s="61">
        <f t="shared" si="11"/>
        <v>3.2099999999999991</v>
      </c>
      <c r="F177" s="62">
        <f t="shared" si="14"/>
        <v>3.2099999999999991</v>
      </c>
      <c r="G177" s="57">
        <f t="shared" si="12"/>
        <v>1.869999999999999</v>
      </c>
      <c r="H177" s="56"/>
      <c r="I177" s="64"/>
      <c r="J177" s="67" t="str">
        <f t="shared" si="13"/>
        <v>Change of Instrument</v>
      </c>
      <c r="K177" s="68"/>
    </row>
    <row r="178" spans="1:11" ht="18" x14ac:dyDescent="0.25">
      <c r="A178" s="104" t="s">
        <v>130</v>
      </c>
      <c r="B178" s="58"/>
      <c r="C178" s="59">
        <v>0.72</v>
      </c>
      <c r="D178" s="60"/>
      <c r="E178" s="61" t="str">
        <f t="shared" ref="E178" si="15">IF(I177="WL-1",G177,IF(I178="wl-2",F177+C178,IF(B178="","",F177-D178+B178)))</f>
        <v/>
      </c>
      <c r="F178" s="62">
        <f t="shared" ref="F178" si="16">IF(E178="",F177,E178)</f>
        <v>3.2099999999999991</v>
      </c>
      <c r="G178" s="57">
        <f t="shared" ref="G178" si="17">IF(B178&amp;C178&amp;D178="","",IF(B178&amp;D178="",F178-C178,IF(B178&amp;C178="",F178-D178,IF(C178="",F177-D178))))</f>
        <v>2.4899999999999993</v>
      </c>
      <c r="H178" s="56">
        <v>0</v>
      </c>
      <c r="I178" s="64"/>
      <c r="J178" s="67" t="str">
        <f t="shared" ref="J178" si="18">IF(I178="WL-1","1st- Water Level",IF(I177="wl-1","RL Respected by Water Level",IF(I178="WL-2","2nd- Water Level",IF(E178="","","Change of Instrument"))))</f>
        <v/>
      </c>
      <c r="K178" s="68"/>
    </row>
    <row r="179" spans="1:11" ht="18" x14ac:dyDescent="0.25">
      <c r="A179" s="104"/>
      <c r="B179" s="58"/>
      <c r="C179" s="59">
        <v>0.71</v>
      </c>
      <c r="D179" s="60"/>
      <c r="E179" s="61" t="str">
        <f t="shared" si="11"/>
        <v/>
      </c>
      <c r="F179" s="62">
        <f t="shared" si="14"/>
        <v>3.2099999999999991</v>
      </c>
      <c r="G179" s="57">
        <f t="shared" si="12"/>
        <v>2.4999999999999991</v>
      </c>
      <c r="H179" s="56">
        <v>3.5</v>
      </c>
      <c r="I179" s="64"/>
      <c r="J179" s="67" t="str">
        <f t="shared" si="13"/>
        <v/>
      </c>
      <c r="K179" s="68"/>
    </row>
    <row r="180" spans="1:11" ht="18" x14ac:dyDescent="0.25">
      <c r="A180" s="104"/>
      <c r="B180" s="58"/>
      <c r="C180" s="59">
        <v>1.24</v>
      </c>
      <c r="D180" s="60"/>
      <c r="E180" s="61" t="str">
        <f t="shared" si="11"/>
        <v/>
      </c>
      <c r="F180" s="62">
        <f t="shared" si="14"/>
        <v>3.2099999999999991</v>
      </c>
      <c r="G180" s="57">
        <f t="shared" si="12"/>
        <v>1.9699999999999991</v>
      </c>
      <c r="H180" s="56">
        <v>9</v>
      </c>
      <c r="I180" s="64"/>
      <c r="J180" s="67" t="str">
        <f t="shared" si="13"/>
        <v/>
      </c>
      <c r="K180" s="68"/>
    </row>
    <row r="181" spans="1:11" ht="18" x14ac:dyDescent="0.25">
      <c r="A181" s="104"/>
      <c r="B181" s="58"/>
      <c r="C181" s="59">
        <v>1.272</v>
      </c>
      <c r="D181" s="60"/>
      <c r="E181" s="61" t="str">
        <f t="shared" si="11"/>
        <v/>
      </c>
      <c r="F181" s="62">
        <f t="shared" si="14"/>
        <v>3.2099999999999991</v>
      </c>
      <c r="G181" s="57">
        <f t="shared" si="12"/>
        <v>1.9379999999999991</v>
      </c>
      <c r="H181" s="56"/>
      <c r="I181" s="64" t="s">
        <v>75</v>
      </c>
      <c r="J181" s="67" t="str">
        <f t="shared" si="13"/>
        <v>1st- Water Level</v>
      </c>
      <c r="K181" s="68"/>
    </row>
    <row r="182" spans="1:11" ht="31.2" x14ac:dyDescent="0.25">
      <c r="A182" s="104"/>
      <c r="B182" s="58"/>
      <c r="C182" s="59">
        <v>1.34</v>
      </c>
      <c r="D182" s="60"/>
      <c r="E182" s="61">
        <f t="shared" si="11"/>
        <v>1.9379999999999991</v>
      </c>
      <c r="F182" s="62">
        <f t="shared" si="14"/>
        <v>1.9379999999999991</v>
      </c>
      <c r="G182" s="57">
        <f t="shared" si="12"/>
        <v>0.59799999999999898</v>
      </c>
      <c r="H182" s="56">
        <v>12</v>
      </c>
      <c r="I182" s="64"/>
      <c r="J182" s="67" t="str">
        <f t="shared" si="13"/>
        <v>RL Respected by Water Level</v>
      </c>
      <c r="K182" s="68"/>
    </row>
    <row r="183" spans="1:11" ht="18" x14ac:dyDescent="0.25">
      <c r="A183" s="104"/>
      <c r="B183" s="58"/>
      <c r="C183" s="59">
        <v>2.57</v>
      </c>
      <c r="D183" s="60"/>
      <c r="E183" s="61" t="str">
        <f t="shared" si="11"/>
        <v/>
      </c>
      <c r="F183" s="62">
        <f t="shared" si="14"/>
        <v>1.9379999999999991</v>
      </c>
      <c r="G183" s="57">
        <f t="shared" si="12"/>
        <v>-0.63200000000000078</v>
      </c>
      <c r="H183" s="56">
        <v>16</v>
      </c>
      <c r="I183" s="64"/>
      <c r="J183" s="67" t="str">
        <f t="shared" si="13"/>
        <v/>
      </c>
      <c r="K183" s="68"/>
    </row>
    <row r="184" spans="1:11" ht="18" x14ac:dyDescent="0.25">
      <c r="A184" s="104"/>
      <c r="B184" s="58"/>
      <c r="C184" s="59">
        <v>2.83</v>
      </c>
      <c r="D184" s="60"/>
      <c r="E184" s="61" t="str">
        <f t="shared" si="11"/>
        <v/>
      </c>
      <c r="F184" s="62">
        <f t="shared" si="14"/>
        <v>1.9379999999999991</v>
      </c>
      <c r="G184" s="57">
        <f t="shared" si="12"/>
        <v>-0.89200000000000101</v>
      </c>
      <c r="H184" s="56">
        <v>19</v>
      </c>
      <c r="I184" s="64"/>
      <c r="J184" s="67" t="str">
        <f t="shared" si="13"/>
        <v/>
      </c>
      <c r="K184" s="68"/>
    </row>
    <row r="185" spans="1:11" ht="18" x14ac:dyDescent="0.25">
      <c r="A185" s="104"/>
      <c r="B185" s="58"/>
      <c r="C185" s="59">
        <v>2.82</v>
      </c>
      <c r="D185" s="60"/>
      <c r="E185" s="61" t="str">
        <f t="shared" si="11"/>
        <v/>
      </c>
      <c r="F185" s="62">
        <f t="shared" si="14"/>
        <v>1.9379999999999991</v>
      </c>
      <c r="G185" s="57">
        <f t="shared" si="12"/>
        <v>-0.88200000000000078</v>
      </c>
      <c r="H185" s="56">
        <v>22</v>
      </c>
      <c r="I185" s="64"/>
      <c r="J185" s="67" t="str">
        <f t="shared" si="13"/>
        <v/>
      </c>
      <c r="K185" s="68"/>
    </row>
    <row r="186" spans="1:11" ht="18" x14ac:dyDescent="0.25">
      <c r="A186" s="104"/>
      <c r="B186" s="58"/>
      <c r="C186" s="59">
        <v>3.89</v>
      </c>
      <c r="D186" s="60"/>
      <c r="E186" s="61" t="str">
        <f t="shared" si="11"/>
        <v/>
      </c>
      <c r="F186" s="62">
        <f t="shared" si="14"/>
        <v>1.9379999999999991</v>
      </c>
      <c r="G186" s="57">
        <f t="shared" si="12"/>
        <v>-1.9520000000000011</v>
      </c>
      <c r="H186" s="56">
        <v>26</v>
      </c>
      <c r="I186" s="64"/>
      <c r="J186" s="67" t="str">
        <f t="shared" si="13"/>
        <v/>
      </c>
      <c r="K186" s="68"/>
    </row>
    <row r="187" spans="1:11" ht="18" x14ac:dyDescent="0.25">
      <c r="A187" s="104"/>
      <c r="B187" s="58"/>
      <c r="C187" s="59">
        <v>2.67</v>
      </c>
      <c r="D187" s="60"/>
      <c r="E187" s="61" t="str">
        <f t="shared" si="11"/>
        <v/>
      </c>
      <c r="F187" s="62">
        <f t="shared" si="14"/>
        <v>1.9379999999999991</v>
      </c>
      <c r="G187" s="57">
        <f t="shared" si="12"/>
        <v>-0.73200000000000087</v>
      </c>
      <c r="H187" s="56">
        <v>29</v>
      </c>
      <c r="I187" s="64"/>
      <c r="J187" s="67" t="str">
        <f t="shared" si="13"/>
        <v/>
      </c>
      <c r="K187" s="68"/>
    </row>
    <row r="188" spans="1:11" ht="18" x14ac:dyDescent="0.25">
      <c r="A188" s="104"/>
      <c r="B188" s="58"/>
      <c r="C188" s="59">
        <v>2.52</v>
      </c>
      <c r="D188" s="60"/>
      <c r="E188" s="61" t="str">
        <f t="shared" si="11"/>
        <v/>
      </c>
      <c r="F188" s="62">
        <f t="shared" si="14"/>
        <v>1.9379999999999991</v>
      </c>
      <c r="G188" s="57">
        <f t="shared" si="12"/>
        <v>-0.58200000000000096</v>
      </c>
      <c r="H188" s="56">
        <v>32</v>
      </c>
      <c r="I188" s="64"/>
      <c r="J188" s="67" t="str">
        <f t="shared" si="13"/>
        <v/>
      </c>
      <c r="K188" s="68"/>
    </row>
    <row r="189" spans="1:11" ht="18" x14ac:dyDescent="0.25">
      <c r="A189" s="104"/>
      <c r="B189" s="58"/>
      <c r="C189" s="59">
        <v>1</v>
      </c>
      <c r="D189" s="60"/>
      <c r="E189" s="61" t="str">
        <f t="shared" si="11"/>
        <v/>
      </c>
      <c r="F189" s="62">
        <f t="shared" si="14"/>
        <v>1.9379999999999991</v>
      </c>
      <c r="G189" s="57">
        <f t="shared" si="12"/>
        <v>0.93799999999999906</v>
      </c>
      <c r="H189" s="56">
        <v>36</v>
      </c>
      <c r="I189" s="64"/>
      <c r="J189" s="67" t="str">
        <f t="shared" si="13"/>
        <v/>
      </c>
      <c r="K189" s="68"/>
    </row>
    <row r="190" spans="1:11" ht="18" x14ac:dyDescent="0.25">
      <c r="A190" s="104"/>
      <c r="B190" s="58"/>
      <c r="C190" s="59">
        <v>1.272</v>
      </c>
      <c r="D190" s="60"/>
      <c r="E190" s="61">
        <f t="shared" si="11"/>
        <v>3.2099999999999991</v>
      </c>
      <c r="F190" s="62">
        <f t="shared" si="14"/>
        <v>3.2099999999999991</v>
      </c>
      <c r="G190" s="57">
        <f t="shared" si="12"/>
        <v>1.9379999999999991</v>
      </c>
      <c r="H190" s="56"/>
      <c r="I190" s="64" t="s">
        <v>76</v>
      </c>
      <c r="J190" s="67" t="str">
        <f t="shared" si="13"/>
        <v>2nd- Water Level</v>
      </c>
      <c r="K190" s="68"/>
    </row>
    <row r="191" spans="1:11" ht="18" x14ac:dyDescent="0.25">
      <c r="A191" s="104"/>
      <c r="B191" s="58"/>
      <c r="C191" s="59">
        <v>1.29</v>
      </c>
      <c r="D191" s="60"/>
      <c r="E191" s="61" t="str">
        <f t="shared" si="11"/>
        <v/>
      </c>
      <c r="F191" s="62">
        <f t="shared" si="14"/>
        <v>3.2099999999999991</v>
      </c>
      <c r="G191" s="57">
        <f t="shared" si="12"/>
        <v>1.919999999999999</v>
      </c>
      <c r="H191" s="56">
        <v>38</v>
      </c>
      <c r="I191" s="64"/>
      <c r="J191" s="67" t="str">
        <f t="shared" si="13"/>
        <v/>
      </c>
      <c r="K191" s="68"/>
    </row>
    <row r="192" spans="1:11" ht="18" x14ac:dyDescent="0.25">
      <c r="A192" s="104"/>
      <c r="B192" s="58"/>
      <c r="C192" s="59">
        <v>0.88</v>
      </c>
      <c r="D192" s="60"/>
      <c r="E192" s="61" t="str">
        <f t="shared" si="11"/>
        <v/>
      </c>
      <c r="F192" s="62">
        <f t="shared" si="14"/>
        <v>3.2099999999999991</v>
      </c>
      <c r="G192" s="57">
        <f t="shared" si="12"/>
        <v>2.3299999999999992</v>
      </c>
      <c r="H192" s="56">
        <v>39</v>
      </c>
      <c r="I192" s="64"/>
      <c r="J192" s="67" t="str">
        <f t="shared" si="13"/>
        <v/>
      </c>
      <c r="K192" s="68"/>
    </row>
    <row r="193" spans="1:11" ht="18" x14ac:dyDescent="0.25">
      <c r="A193" s="104"/>
      <c r="B193" s="58"/>
      <c r="C193" s="59">
        <v>1.17</v>
      </c>
      <c r="D193" s="60"/>
      <c r="E193" s="61" t="str">
        <f t="shared" si="11"/>
        <v/>
      </c>
      <c r="F193" s="62">
        <f t="shared" si="14"/>
        <v>3.2099999999999991</v>
      </c>
      <c r="G193" s="57">
        <f t="shared" si="12"/>
        <v>2.0399999999999991</v>
      </c>
      <c r="H193" s="56">
        <v>41</v>
      </c>
      <c r="I193" s="64"/>
      <c r="J193" s="67" t="str">
        <f t="shared" si="13"/>
        <v/>
      </c>
      <c r="K193" s="68"/>
    </row>
    <row r="194" spans="1:11" ht="18" x14ac:dyDescent="0.25">
      <c r="A194" s="104"/>
      <c r="B194" s="58"/>
      <c r="C194" s="59">
        <v>1.46</v>
      </c>
      <c r="D194" s="60"/>
      <c r="E194" s="61" t="str">
        <f t="shared" ref="E194:E257" si="19">IF(I193="WL-1",G193,IF(I194="wl-2",F193+C194,IF(B194="","",F193-D194+B194)))</f>
        <v/>
      </c>
      <c r="F194" s="62">
        <f t="shared" si="14"/>
        <v>3.2099999999999991</v>
      </c>
      <c r="G194" s="57">
        <f t="shared" ref="G194:G257" si="20">IF(B194&amp;C194&amp;D194="","",IF(B194&amp;D194="",F194-C194,IF(B194&amp;C194="",F194-D194,IF(C194="",F193-D194))))</f>
        <v>1.7499999999999991</v>
      </c>
      <c r="H194" s="56">
        <v>46</v>
      </c>
      <c r="I194" s="64"/>
      <c r="J194" s="67" t="str">
        <f t="shared" si="13"/>
        <v/>
      </c>
      <c r="K194" s="68"/>
    </row>
    <row r="195" spans="1:11" ht="18" x14ac:dyDescent="0.25">
      <c r="A195" s="104"/>
      <c r="B195" s="58"/>
      <c r="C195" s="59">
        <v>1.46</v>
      </c>
      <c r="D195" s="60"/>
      <c r="E195" s="61" t="str">
        <f t="shared" si="19"/>
        <v/>
      </c>
      <c r="F195" s="62">
        <f t="shared" si="14"/>
        <v>3.2099999999999991</v>
      </c>
      <c r="G195" s="57">
        <f t="shared" si="20"/>
        <v>1.7499999999999991</v>
      </c>
      <c r="H195" s="56">
        <v>48</v>
      </c>
      <c r="I195" s="64"/>
      <c r="J195" s="67" t="str">
        <f t="shared" ref="J195:J258" si="21">IF(I195="WL-1","1st- Water Level",IF(I194="wl-1","RL Respected by Water Level",IF(I195="WL-2","2nd- Water Level",IF(E195="","","Change of Instrument"))))</f>
        <v/>
      </c>
      <c r="K195" s="68"/>
    </row>
    <row r="196" spans="1:11" ht="18" x14ac:dyDescent="0.25">
      <c r="A196" s="104"/>
      <c r="B196" s="58"/>
      <c r="C196" s="59">
        <v>0.85</v>
      </c>
      <c r="D196" s="60"/>
      <c r="E196" s="61" t="str">
        <f t="shared" si="19"/>
        <v/>
      </c>
      <c r="F196" s="62">
        <f t="shared" ref="F196:F259" si="22">IF(E196="",F195,E196)</f>
        <v>3.2099999999999991</v>
      </c>
      <c r="G196" s="57">
        <f t="shared" si="20"/>
        <v>2.359999999999999</v>
      </c>
      <c r="H196" s="56">
        <v>49.5</v>
      </c>
      <c r="I196" s="64"/>
      <c r="J196" s="67" t="str">
        <f t="shared" si="21"/>
        <v/>
      </c>
      <c r="K196" s="68"/>
    </row>
    <row r="197" spans="1:11" ht="18" x14ac:dyDescent="0.25">
      <c r="A197" s="104"/>
      <c r="B197" s="58"/>
      <c r="C197" s="59">
        <v>0.85</v>
      </c>
      <c r="D197" s="60"/>
      <c r="E197" s="61" t="str">
        <f t="shared" si="19"/>
        <v/>
      </c>
      <c r="F197" s="62">
        <f t="shared" si="22"/>
        <v>3.2099999999999991</v>
      </c>
      <c r="G197" s="57">
        <f t="shared" si="20"/>
        <v>2.359999999999999</v>
      </c>
      <c r="H197" s="219">
        <v>53</v>
      </c>
      <c r="I197" s="64"/>
      <c r="J197" s="67" t="str">
        <f t="shared" si="21"/>
        <v/>
      </c>
      <c r="K197" s="68"/>
    </row>
    <row r="198" spans="1:11" ht="18" x14ac:dyDescent="0.25">
      <c r="A198" s="104"/>
      <c r="B198" s="58">
        <v>1.9610000000000001</v>
      </c>
      <c r="C198" s="59"/>
      <c r="D198" s="60">
        <v>1.5640000000000001</v>
      </c>
      <c r="E198" s="61">
        <f t="shared" si="19"/>
        <v>3.6069999999999993</v>
      </c>
      <c r="F198" s="62">
        <f t="shared" si="22"/>
        <v>3.6069999999999993</v>
      </c>
      <c r="G198" s="57">
        <f t="shared" si="20"/>
        <v>1.645999999999999</v>
      </c>
      <c r="H198" s="56"/>
      <c r="I198" s="64"/>
      <c r="J198" s="67" t="str">
        <f t="shared" si="21"/>
        <v>Change of Instrument</v>
      </c>
      <c r="K198" s="68"/>
    </row>
    <row r="199" spans="1:11" ht="18" x14ac:dyDescent="0.25">
      <c r="A199" s="104" t="s">
        <v>131</v>
      </c>
      <c r="B199" s="58"/>
      <c r="C199" s="59">
        <v>1.72</v>
      </c>
      <c r="D199" s="60"/>
      <c r="E199" s="61" t="str">
        <f t="shared" si="19"/>
        <v/>
      </c>
      <c r="F199" s="62">
        <f t="shared" si="22"/>
        <v>3.6069999999999993</v>
      </c>
      <c r="G199" s="57">
        <f t="shared" si="20"/>
        <v>1.8869999999999993</v>
      </c>
      <c r="H199" s="56">
        <v>0</v>
      </c>
      <c r="I199" s="64"/>
      <c r="J199" s="67" t="str">
        <f t="shared" si="21"/>
        <v/>
      </c>
      <c r="K199" s="68"/>
    </row>
    <row r="200" spans="1:11" ht="18" x14ac:dyDescent="0.25">
      <c r="A200" s="104"/>
      <c r="B200" s="58"/>
      <c r="C200" s="59">
        <v>1.71</v>
      </c>
      <c r="D200" s="60"/>
      <c r="E200" s="61" t="str">
        <f t="shared" si="19"/>
        <v/>
      </c>
      <c r="F200" s="62">
        <f t="shared" si="22"/>
        <v>3.6069999999999993</v>
      </c>
      <c r="G200" s="57">
        <f t="shared" si="20"/>
        <v>1.8969999999999994</v>
      </c>
      <c r="H200" s="56">
        <v>0.5</v>
      </c>
      <c r="I200" s="64"/>
      <c r="J200" s="67" t="str">
        <f t="shared" si="21"/>
        <v/>
      </c>
      <c r="K200" s="68"/>
    </row>
    <row r="201" spans="1:11" ht="18" x14ac:dyDescent="0.25">
      <c r="A201" s="104"/>
      <c r="B201" s="58"/>
      <c r="C201" s="59">
        <v>1.657</v>
      </c>
      <c r="D201" s="60"/>
      <c r="E201" s="61" t="str">
        <f t="shared" si="19"/>
        <v/>
      </c>
      <c r="F201" s="62">
        <f t="shared" si="22"/>
        <v>3.6069999999999993</v>
      </c>
      <c r="G201" s="57">
        <f t="shared" si="20"/>
        <v>1.9499999999999993</v>
      </c>
      <c r="H201" s="56"/>
      <c r="I201" s="64" t="s">
        <v>75</v>
      </c>
      <c r="J201" s="67" t="str">
        <f t="shared" si="21"/>
        <v>1st- Water Level</v>
      </c>
      <c r="K201" s="68"/>
    </row>
    <row r="202" spans="1:11" ht="31.2" x14ac:dyDescent="0.25">
      <c r="A202" s="104"/>
      <c r="B202" s="58"/>
      <c r="C202" s="59">
        <v>1.0900000000000001</v>
      </c>
      <c r="D202" s="60"/>
      <c r="E202" s="61">
        <f t="shared" si="19"/>
        <v>1.9499999999999993</v>
      </c>
      <c r="F202" s="62">
        <f t="shared" si="22"/>
        <v>1.9499999999999993</v>
      </c>
      <c r="G202" s="57">
        <f t="shared" si="20"/>
        <v>0.85999999999999921</v>
      </c>
      <c r="H202" s="56">
        <v>2</v>
      </c>
      <c r="I202" s="64"/>
      <c r="J202" s="67" t="str">
        <f t="shared" si="21"/>
        <v>RL Respected by Water Level</v>
      </c>
      <c r="K202" s="68"/>
    </row>
    <row r="203" spans="1:11" ht="18" x14ac:dyDescent="0.25">
      <c r="A203" s="104"/>
      <c r="B203" s="58"/>
      <c r="C203" s="59">
        <v>2.2400000000000002</v>
      </c>
      <c r="D203" s="60"/>
      <c r="E203" s="61" t="str">
        <f t="shared" si="19"/>
        <v/>
      </c>
      <c r="F203" s="62">
        <f t="shared" si="22"/>
        <v>1.9499999999999993</v>
      </c>
      <c r="G203" s="57">
        <f t="shared" si="20"/>
        <v>-0.29000000000000092</v>
      </c>
      <c r="H203" s="56">
        <v>5</v>
      </c>
      <c r="I203" s="64"/>
      <c r="J203" s="67" t="str">
        <f t="shared" si="21"/>
        <v/>
      </c>
      <c r="K203" s="68"/>
    </row>
    <row r="204" spans="1:11" ht="18" x14ac:dyDescent="0.25">
      <c r="A204" s="104"/>
      <c r="B204" s="58"/>
      <c r="C204" s="59">
        <v>2.15</v>
      </c>
      <c r="D204" s="60"/>
      <c r="E204" s="61" t="str">
        <f t="shared" si="19"/>
        <v/>
      </c>
      <c r="F204" s="62">
        <f t="shared" si="22"/>
        <v>1.9499999999999993</v>
      </c>
      <c r="G204" s="57">
        <f t="shared" si="20"/>
        <v>-0.20000000000000062</v>
      </c>
      <c r="H204" s="56">
        <v>7.5</v>
      </c>
      <c r="I204" s="64"/>
      <c r="J204" s="67" t="str">
        <f t="shared" si="21"/>
        <v/>
      </c>
      <c r="K204" s="68"/>
    </row>
    <row r="205" spans="1:11" ht="18" x14ac:dyDescent="0.25">
      <c r="A205" s="104"/>
      <c r="B205" s="58"/>
      <c r="C205" s="59">
        <v>1.5</v>
      </c>
      <c r="D205" s="60"/>
      <c r="E205" s="61" t="str">
        <f t="shared" si="19"/>
        <v/>
      </c>
      <c r="F205" s="62">
        <f t="shared" si="22"/>
        <v>1.9499999999999993</v>
      </c>
      <c r="G205" s="57">
        <f t="shared" si="20"/>
        <v>0.44999999999999929</v>
      </c>
      <c r="H205" s="56">
        <v>10</v>
      </c>
      <c r="I205" s="64"/>
      <c r="J205" s="67" t="str">
        <f t="shared" si="21"/>
        <v/>
      </c>
      <c r="K205" s="68"/>
    </row>
    <row r="206" spans="1:11" ht="18" x14ac:dyDescent="0.25">
      <c r="A206" s="104"/>
      <c r="B206" s="58"/>
      <c r="C206" s="59">
        <v>1.62</v>
      </c>
      <c r="D206" s="60"/>
      <c r="E206" s="61" t="str">
        <f t="shared" si="19"/>
        <v/>
      </c>
      <c r="F206" s="62">
        <f t="shared" si="22"/>
        <v>1.9499999999999993</v>
      </c>
      <c r="G206" s="57">
        <f t="shared" si="20"/>
        <v>0.32999999999999918</v>
      </c>
      <c r="H206" s="56">
        <v>15</v>
      </c>
      <c r="I206" s="64"/>
      <c r="J206" s="67" t="str">
        <f t="shared" si="21"/>
        <v/>
      </c>
      <c r="K206" s="68"/>
    </row>
    <row r="207" spans="1:11" ht="18" x14ac:dyDescent="0.25">
      <c r="A207" s="104"/>
      <c r="B207" s="58"/>
      <c r="C207" s="59">
        <v>2.2799999999999998</v>
      </c>
      <c r="D207" s="60"/>
      <c r="E207" s="61" t="str">
        <f t="shared" si="19"/>
        <v/>
      </c>
      <c r="F207" s="62">
        <f t="shared" si="22"/>
        <v>1.9499999999999993</v>
      </c>
      <c r="G207" s="57">
        <f t="shared" si="20"/>
        <v>-0.33000000000000052</v>
      </c>
      <c r="H207" s="56">
        <v>19</v>
      </c>
      <c r="I207" s="64"/>
      <c r="J207" s="67" t="str">
        <f t="shared" si="21"/>
        <v/>
      </c>
      <c r="K207" s="68"/>
    </row>
    <row r="208" spans="1:11" ht="18" x14ac:dyDescent="0.25">
      <c r="A208" s="104"/>
      <c r="B208" s="58"/>
      <c r="C208" s="59">
        <v>2.2599999999999998</v>
      </c>
      <c r="D208" s="60"/>
      <c r="E208" s="61" t="str">
        <f t="shared" si="19"/>
        <v/>
      </c>
      <c r="F208" s="62">
        <f t="shared" si="22"/>
        <v>1.9499999999999993</v>
      </c>
      <c r="G208" s="57">
        <f t="shared" si="20"/>
        <v>-0.3100000000000005</v>
      </c>
      <c r="H208" s="56">
        <v>23</v>
      </c>
      <c r="I208" s="64"/>
      <c r="J208" s="67" t="str">
        <f t="shared" si="21"/>
        <v/>
      </c>
      <c r="K208" s="68"/>
    </row>
    <row r="209" spans="1:11" ht="18" x14ac:dyDescent="0.25">
      <c r="A209" s="104"/>
      <c r="B209" s="58"/>
      <c r="C209" s="59">
        <v>2.1800000000000002</v>
      </c>
      <c r="D209" s="60"/>
      <c r="E209" s="61" t="str">
        <f t="shared" si="19"/>
        <v/>
      </c>
      <c r="F209" s="62">
        <f t="shared" si="22"/>
        <v>1.9499999999999993</v>
      </c>
      <c r="G209" s="57">
        <f t="shared" si="20"/>
        <v>-0.23000000000000087</v>
      </c>
      <c r="H209" s="56">
        <v>28</v>
      </c>
      <c r="I209" s="64"/>
      <c r="J209" s="67" t="str">
        <f t="shared" si="21"/>
        <v/>
      </c>
      <c r="K209" s="68"/>
    </row>
    <row r="210" spans="1:11" ht="19.5" customHeight="1" x14ac:dyDescent="0.25">
      <c r="A210" s="104"/>
      <c r="B210" s="58"/>
      <c r="C210" s="59">
        <v>2.15</v>
      </c>
      <c r="D210" s="60"/>
      <c r="E210" s="61" t="str">
        <f t="shared" si="19"/>
        <v/>
      </c>
      <c r="F210" s="62">
        <f t="shared" si="22"/>
        <v>1.9499999999999993</v>
      </c>
      <c r="G210" s="57">
        <f t="shared" si="20"/>
        <v>-0.20000000000000062</v>
      </c>
      <c r="H210" s="56">
        <v>32</v>
      </c>
      <c r="I210" s="64"/>
      <c r="J210" s="67" t="str">
        <f t="shared" si="21"/>
        <v/>
      </c>
      <c r="K210" s="68"/>
    </row>
    <row r="211" spans="1:11" ht="36" customHeight="1" x14ac:dyDescent="0.25">
      <c r="A211" s="104"/>
      <c r="B211" s="58"/>
      <c r="C211" s="59">
        <v>2.12</v>
      </c>
      <c r="D211" s="60"/>
      <c r="E211" s="61" t="str">
        <f t="shared" si="19"/>
        <v/>
      </c>
      <c r="F211" s="62">
        <f t="shared" si="22"/>
        <v>1.9499999999999993</v>
      </c>
      <c r="G211" s="57">
        <f t="shared" si="20"/>
        <v>-0.17000000000000082</v>
      </c>
      <c r="H211" s="56">
        <v>36</v>
      </c>
      <c r="I211" s="64"/>
      <c r="J211" s="67" t="str">
        <f t="shared" si="21"/>
        <v/>
      </c>
      <c r="K211" s="68"/>
    </row>
    <row r="212" spans="1:11" ht="21.6" customHeight="1" x14ac:dyDescent="0.25">
      <c r="A212" s="104"/>
      <c r="B212" s="58"/>
      <c r="C212" s="59">
        <v>1.8</v>
      </c>
      <c r="D212" s="60"/>
      <c r="E212" s="61" t="str">
        <f t="shared" si="19"/>
        <v/>
      </c>
      <c r="F212" s="62">
        <f t="shared" si="22"/>
        <v>1.9499999999999993</v>
      </c>
      <c r="G212" s="57">
        <f t="shared" si="20"/>
        <v>0.14999999999999925</v>
      </c>
      <c r="H212" s="56">
        <v>40</v>
      </c>
      <c r="I212" s="64"/>
      <c r="J212" s="67" t="str">
        <f t="shared" si="21"/>
        <v/>
      </c>
      <c r="K212" s="68"/>
    </row>
    <row r="213" spans="1:11" ht="18" x14ac:dyDescent="0.25">
      <c r="A213" s="104"/>
      <c r="B213" s="58"/>
      <c r="C213" s="59">
        <v>0.3</v>
      </c>
      <c r="D213" s="60"/>
      <c r="E213" s="61" t="str">
        <f t="shared" si="19"/>
        <v/>
      </c>
      <c r="F213" s="62">
        <f t="shared" si="22"/>
        <v>1.9499999999999993</v>
      </c>
      <c r="G213" s="57">
        <f t="shared" si="20"/>
        <v>1.6499999999999992</v>
      </c>
      <c r="H213" s="56">
        <v>45</v>
      </c>
      <c r="I213" s="64"/>
      <c r="J213" s="67" t="str">
        <f t="shared" si="21"/>
        <v/>
      </c>
      <c r="K213" s="68"/>
    </row>
    <row r="214" spans="1:11" ht="19.05" customHeight="1" x14ac:dyDescent="0.25">
      <c r="A214" s="104"/>
      <c r="B214" s="58"/>
      <c r="C214" s="59">
        <v>0.48</v>
      </c>
      <c r="D214" s="60"/>
      <c r="E214" s="61" t="str">
        <f t="shared" si="19"/>
        <v/>
      </c>
      <c r="F214" s="62">
        <f t="shared" si="22"/>
        <v>1.9499999999999993</v>
      </c>
      <c r="G214" s="57">
        <f t="shared" si="20"/>
        <v>1.4699999999999993</v>
      </c>
      <c r="H214" s="56">
        <v>45.5</v>
      </c>
      <c r="I214" s="64"/>
      <c r="J214" s="67" t="str">
        <f t="shared" si="21"/>
        <v/>
      </c>
      <c r="K214" s="68"/>
    </row>
    <row r="215" spans="1:11" ht="18" x14ac:dyDescent="0.25">
      <c r="A215" s="104"/>
      <c r="B215" s="58"/>
      <c r="C215" s="59">
        <v>1.65</v>
      </c>
      <c r="D215" s="60"/>
      <c r="E215" s="61" t="str">
        <f t="shared" si="19"/>
        <v/>
      </c>
      <c r="F215" s="62">
        <f t="shared" si="22"/>
        <v>1.9499999999999993</v>
      </c>
      <c r="G215" s="57">
        <f t="shared" si="20"/>
        <v>0.29999999999999938</v>
      </c>
      <c r="H215" s="56">
        <v>49</v>
      </c>
      <c r="I215" s="64"/>
      <c r="J215" s="67" t="str">
        <f t="shared" si="21"/>
        <v/>
      </c>
      <c r="K215" s="68"/>
    </row>
    <row r="216" spans="1:11" ht="18" x14ac:dyDescent="0.25">
      <c r="A216" s="104"/>
      <c r="B216" s="58"/>
      <c r="C216" s="59">
        <v>2.44</v>
      </c>
      <c r="D216" s="60"/>
      <c r="E216" s="61" t="str">
        <f t="shared" si="19"/>
        <v/>
      </c>
      <c r="F216" s="62">
        <f t="shared" si="22"/>
        <v>1.9499999999999993</v>
      </c>
      <c r="G216" s="57">
        <f t="shared" si="20"/>
        <v>-0.49000000000000066</v>
      </c>
      <c r="H216" s="56">
        <v>54</v>
      </c>
      <c r="I216" s="64"/>
      <c r="J216" s="67" t="str">
        <f t="shared" si="21"/>
        <v/>
      </c>
      <c r="K216" s="68"/>
    </row>
    <row r="217" spans="1:11" ht="18" x14ac:dyDescent="0.25">
      <c r="A217" s="104"/>
      <c r="B217" s="58"/>
      <c r="C217" s="59">
        <v>2.39</v>
      </c>
      <c r="D217" s="60"/>
      <c r="E217" s="61" t="str">
        <f t="shared" si="19"/>
        <v/>
      </c>
      <c r="F217" s="62">
        <f t="shared" si="22"/>
        <v>1.9499999999999993</v>
      </c>
      <c r="G217" s="57">
        <f t="shared" si="20"/>
        <v>-0.44000000000000083</v>
      </c>
      <c r="H217" s="56">
        <v>58</v>
      </c>
      <c r="I217" s="64"/>
      <c r="J217" s="67" t="str">
        <f t="shared" si="21"/>
        <v/>
      </c>
      <c r="K217" s="68"/>
    </row>
    <row r="218" spans="1:11" ht="18" x14ac:dyDescent="0.25">
      <c r="A218" s="104"/>
      <c r="B218" s="58"/>
      <c r="C218" s="59">
        <v>2.4</v>
      </c>
      <c r="D218" s="60"/>
      <c r="E218" s="61" t="str">
        <f t="shared" si="19"/>
        <v/>
      </c>
      <c r="F218" s="62">
        <f t="shared" si="22"/>
        <v>1.9499999999999993</v>
      </c>
      <c r="G218" s="57">
        <f t="shared" si="20"/>
        <v>-0.45000000000000062</v>
      </c>
      <c r="H218" s="56">
        <v>63</v>
      </c>
      <c r="I218" s="64"/>
      <c r="J218" s="67" t="str">
        <f t="shared" si="21"/>
        <v/>
      </c>
      <c r="K218" s="68"/>
    </row>
    <row r="219" spans="1:11" ht="18" x14ac:dyDescent="0.25">
      <c r="A219" s="104"/>
      <c r="B219" s="58"/>
      <c r="C219" s="59">
        <v>2.35</v>
      </c>
      <c r="D219" s="60"/>
      <c r="E219" s="61" t="str">
        <f t="shared" si="19"/>
        <v/>
      </c>
      <c r="F219" s="62">
        <f t="shared" si="22"/>
        <v>1.9499999999999993</v>
      </c>
      <c r="G219" s="57">
        <f t="shared" si="20"/>
        <v>-0.4000000000000008</v>
      </c>
      <c r="H219" s="56">
        <v>68</v>
      </c>
      <c r="I219" s="64"/>
      <c r="J219" s="67" t="str">
        <f t="shared" si="21"/>
        <v/>
      </c>
      <c r="K219" s="68"/>
    </row>
    <row r="220" spans="1:11" ht="18" x14ac:dyDescent="0.25">
      <c r="A220" s="104"/>
      <c r="B220" s="58"/>
      <c r="C220" s="59">
        <v>1.93</v>
      </c>
      <c r="D220" s="60"/>
      <c r="E220" s="61" t="str">
        <f t="shared" si="19"/>
        <v/>
      </c>
      <c r="F220" s="62">
        <f t="shared" si="22"/>
        <v>1.9499999999999993</v>
      </c>
      <c r="G220" s="57">
        <f t="shared" si="20"/>
        <v>1.9999999999999352E-2</v>
      </c>
      <c r="H220" s="56">
        <v>72</v>
      </c>
      <c r="I220" s="64"/>
      <c r="J220" s="67" t="str">
        <f t="shared" si="21"/>
        <v/>
      </c>
      <c r="K220" s="68"/>
    </row>
    <row r="221" spans="1:11" ht="18" x14ac:dyDescent="0.25">
      <c r="A221" s="104"/>
      <c r="B221" s="58"/>
      <c r="C221" s="59">
        <v>0.68</v>
      </c>
      <c r="D221" s="60"/>
      <c r="E221" s="61" t="str">
        <f t="shared" si="19"/>
        <v/>
      </c>
      <c r="F221" s="62">
        <f t="shared" si="22"/>
        <v>1.9499999999999993</v>
      </c>
      <c r="G221" s="57">
        <f t="shared" si="20"/>
        <v>1.2699999999999991</v>
      </c>
      <c r="H221" s="56">
        <v>77</v>
      </c>
      <c r="I221" s="64"/>
      <c r="J221" s="67" t="str">
        <f t="shared" si="21"/>
        <v/>
      </c>
      <c r="K221" s="68"/>
    </row>
    <row r="222" spans="1:11" ht="18" x14ac:dyDescent="0.25">
      <c r="A222" s="104"/>
      <c r="B222" s="58"/>
      <c r="C222" s="59">
        <v>1.657</v>
      </c>
      <c r="D222" s="60"/>
      <c r="E222" s="61">
        <f t="shared" si="19"/>
        <v>3.6069999999999993</v>
      </c>
      <c r="F222" s="62">
        <f t="shared" si="22"/>
        <v>3.6069999999999993</v>
      </c>
      <c r="G222" s="57">
        <f t="shared" si="20"/>
        <v>1.9499999999999993</v>
      </c>
      <c r="H222" s="56"/>
      <c r="I222" s="64" t="s">
        <v>76</v>
      </c>
      <c r="J222" s="67" t="str">
        <f t="shared" si="21"/>
        <v>2nd- Water Level</v>
      </c>
      <c r="K222" s="68"/>
    </row>
    <row r="223" spans="1:11" ht="18" x14ac:dyDescent="0.25">
      <c r="A223" s="104"/>
      <c r="B223" s="58"/>
      <c r="C223" s="59">
        <v>1.18</v>
      </c>
      <c r="D223" s="60"/>
      <c r="E223" s="61" t="str">
        <f t="shared" si="19"/>
        <v/>
      </c>
      <c r="F223" s="62">
        <f t="shared" si="22"/>
        <v>3.6069999999999993</v>
      </c>
      <c r="G223" s="57">
        <f t="shared" si="20"/>
        <v>2.4269999999999996</v>
      </c>
      <c r="H223" s="56">
        <v>78.5</v>
      </c>
      <c r="I223" s="64"/>
      <c r="J223" s="67" t="str">
        <f t="shared" si="21"/>
        <v/>
      </c>
      <c r="K223" s="68"/>
    </row>
    <row r="224" spans="1:11" ht="18" x14ac:dyDescent="0.25">
      <c r="A224" s="104"/>
      <c r="B224" s="58"/>
      <c r="C224" s="59">
        <v>1.17</v>
      </c>
      <c r="D224" s="60"/>
      <c r="E224" s="61" t="str">
        <f t="shared" si="19"/>
        <v/>
      </c>
      <c r="F224" s="62">
        <f t="shared" si="22"/>
        <v>3.6069999999999993</v>
      </c>
      <c r="G224" s="57">
        <f t="shared" si="20"/>
        <v>2.4369999999999994</v>
      </c>
      <c r="H224" s="56">
        <v>81</v>
      </c>
      <c r="I224" s="64"/>
      <c r="J224" s="67" t="str">
        <f t="shared" si="21"/>
        <v/>
      </c>
      <c r="K224" s="68"/>
    </row>
    <row r="225" spans="1:11" ht="18" x14ac:dyDescent="0.25">
      <c r="A225" s="104"/>
      <c r="B225" s="58">
        <v>2.0129999999999999</v>
      </c>
      <c r="C225" s="59"/>
      <c r="D225" s="60">
        <v>1.9756</v>
      </c>
      <c r="E225" s="61">
        <f t="shared" si="19"/>
        <v>3.6443999999999992</v>
      </c>
      <c r="F225" s="62">
        <f t="shared" si="22"/>
        <v>3.6443999999999992</v>
      </c>
      <c r="G225" s="57">
        <f t="shared" si="20"/>
        <v>1.6313999999999993</v>
      </c>
      <c r="H225" s="56"/>
      <c r="I225" s="64"/>
      <c r="J225" s="67" t="str">
        <f>IF(I225="WL-1","1st- Water Level",IF(I224="wl-1","RL Respected by Water Level",IF(I225="WL-2","2nd- Water Level",IF(E225="","","Change of Instrument"))))</f>
        <v>Change of Instrument</v>
      </c>
      <c r="K225" s="68"/>
    </row>
    <row r="226" spans="1:11" ht="18" x14ac:dyDescent="0.25">
      <c r="A226" s="104" t="s">
        <v>95</v>
      </c>
      <c r="B226" s="58"/>
      <c r="C226" s="59">
        <v>0.99</v>
      </c>
      <c r="D226" s="60"/>
      <c r="E226" s="61" t="str">
        <f t="shared" si="19"/>
        <v/>
      </c>
      <c r="F226" s="62">
        <f t="shared" si="22"/>
        <v>3.6443999999999992</v>
      </c>
      <c r="G226" s="57">
        <f t="shared" si="20"/>
        <v>2.654399999999999</v>
      </c>
      <c r="H226" s="56">
        <v>0</v>
      </c>
      <c r="I226" s="64"/>
      <c r="J226" s="67" t="str">
        <f>IF(I226="WL-1","1st- Water Level",IF(I225="wl-1","RL Respected by Water Level",IF(I226="WL-2","2nd- Water Level",IF(E226="","","Change of Instrument"))))</f>
        <v/>
      </c>
      <c r="K226" s="68"/>
    </row>
    <row r="227" spans="1:11" ht="18" x14ac:dyDescent="0.25">
      <c r="A227" s="104"/>
      <c r="B227" s="58"/>
      <c r="C227" s="59">
        <v>0.98</v>
      </c>
      <c r="D227" s="60"/>
      <c r="E227" s="61" t="str">
        <f t="shared" si="19"/>
        <v/>
      </c>
      <c r="F227" s="62">
        <f t="shared" si="22"/>
        <v>3.6443999999999992</v>
      </c>
      <c r="G227" s="57">
        <f t="shared" si="20"/>
        <v>2.6643999999999992</v>
      </c>
      <c r="H227" s="56">
        <v>5</v>
      </c>
      <c r="I227" s="64"/>
      <c r="J227" s="67" t="str">
        <f>IF(I227="WL-1","1st- Water Level",IF(I226="wl-1","RL Respected by Water Level",IF(I227="WL-2","2nd- Water Level",IF(E227="","","Change of Instrument"))))</f>
        <v/>
      </c>
      <c r="K227" s="68"/>
    </row>
    <row r="228" spans="1:11" ht="18" x14ac:dyDescent="0.25">
      <c r="A228" s="104"/>
      <c r="B228" s="58"/>
      <c r="C228" s="59">
        <v>0.88</v>
      </c>
      <c r="D228" s="60"/>
      <c r="E228" s="61" t="str">
        <f t="shared" si="19"/>
        <v/>
      </c>
      <c r="F228" s="62">
        <f t="shared" si="22"/>
        <v>3.6443999999999992</v>
      </c>
      <c r="G228" s="57">
        <f t="shared" si="20"/>
        <v>2.7643999999999993</v>
      </c>
      <c r="H228" s="56">
        <v>7</v>
      </c>
      <c r="I228" s="64"/>
      <c r="J228" s="67" t="str">
        <f t="shared" si="21"/>
        <v/>
      </c>
      <c r="K228" s="68"/>
    </row>
    <row r="229" spans="1:11" ht="18" x14ac:dyDescent="0.25">
      <c r="A229" s="104"/>
      <c r="B229" s="58"/>
      <c r="C229" s="59">
        <v>2.2999999999999998</v>
      </c>
      <c r="D229" s="60"/>
      <c r="E229" s="61" t="str">
        <f t="shared" si="19"/>
        <v/>
      </c>
      <c r="F229" s="62">
        <f t="shared" si="22"/>
        <v>3.6443999999999992</v>
      </c>
      <c r="G229" s="57">
        <f t="shared" si="20"/>
        <v>1.3443999999999994</v>
      </c>
      <c r="H229" s="56">
        <v>10</v>
      </c>
      <c r="I229" s="64"/>
      <c r="J229" s="67" t="str">
        <f t="shared" si="21"/>
        <v/>
      </c>
      <c r="K229" s="68"/>
    </row>
    <row r="230" spans="1:11" ht="18" x14ac:dyDescent="0.25">
      <c r="A230" s="104"/>
      <c r="B230" s="58"/>
      <c r="C230" s="59">
        <v>1.714</v>
      </c>
      <c r="D230" s="60"/>
      <c r="E230" s="61" t="str">
        <f t="shared" si="19"/>
        <v/>
      </c>
      <c r="F230" s="62">
        <f t="shared" si="22"/>
        <v>3.6443999999999992</v>
      </c>
      <c r="G230" s="57">
        <f t="shared" si="20"/>
        <v>1.9303999999999992</v>
      </c>
      <c r="H230" s="56"/>
      <c r="I230" s="64" t="s">
        <v>75</v>
      </c>
      <c r="J230" s="67" t="str">
        <f t="shared" si="21"/>
        <v>1st- Water Level</v>
      </c>
      <c r="K230" s="68"/>
    </row>
    <row r="231" spans="1:11" ht="31.2" x14ac:dyDescent="0.25">
      <c r="A231" s="104"/>
      <c r="B231" s="58"/>
      <c r="C231" s="59">
        <v>1.98</v>
      </c>
      <c r="D231" s="60"/>
      <c r="E231" s="61">
        <f t="shared" si="19"/>
        <v>1.9303999999999992</v>
      </c>
      <c r="F231" s="62">
        <f t="shared" si="22"/>
        <v>1.9303999999999992</v>
      </c>
      <c r="G231" s="57">
        <f t="shared" si="20"/>
        <v>-4.9600000000000755E-2</v>
      </c>
      <c r="H231" s="56">
        <v>12</v>
      </c>
      <c r="I231" s="64"/>
      <c r="J231" s="67" t="str">
        <f t="shared" si="21"/>
        <v>RL Respected by Water Level</v>
      </c>
      <c r="K231" s="68"/>
    </row>
    <row r="232" spans="1:11" ht="18" x14ac:dyDescent="0.25">
      <c r="A232" s="104"/>
      <c r="B232" s="58"/>
      <c r="C232" s="59">
        <v>2.02</v>
      </c>
      <c r="D232" s="60"/>
      <c r="E232" s="61" t="str">
        <f t="shared" si="19"/>
        <v/>
      </c>
      <c r="F232" s="62">
        <f t="shared" si="22"/>
        <v>1.9303999999999992</v>
      </c>
      <c r="G232" s="57">
        <f t="shared" si="20"/>
        <v>-8.960000000000079E-2</v>
      </c>
      <c r="H232" s="56">
        <v>14</v>
      </c>
      <c r="I232" s="64"/>
      <c r="J232" s="67" t="str">
        <f t="shared" si="21"/>
        <v/>
      </c>
      <c r="K232" s="68"/>
    </row>
    <row r="233" spans="1:11" ht="18" x14ac:dyDescent="0.25">
      <c r="A233" s="104"/>
      <c r="B233" s="58"/>
      <c r="C233" s="59">
        <v>2.13</v>
      </c>
      <c r="D233" s="60"/>
      <c r="E233" s="61" t="str">
        <f t="shared" si="19"/>
        <v/>
      </c>
      <c r="F233" s="62">
        <f t="shared" si="22"/>
        <v>1.9303999999999992</v>
      </c>
      <c r="G233" s="57">
        <f t="shared" si="20"/>
        <v>-0.19960000000000067</v>
      </c>
      <c r="H233" s="56">
        <v>16</v>
      </c>
      <c r="I233" s="64"/>
      <c r="J233" s="67" t="str">
        <f t="shared" si="21"/>
        <v/>
      </c>
      <c r="K233" s="68"/>
    </row>
    <row r="234" spans="1:11" ht="18" x14ac:dyDescent="0.25">
      <c r="A234" s="104"/>
      <c r="B234" s="58"/>
      <c r="C234" s="59">
        <v>2.09</v>
      </c>
      <c r="D234" s="60"/>
      <c r="E234" s="61" t="str">
        <f t="shared" si="19"/>
        <v/>
      </c>
      <c r="F234" s="62">
        <f t="shared" si="22"/>
        <v>1.9303999999999992</v>
      </c>
      <c r="G234" s="57">
        <f t="shared" si="20"/>
        <v>-0.15960000000000063</v>
      </c>
      <c r="H234" s="56">
        <v>18</v>
      </c>
      <c r="I234" s="64"/>
      <c r="J234" s="67" t="str">
        <f t="shared" si="21"/>
        <v/>
      </c>
      <c r="K234" s="68"/>
    </row>
    <row r="235" spans="1:11" ht="18" x14ac:dyDescent="0.25">
      <c r="A235" s="104"/>
      <c r="B235" s="58"/>
      <c r="C235" s="59">
        <v>1.39</v>
      </c>
      <c r="D235" s="60"/>
      <c r="E235" s="61" t="str">
        <f t="shared" si="19"/>
        <v/>
      </c>
      <c r="F235" s="62">
        <f t="shared" si="22"/>
        <v>1.9303999999999992</v>
      </c>
      <c r="G235" s="57">
        <f t="shared" si="20"/>
        <v>0.54039999999999933</v>
      </c>
      <c r="H235" s="56">
        <v>19</v>
      </c>
      <c r="I235" s="64"/>
      <c r="J235" s="67" t="str">
        <f t="shared" si="21"/>
        <v/>
      </c>
      <c r="K235" s="68"/>
    </row>
    <row r="236" spans="1:11" ht="18" x14ac:dyDescent="0.25">
      <c r="A236" s="104"/>
      <c r="B236" s="58"/>
      <c r="C236" s="59">
        <v>1.79</v>
      </c>
      <c r="D236" s="60"/>
      <c r="E236" s="61" t="str">
        <f t="shared" si="19"/>
        <v/>
      </c>
      <c r="F236" s="62">
        <f t="shared" si="22"/>
        <v>1.9303999999999992</v>
      </c>
      <c r="G236" s="57">
        <f t="shared" si="20"/>
        <v>0.14039999999999919</v>
      </c>
      <c r="H236" s="56">
        <v>20</v>
      </c>
      <c r="I236" s="64"/>
      <c r="J236" s="67" t="str">
        <f t="shared" si="21"/>
        <v/>
      </c>
      <c r="K236" s="68"/>
    </row>
    <row r="237" spans="1:11" ht="18" x14ac:dyDescent="0.25">
      <c r="A237" s="104"/>
      <c r="B237" s="58"/>
      <c r="C237" s="59">
        <v>2.08</v>
      </c>
      <c r="D237" s="60"/>
      <c r="E237" s="61" t="str">
        <f t="shared" si="19"/>
        <v/>
      </c>
      <c r="F237" s="62">
        <f t="shared" si="22"/>
        <v>1.9303999999999992</v>
      </c>
      <c r="G237" s="57">
        <f t="shared" si="20"/>
        <v>-0.14960000000000084</v>
      </c>
      <c r="H237" s="56">
        <v>26</v>
      </c>
      <c r="I237" s="64"/>
      <c r="J237" s="67" t="str">
        <f t="shared" si="21"/>
        <v/>
      </c>
      <c r="K237" s="68"/>
    </row>
    <row r="238" spans="1:11" ht="18" x14ac:dyDescent="0.25">
      <c r="A238" s="104"/>
      <c r="B238" s="58"/>
      <c r="C238" s="59">
        <v>2.09</v>
      </c>
      <c r="D238" s="60"/>
      <c r="E238" s="61" t="str">
        <f t="shared" si="19"/>
        <v/>
      </c>
      <c r="F238" s="62">
        <f t="shared" si="22"/>
        <v>1.9303999999999992</v>
      </c>
      <c r="G238" s="57">
        <f t="shared" si="20"/>
        <v>-0.15960000000000063</v>
      </c>
      <c r="H238" s="56">
        <v>32</v>
      </c>
      <c r="I238" s="64"/>
      <c r="J238" s="67" t="str">
        <f t="shared" si="21"/>
        <v/>
      </c>
      <c r="K238" s="68"/>
    </row>
    <row r="239" spans="1:11" ht="18" x14ac:dyDescent="0.25">
      <c r="A239" s="104"/>
      <c r="B239" s="58"/>
      <c r="C239" s="59">
        <v>2.21</v>
      </c>
      <c r="D239" s="60"/>
      <c r="E239" s="61" t="str">
        <f t="shared" si="19"/>
        <v/>
      </c>
      <c r="F239" s="62">
        <f t="shared" si="22"/>
        <v>1.9303999999999992</v>
      </c>
      <c r="G239" s="57">
        <f t="shared" si="20"/>
        <v>-0.27960000000000074</v>
      </c>
      <c r="H239" s="56">
        <v>38</v>
      </c>
      <c r="I239" s="64"/>
      <c r="J239" s="67" t="str">
        <f t="shared" si="21"/>
        <v/>
      </c>
      <c r="K239" s="68"/>
    </row>
    <row r="240" spans="1:11" ht="18" x14ac:dyDescent="0.25">
      <c r="A240" s="104"/>
      <c r="B240" s="58"/>
      <c r="C240" s="59">
        <v>2.1800000000000002</v>
      </c>
      <c r="D240" s="60"/>
      <c r="E240" s="61" t="str">
        <f t="shared" si="19"/>
        <v/>
      </c>
      <c r="F240" s="62">
        <f t="shared" si="22"/>
        <v>1.9303999999999992</v>
      </c>
      <c r="G240" s="57">
        <f t="shared" si="20"/>
        <v>-0.24960000000000093</v>
      </c>
      <c r="H240" s="56">
        <v>44</v>
      </c>
      <c r="I240" s="64"/>
      <c r="J240" s="67" t="str">
        <f t="shared" si="21"/>
        <v/>
      </c>
      <c r="K240" s="68"/>
    </row>
    <row r="241" spans="1:11" ht="18" x14ac:dyDescent="0.25">
      <c r="A241" s="104"/>
      <c r="B241" s="58"/>
      <c r="C241" s="59">
        <v>2.0099999999999998</v>
      </c>
      <c r="D241" s="60"/>
      <c r="E241" s="61" t="str">
        <f t="shared" si="19"/>
        <v/>
      </c>
      <c r="F241" s="62">
        <f t="shared" si="22"/>
        <v>1.9303999999999992</v>
      </c>
      <c r="G241" s="57">
        <f t="shared" si="20"/>
        <v>-7.9600000000000559E-2</v>
      </c>
      <c r="H241" s="56">
        <v>50</v>
      </c>
      <c r="I241" s="64"/>
      <c r="J241" s="67" t="str">
        <f t="shared" si="21"/>
        <v/>
      </c>
      <c r="K241" s="68"/>
    </row>
    <row r="242" spans="1:11" ht="18" x14ac:dyDescent="0.25">
      <c r="A242" s="104"/>
      <c r="B242" s="58"/>
      <c r="C242" s="59">
        <v>1.97</v>
      </c>
      <c r="D242" s="60"/>
      <c r="E242" s="61" t="str">
        <f t="shared" si="19"/>
        <v/>
      </c>
      <c r="F242" s="62">
        <f t="shared" si="22"/>
        <v>1.9303999999999992</v>
      </c>
      <c r="G242" s="57">
        <f t="shared" si="20"/>
        <v>-3.9600000000000746E-2</v>
      </c>
      <c r="H242" s="56">
        <v>56</v>
      </c>
      <c r="I242" s="64"/>
      <c r="J242" s="67" t="str">
        <f t="shared" si="21"/>
        <v/>
      </c>
      <c r="K242" s="68"/>
    </row>
    <row r="243" spans="1:11" ht="18" x14ac:dyDescent="0.25">
      <c r="A243" s="104"/>
      <c r="B243" s="58"/>
      <c r="C243" s="59">
        <v>1.69</v>
      </c>
      <c r="D243" s="60"/>
      <c r="E243" s="61" t="str">
        <f t="shared" si="19"/>
        <v/>
      </c>
      <c r="F243" s="62">
        <f t="shared" si="22"/>
        <v>1.9303999999999992</v>
      </c>
      <c r="G243" s="57">
        <f t="shared" si="20"/>
        <v>0.24039999999999928</v>
      </c>
      <c r="H243" s="56">
        <v>62</v>
      </c>
      <c r="I243" s="64"/>
      <c r="J243" s="67" t="str">
        <f t="shared" si="21"/>
        <v/>
      </c>
      <c r="K243" s="68"/>
    </row>
    <row r="244" spans="1:11" ht="18" x14ac:dyDescent="0.25">
      <c r="A244" s="104"/>
      <c r="B244" s="58"/>
      <c r="C244" s="59">
        <v>1.76</v>
      </c>
      <c r="D244" s="60"/>
      <c r="E244" s="61" t="str">
        <f t="shared" si="19"/>
        <v/>
      </c>
      <c r="F244" s="62">
        <f t="shared" si="22"/>
        <v>1.9303999999999992</v>
      </c>
      <c r="G244" s="57">
        <f t="shared" si="20"/>
        <v>0.17039999999999922</v>
      </c>
      <c r="H244" s="56">
        <v>68</v>
      </c>
      <c r="I244" s="64"/>
      <c r="J244" s="67" t="str">
        <f t="shared" si="21"/>
        <v/>
      </c>
      <c r="K244" s="68"/>
    </row>
    <row r="245" spans="1:11" ht="18" x14ac:dyDescent="0.25">
      <c r="A245" s="104"/>
      <c r="B245" s="58"/>
      <c r="C245" s="59">
        <v>1.67</v>
      </c>
      <c r="D245" s="60"/>
      <c r="E245" s="61" t="str">
        <f t="shared" si="19"/>
        <v/>
      </c>
      <c r="F245" s="62">
        <f t="shared" si="22"/>
        <v>1.9303999999999992</v>
      </c>
      <c r="G245" s="57">
        <f t="shared" si="20"/>
        <v>0.2603999999999993</v>
      </c>
      <c r="H245" s="56">
        <v>74</v>
      </c>
      <c r="I245" s="64"/>
      <c r="J245" s="67" t="str">
        <f t="shared" si="21"/>
        <v/>
      </c>
      <c r="K245" s="68"/>
    </row>
    <row r="246" spans="1:11" ht="18" x14ac:dyDescent="0.25">
      <c r="A246" s="104"/>
      <c r="B246" s="58"/>
      <c r="C246" s="59">
        <v>0.66</v>
      </c>
      <c r="D246" s="60"/>
      <c r="E246" s="61" t="str">
        <f t="shared" si="19"/>
        <v/>
      </c>
      <c r="F246" s="62">
        <f t="shared" si="22"/>
        <v>1.9303999999999992</v>
      </c>
      <c r="G246" s="57">
        <f t="shared" si="20"/>
        <v>1.2703999999999991</v>
      </c>
      <c r="H246" s="56">
        <v>80</v>
      </c>
      <c r="I246" s="64"/>
      <c r="J246" s="67" t="str">
        <f t="shared" si="21"/>
        <v/>
      </c>
      <c r="K246" s="68"/>
    </row>
    <row r="247" spans="1:11" ht="18" x14ac:dyDescent="0.25">
      <c r="A247" s="104"/>
      <c r="B247" s="58"/>
      <c r="C247" s="59">
        <v>1.714</v>
      </c>
      <c r="D247" s="60"/>
      <c r="E247" s="61">
        <f t="shared" si="19"/>
        <v>3.6443999999999992</v>
      </c>
      <c r="F247" s="62">
        <f t="shared" si="22"/>
        <v>3.6443999999999992</v>
      </c>
      <c r="G247" s="57">
        <f t="shared" si="20"/>
        <v>1.9303999999999992</v>
      </c>
      <c r="H247" s="56"/>
      <c r="I247" s="64" t="s">
        <v>76</v>
      </c>
      <c r="J247" s="67" t="str">
        <f t="shared" si="21"/>
        <v>2nd- Water Level</v>
      </c>
      <c r="K247" s="68"/>
    </row>
    <row r="248" spans="1:11" ht="18" x14ac:dyDescent="0.25">
      <c r="A248" s="104"/>
      <c r="B248" s="58"/>
      <c r="C248" s="59">
        <v>1.25</v>
      </c>
      <c r="D248" s="60"/>
      <c r="E248" s="61" t="str">
        <f t="shared" si="19"/>
        <v/>
      </c>
      <c r="F248" s="62">
        <f t="shared" si="22"/>
        <v>3.6443999999999992</v>
      </c>
      <c r="G248" s="57">
        <f t="shared" si="20"/>
        <v>2.3943999999999992</v>
      </c>
      <c r="H248" s="56">
        <v>86</v>
      </c>
      <c r="I248" s="64"/>
      <c r="J248" s="67" t="str">
        <f t="shared" si="21"/>
        <v/>
      </c>
      <c r="K248" s="68"/>
    </row>
    <row r="249" spans="1:11" ht="18" x14ac:dyDescent="0.25">
      <c r="A249" s="104"/>
      <c r="B249" s="58"/>
      <c r="C249" s="59">
        <v>1.26</v>
      </c>
      <c r="D249" s="60"/>
      <c r="E249" s="61" t="str">
        <f t="shared" si="19"/>
        <v/>
      </c>
      <c r="F249" s="62">
        <f t="shared" si="22"/>
        <v>3.6443999999999992</v>
      </c>
      <c r="G249" s="57">
        <f t="shared" si="20"/>
        <v>2.3843999999999994</v>
      </c>
      <c r="H249" s="56">
        <v>90</v>
      </c>
      <c r="I249" s="64"/>
      <c r="J249" s="67" t="str">
        <f t="shared" si="21"/>
        <v/>
      </c>
      <c r="K249" s="68"/>
    </row>
    <row r="250" spans="1:11" ht="18" x14ac:dyDescent="0.25">
      <c r="A250" s="104"/>
      <c r="B250" s="58">
        <v>1.6259999999999999</v>
      </c>
      <c r="C250" s="59"/>
      <c r="D250" s="60">
        <v>1.768</v>
      </c>
      <c r="E250" s="61">
        <f t="shared" si="19"/>
        <v>3.5023999999999988</v>
      </c>
      <c r="F250" s="62">
        <f t="shared" si="22"/>
        <v>3.5023999999999988</v>
      </c>
      <c r="G250" s="57">
        <f t="shared" si="20"/>
        <v>1.8763999999999992</v>
      </c>
      <c r="H250" s="56"/>
      <c r="I250" s="64"/>
      <c r="J250" s="67" t="str">
        <f t="shared" si="21"/>
        <v>Change of Instrument</v>
      </c>
      <c r="K250" s="68"/>
    </row>
    <row r="251" spans="1:11" ht="18" x14ac:dyDescent="0.25">
      <c r="A251" s="104" t="s">
        <v>97</v>
      </c>
      <c r="B251" s="58"/>
      <c r="C251" s="59">
        <v>1.2</v>
      </c>
      <c r="D251" s="60"/>
      <c r="E251" s="61" t="str">
        <f t="shared" si="19"/>
        <v/>
      </c>
      <c r="F251" s="62">
        <f t="shared" si="22"/>
        <v>3.5023999999999988</v>
      </c>
      <c r="G251" s="57">
        <f t="shared" si="20"/>
        <v>2.3023999999999987</v>
      </c>
      <c r="H251" s="56">
        <v>0</v>
      </c>
      <c r="I251" s="64"/>
      <c r="J251" s="67" t="str">
        <f t="shared" si="21"/>
        <v/>
      </c>
      <c r="K251" s="68"/>
    </row>
    <row r="252" spans="1:11" ht="29.1" customHeight="1" x14ac:dyDescent="0.25">
      <c r="A252" s="104"/>
      <c r="B252" s="58"/>
      <c r="C252" s="59">
        <v>1.21</v>
      </c>
      <c r="D252" s="60"/>
      <c r="E252" s="61" t="str">
        <f t="shared" si="19"/>
        <v/>
      </c>
      <c r="F252" s="62">
        <f t="shared" si="22"/>
        <v>3.5023999999999988</v>
      </c>
      <c r="G252" s="57">
        <f t="shared" si="20"/>
        <v>2.2923999999999989</v>
      </c>
      <c r="H252" s="56">
        <v>4</v>
      </c>
      <c r="I252" s="64"/>
      <c r="J252" s="67" t="str">
        <f t="shared" si="21"/>
        <v/>
      </c>
      <c r="K252" s="68"/>
    </row>
    <row r="253" spans="1:11" ht="23.1" customHeight="1" x14ac:dyDescent="0.25">
      <c r="A253" s="104"/>
      <c r="B253" s="58"/>
      <c r="C253" s="59">
        <v>1.68</v>
      </c>
      <c r="D253" s="60"/>
      <c r="E253" s="61" t="str">
        <f t="shared" si="19"/>
        <v/>
      </c>
      <c r="F253" s="62">
        <f t="shared" si="22"/>
        <v>3.5023999999999988</v>
      </c>
      <c r="G253" s="57">
        <f t="shared" si="20"/>
        <v>1.8223999999999989</v>
      </c>
      <c r="H253" s="56">
        <v>5</v>
      </c>
      <c r="I253" s="64"/>
      <c r="J253" s="67" t="str">
        <f t="shared" si="21"/>
        <v/>
      </c>
      <c r="K253" s="68"/>
    </row>
    <row r="254" spans="1:11" ht="18" x14ac:dyDescent="0.25">
      <c r="A254" s="104"/>
      <c r="B254" s="58"/>
      <c r="C254" s="59">
        <v>1.6080000000000001</v>
      </c>
      <c r="D254" s="60"/>
      <c r="E254" s="61" t="str">
        <f t="shared" si="19"/>
        <v/>
      </c>
      <c r="F254" s="62">
        <f t="shared" si="22"/>
        <v>3.5023999999999988</v>
      </c>
      <c r="G254" s="57">
        <f t="shared" si="20"/>
        <v>1.8943999999999988</v>
      </c>
      <c r="H254" s="56"/>
      <c r="I254" s="64" t="s">
        <v>75</v>
      </c>
      <c r="J254" s="67" t="str">
        <f t="shared" si="21"/>
        <v>1st- Water Level</v>
      </c>
      <c r="K254" s="68"/>
    </row>
    <row r="255" spans="1:11" ht="31.2" x14ac:dyDescent="0.25">
      <c r="A255" s="104"/>
      <c r="B255" s="58"/>
      <c r="C255" s="59">
        <v>1.47</v>
      </c>
      <c r="D255" s="60"/>
      <c r="E255" s="61">
        <f t="shared" si="19"/>
        <v>1.8943999999999988</v>
      </c>
      <c r="F255" s="62">
        <f t="shared" si="22"/>
        <v>1.8943999999999988</v>
      </c>
      <c r="G255" s="57">
        <f t="shared" si="20"/>
        <v>0.42439999999999878</v>
      </c>
      <c r="H255" s="56">
        <v>10</v>
      </c>
      <c r="I255" s="64"/>
      <c r="J255" s="67" t="str">
        <f t="shared" si="21"/>
        <v>RL Respected by Water Level</v>
      </c>
      <c r="K255" s="68"/>
    </row>
    <row r="256" spans="1:11" ht="18" x14ac:dyDescent="0.25">
      <c r="A256" s="104"/>
      <c r="B256" s="58"/>
      <c r="C256" s="59">
        <v>2.14</v>
      </c>
      <c r="D256" s="60"/>
      <c r="E256" s="61" t="str">
        <f t="shared" si="19"/>
        <v/>
      </c>
      <c r="F256" s="62">
        <f t="shared" si="22"/>
        <v>1.8943999999999988</v>
      </c>
      <c r="G256" s="57">
        <f t="shared" si="20"/>
        <v>-0.24560000000000137</v>
      </c>
      <c r="H256" s="56">
        <v>15</v>
      </c>
      <c r="I256" s="64"/>
      <c r="J256" s="67" t="str">
        <f t="shared" si="21"/>
        <v/>
      </c>
      <c r="K256" s="68"/>
    </row>
    <row r="257" spans="1:11" ht="18" x14ac:dyDescent="0.25">
      <c r="A257" s="104"/>
      <c r="B257" s="58"/>
      <c r="C257" s="59">
        <v>2.2599999999999998</v>
      </c>
      <c r="D257" s="60"/>
      <c r="E257" s="61" t="str">
        <f t="shared" si="19"/>
        <v/>
      </c>
      <c r="F257" s="62">
        <f t="shared" si="22"/>
        <v>1.8943999999999988</v>
      </c>
      <c r="G257" s="57">
        <f t="shared" si="20"/>
        <v>-0.36560000000000104</v>
      </c>
      <c r="H257" s="56">
        <v>21</v>
      </c>
      <c r="I257" s="64"/>
      <c r="J257" s="67" t="str">
        <f t="shared" si="21"/>
        <v/>
      </c>
      <c r="K257" s="68"/>
    </row>
    <row r="258" spans="1:11" ht="18" x14ac:dyDescent="0.25">
      <c r="A258" s="104"/>
      <c r="B258" s="58"/>
      <c r="C258" s="59">
        <v>2.4500000000000002</v>
      </c>
      <c r="D258" s="60"/>
      <c r="E258" s="61" t="str">
        <f t="shared" ref="E258:E321" si="23">IF(I257="WL-1",G257,IF(I258="wl-2",F257+C258,IF(B258="","",F257-D258+B258)))</f>
        <v/>
      </c>
      <c r="F258" s="62">
        <f t="shared" si="22"/>
        <v>1.8943999999999988</v>
      </c>
      <c r="G258" s="57">
        <f t="shared" ref="G258:G321" si="24">IF(B258&amp;C258&amp;D258="","",IF(B258&amp;D258="",F258-C258,IF(B258&amp;C258="",F258-D258,IF(C258="",F257-D258))))</f>
        <v>-0.55560000000000143</v>
      </c>
      <c r="H258" s="56">
        <v>26</v>
      </c>
      <c r="I258" s="64"/>
      <c r="J258" s="67" t="str">
        <f t="shared" si="21"/>
        <v/>
      </c>
      <c r="K258" s="68"/>
    </row>
    <row r="259" spans="1:11" ht="18" x14ac:dyDescent="0.25">
      <c r="A259" s="104"/>
      <c r="B259" s="58"/>
      <c r="C259" s="59">
        <v>2.39</v>
      </c>
      <c r="D259" s="60"/>
      <c r="E259" s="61" t="str">
        <f t="shared" si="23"/>
        <v/>
      </c>
      <c r="F259" s="62">
        <f t="shared" si="22"/>
        <v>1.8943999999999988</v>
      </c>
      <c r="G259" s="57">
        <f t="shared" si="24"/>
        <v>-0.49560000000000137</v>
      </c>
      <c r="H259" s="56">
        <v>31</v>
      </c>
      <c r="I259" s="64"/>
      <c r="J259" s="67" t="str">
        <f t="shared" ref="J259:J322" si="25">IF(I259="WL-1","1st- Water Level",IF(I258="wl-1","RL Respected by Water Level",IF(I259="WL-2","2nd- Water Level",IF(E259="","","Change of Instrument"))))</f>
        <v/>
      </c>
      <c r="K259" s="68"/>
    </row>
    <row r="260" spans="1:11" ht="18" x14ac:dyDescent="0.25">
      <c r="A260" s="104"/>
      <c r="B260" s="58"/>
      <c r="C260" s="59">
        <v>2.16</v>
      </c>
      <c r="D260" s="60"/>
      <c r="E260" s="61" t="str">
        <f t="shared" si="23"/>
        <v/>
      </c>
      <c r="F260" s="62">
        <f t="shared" ref="F260:F323" si="26">IF(E260="",F259,E260)</f>
        <v>1.8943999999999988</v>
      </c>
      <c r="G260" s="57">
        <f t="shared" si="24"/>
        <v>-0.26560000000000139</v>
      </c>
      <c r="H260" s="56">
        <v>37</v>
      </c>
      <c r="I260" s="64"/>
      <c r="J260" s="67" t="str">
        <f t="shared" si="25"/>
        <v/>
      </c>
      <c r="K260" s="68"/>
    </row>
    <row r="261" spans="1:11" ht="18" x14ac:dyDescent="0.25">
      <c r="A261" s="104"/>
      <c r="B261" s="58"/>
      <c r="C261" s="59">
        <v>1.4</v>
      </c>
      <c r="D261" s="60"/>
      <c r="E261" s="61" t="str">
        <f t="shared" si="23"/>
        <v/>
      </c>
      <c r="F261" s="62">
        <f t="shared" si="26"/>
        <v>1.8943999999999988</v>
      </c>
      <c r="G261" s="57">
        <f t="shared" si="24"/>
        <v>0.49439999999999884</v>
      </c>
      <c r="H261" s="56">
        <v>42</v>
      </c>
      <c r="I261" s="64"/>
      <c r="J261" s="67" t="str">
        <f t="shared" si="25"/>
        <v/>
      </c>
      <c r="K261" s="68"/>
    </row>
    <row r="262" spans="1:11" ht="18" x14ac:dyDescent="0.25">
      <c r="A262" s="104"/>
      <c r="B262" s="58"/>
      <c r="C262" s="59">
        <v>1.9</v>
      </c>
      <c r="D262" s="60"/>
      <c r="E262" s="61" t="str">
        <f t="shared" si="23"/>
        <v/>
      </c>
      <c r="F262" s="62">
        <f t="shared" si="26"/>
        <v>1.8943999999999988</v>
      </c>
      <c r="G262" s="57">
        <f t="shared" si="24"/>
        <v>-5.6000000000011596E-3</v>
      </c>
      <c r="H262" s="56">
        <v>47</v>
      </c>
      <c r="I262" s="64"/>
      <c r="J262" s="67" t="str">
        <f t="shared" si="25"/>
        <v/>
      </c>
      <c r="K262" s="68"/>
    </row>
    <row r="263" spans="1:11" ht="18" x14ac:dyDescent="0.25">
      <c r="A263" s="104"/>
      <c r="B263" s="58"/>
      <c r="C263" s="59">
        <v>2.3199999999999998</v>
      </c>
      <c r="D263" s="60"/>
      <c r="E263" s="61" t="str">
        <f t="shared" si="23"/>
        <v/>
      </c>
      <c r="F263" s="62">
        <f t="shared" si="26"/>
        <v>1.8943999999999988</v>
      </c>
      <c r="G263" s="57">
        <f t="shared" si="24"/>
        <v>-0.42560000000000109</v>
      </c>
      <c r="H263" s="56">
        <v>52</v>
      </c>
      <c r="I263" s="64"/>
      <c r="J263" s="67" t="str">
        <f t="shared" si="25"/>
        <v/>
      </c>
      <c r="K263" s="68"/>
    </row>
    <row r="264" spans="1:11" ht="18" x14ac:dyDescent="0.25">
      <c r="A264" s="104"/>
      <c r="B264" s="58"/>
      <c r="C264" s="59">
        <v>2.16</v>
      </c>
      <c r="D264" s="60"/>
      <c r="E264" s="61" t="str">
        <f t="shared" si="23"/>
        <v/>
      </c>
      <c r="F264" s="62">
        <f t="shared" si="26"/>
        <v>1.8943999999999988</v>
      </c>
      <c r="G264" s="57">
        <f t="shared" si="24"/>
        <v>-0.26560000000000139</v>
      </c>
      <c r="H264" s="56">
        <v>58</v>
      </c>
      <c r="I264" s="64"/>
      <c r="J264" s="67" t="str">
        <f t="shared" si="25"/>
        <v/>
      </c>
      <c r="K264" s="68"/>
    </row>
    <row r="265" spans="1:11" ht="18" x14ac:dyDescent="0.25">
      <c r="A265" s="104"/>
      <c r="B265" s="58"/>
      <c r="C265" s="59">
        <v>1.95</v>
      </c>
      <c r="D265" s="60"/>
      <c r="E265" s="61" t="str">
        <f t="shared" si="23"/>
        <v/>
      </c>
      <c r="F265" s="62">
        <f t="shared" si="26"/>
        <v>1.8943999999999988</v>
      </c>
      <c r="G265" s="57">
        <f t="shared" si="24"/>
        <v>-5.5600000000001204E-2</v>
      </c>
      <c r="H265" s="56">
        <v>63</v>
      </c>
      <c r="I265" s="64"/>
      <c r="J265" s="67" t="str">
        <f t="shared" si="25"/>
        <v/>
      </c>
      <c r="K265" s="68"/>
    </row>
    <row r="266" spans="1:11" ht="18" x14ac:dyDescent="0.25">
      <c r="A266" s="104"/>
      <c r="B266" s="58"/>
      <c r="C266" s="59">
        <v>0.93</v>
      </c>
      <c r="D266" s="60"/>
      <c r="E266" s="61" t="str">
        <f t="shared" si="23"/>
        <v/>
      </c>
      <c r="F266" s="62">
        <f t="shared" si="26"/>
        <v>1.8943999999999988</v>
      </c>
      <c r="G266" s="57">
        <f t="shared" si="24"/>
        <v>0.9643999999999987</v>
      </c>
      <c r="H266" s="56">
        <v>68</v>
      </c>
      <c r="I266" s="64"/>
      <c r="J266" s="67" t="str">
        <f t="shared" si="25"/>
        <v/>
      </c>
      <c r="K266" s="68"/>
    </row>
    <row r="267" spans="1:11" ht="18" x14ac:dyDescent="0.25">
      <c r="A267" s="104"/>
      <c r="B267" s="58"/>
      <c r="C267" s="59">
        <v>1.6080000000000001</v>
      </c>
      <c r="D267" s="60"/>
      <c r="E267" s="61">
        <f t="shared" si="23"/>
        <v>3.5023999999999988</v>
      </c>
      <c r="F267" s="62">
        <f t="shared" si="26"/>
        <v>3.5023999999999988</v>
      </c>
      <c r="G267" s="57">
        <f t="shared" si="24"/>
        <v>1.8943999999999988</v>
      </c>
      <c r="H267" s="56"/>
      <c r="I267" s="64" t="s">
        <v>76</v>
      </c>
      <c r="J267" s="67" t="str">
        <f t="shared" si="25"/>
        <v>2nd- Water Level</v>
      </c>
      <c r="K267" s="68"/>
    </row>
    <row r="268" spans="1:11" ht="18" x14ac:dyDescent="0.25">
      <c r="A268" s="104"/>
      <c r="B268" s="58"/>
      <c r="C268" s="59">
        <v>1.02</v>
      </c>
      <c r="D268" s="60"/>
      <c r="E268" s="61" t="str">
        <f t="shared" si="23"/>
        <v/>
      </c>
      <c r="F268" s="62">
        <f t="shared" si="26"/>
        <v>3.5023999999999988</v>
      </c>
      <c r="G268" s="57">
        <f t="shared" si="24"/>
        <v>2.4823999999999988</v>
      </c>
      <c r="H268" s="56">
        <v>70</v>
      </c>
      <c r="I268" s="64"/>
      <c r="J268" s="67" t="str">
        <f t="shared" si="25"/>
        <v/>
      </c>
      <c r="K268" s="68"/>
    </row>
    <row r="269" spans="1:11" ht="18" x14ac:dyDescent="0.25">
      <c r="A269" s="104"/>
      <c r="B269" s="58"/>
      <c r="C269" s="59">
        <v>1.02</v>
      </c>
      <c r="D269" s="60"/>
      <c r="E269" s="61" t="str">
        <f t="shared" si="23"/>
        <v/>
      </c>
      <c r="F269" s="62">
        <f t="shared" si="26"/>
        <v>3.5023999999999988</v>
      </c>
      <c r="G269" s="57">
        <f t="shared" si="24"/>
        <v>2.4823999999999988</v>
      </c>
      <c r="H269" s="56">
        <v>73</v>
      </c>
      <c r="I269" s="64"/>
      <c r="J269" s="67" t="str">
        <f t="shared" si="25"/>
        <v/>
      </c>
      <c r="K269" s="68"/>
    </row>
    <row r="270" spans="1:11" ht="18" x14ac:dyDescent="0.25">
      <c r="A270" s="104"/>
      <c r="B270" s="58">
        <v>2.1829999999999998</v>
      </c>
      <c r="C270" s="59"/>
      <c r="D270" s="60">
        <v>1.8560000000000001</v>
      </c>
      <c r="E270" s="61">
        <f t="shared" si="23"/>
        <v>3.8293999999999988</v>
      </c>
      <c r="F270" s="62">
        <f t="shared" si="26"/>
        <v>3.8293999999999988</v>
      </c>
      <c r="G270" s="57">
        <f t="shared" si="24"/>
        <v>1.6463999999999988</v>
      </c>
      <c r="H270" s="56"/>
      <c r="I270" s="64"/>
      <c r="J270" s="67" t="str">
        <f t="shared" si="25"/>
        <v>Change of Instrument</v>
      </c>
      <c r="K270" s="68"/>
    </row>
    <row r="271" spans="1:11" ht="18" x14ac:dyDescent="0.25">
      <c r="A271" s="104" t="s">
        <v>96</v>
      </c>
      <c r="B271" s="58"/>
      <c r="C271" s="59">
        <v>1.8</v>
      </c>
      <c r="D271" s="60"/>
      <c r="E271" s="61" t="str">
        <f t="shared" si="23"/>
        <v/>
      </c>
      <c r="F271" s="62">
        <f t="shared" si="26"/>
        <v>3.8293999999999988</v>
      </c>
      <c r="G271" s="57">
        <f t="shared" si="24"/>
        <v>2.029399999999999</v>
      </c>
      <c r="H271" s="56">
        <v>0</v>
      </c>
      <c r="I271" s="64"/>
      <c r="J271" s="67" t="str">
        <f t="shared" si="25"/>
        <v/>
      </c>
      <c r="K271" s="68"/>
    </row>
    <row r="272" spans="1:11" ht="18" x14ac:dyDescent="0.25">
      <c r="A272" s="104"/>
      <c r="B272" s="58"/>
      <c r="C272" s="59">
        <v>1.76</v>
      </c>
      <c r="D272" s="60"/>
      <c r="E272" s="61" t="str">
        <f t="shared" si="23"/>
        <v/>
      </c>
      <c r="F272" s="62">
        <f t="shared" si="26"/>
        <v>3.8293999999999988</v>
      </c>
      <c r="G272" s="57">
        <f t="shared" si="24"/>
        <v>2.069399999999999</v>
      </c>
      <c r="H272" s="56">
        <v>4</v>
      </c>
      <c r="I272" s="64"/>
      <c r="J272" s="67" t="str">
        <f t="shared" si="25"/>
        <v/>
      </c>
      <c r="K272" s="68"/>
    </row>
    <row r="273" spans="1:11" ht="18" x14ac:dyDescent="0.25">
      <c r="A273" s="104"/>
      <c r="B273" s="58"/>
      <c r="C273" s="59">
        <v>1.78</v>
      </c>
      <c r="D273" s="60"/>
      <c r="E273" s="61" t="str">
        <f t="shared" si="23"/>
        <v/>
      </c>
      <c r="F273" s="62">
        <f t="shared" si="26"/>
        <v>3.8293999999999988</v>
      </c>
      <c r="G273" s="57">
        <f t="shared" si="24"/>
        <v>2.0493999999999986</v>
      </c>
      <c r="H273" s="56">
        <v>5</v>
      </c>
      <c r="I273" s="64"/>
      <c r="J273" s="67" t="str">
        <f t="shared" si="25"/>
        <v/>
      </c>
      <c r="K273" s="68"/>
    </row>
    <row r="274" spans="1:11" ht="18" x14ac:dyDescent="0.25">
      <c r="A274" s="104"/>
      <c r="B274" s="58"/>
      <c r="C274" s="59">
        <v>1.9550000000000001</v>
      </c>
      <c r="D274" s="60"/>
      <c r="E274" s="61" t="str">
        <f t="shared" si="23"/>
        <v/>
      </c>
      <c r="F274" s="62">
        <f t="shared" si="26"/>
        <v>3.8293999999999988</v>
      </c>
      <c r="G274" s="57">
        <f t="shared" si="24"/>
        <v>1.8743999999999987</v>
      </c>
      <c r="H274" s="56"/>
      <c r="I274" s="64" t="s">
        <v>75</v>
      </c>
      <c r="J274" s="67" t="str">
        <f t="shared" si="25"/>
        <v>1st- Water Level</v>
      </c>
      <c r="K274" s="68"/>
    </row>
    <row r="275" spans="1:11" ht="15" customHeight="1" x14ac:dyDescent="0.25">
      <c r="A275" s="104"/>
      <c r="B275" s="58"/>
      <c r="C275" s="59">
        <v>1.7</v>
      </c>
      <c r="D275" s="60"/>
      <c r="E275" s="61">
        <f t="shared" si="23"/>
        <v>1.8743999999999987</v>
      </c>
      <c r="F275" s="62">
        <f t="shared" si="26"/>
        <v>1.8743999999999987</v>
      </c>
      <c r="G275" s="57">
        <f t="shared" si="24"/>
        <v>0.17439999999999878</v>
      </c>
      <c r="H275" s="56">
        <v>10</v>
      </c>
      <c r="I275" s="64"/>
      <c r="J275" s="67" t="str">
        <f t="shared" si="25"/>
        <v>RL Respected by Water Level</v>
      </c>
      <c r="K275" s="68"/>
    </row>
    <row r="276" spans="1:11" ht="18" x14ac:dyDescent="0.25">
      <c r="A276" s="104"/>
      <c r="B276" s="58"/>
      <c r="C276" s="59">
        <v>2.63</v>
      </c>
      <c r="D276" s="60"/>
      <c r="E276" s="61" t="str">
        <f t="shared" si="23"/>
        <v/>
      </c>
      <c r="F276" s="62">
        <f t="shared" si="26"/>
        <v>1.8743999999999987</v>
      </c>
      <c r="G276" s="57">
        <f t="shared" si="24"/>
        <v>-0.75560000000000116</v>
      </c>
      <c r="H276" s="56">
        <v>15</v>
      </c>
      <c r="I276" s="64"/>
      <c r="J276" s="67" t="str">
        <f t="shared" si="25"/>
        <v/>
      </c>
      <c r="K276" s="68"/>
    </row>
    <row r="277" spans="1:11" ht="20.55" customHeight="1" x14ac:dyDescent="0.25">
      <c r="A277" s="104"/>
      <c r="B277" s="58"/>
      <c r="C277" s="59">
        <v>2.4900000000000002</v>
      </c>
      <c r="D277" s="60"/>
      <c r="E277" s="61" t="str">
        <f t="shared" si="23"/>
        <v/>
      </c>
      <c r="F277" s="62">
        <f t="shared" si="26"/>
        <v>1.8743999999999987</v>
      </c>
      <c r="G277" s="57">
        <f t="shared" si="24"/>
        <v>-0.61560000000000148</v>
      </c>
      <c r="H277" s="56">
        <v>20</v>
      </c>
      <c r="I277" s="64"/>
      <c r="J277" s="67" t="str">
        <f t="shared" si="25"/>
        <v/>
      </c>
      <c r="K277" s="68"/>
    </row>
    <row r="278" spans="1:11" ht="18" x14ac:dyDescent="0.25">
      <c r="A278" s="104"/>
      <c r="B278" s="58"/>
      <c r="C278" s="59">
        <v>2.34</v>
      </c>
      <c r="D278" s="60"/>
      <c r="E278" s="61" t="str">
        <f t="shared" si="23"/>
        <v/>
      </c>
      <c r="F278" s="62">
        <f t="shared" si="26"/>
        <v>1.8743999999999987</v>
      </c>
      <c r="G278" s="57">
        <f t="shared" si="24"/>
        <v>-0.46560000000000112</v>
      </c>
      <c r="H278" s="56">
        <v>26</v>
      </c>
      <c r="I278" s="64"/>
      <c r="J278" s="67" t="str">
        <f t="shared" si="25"/>
        <v/>
      </c>
      <c r="K278" s="68"/>
    </row>
    <row r="279" spans="1:11" ht="18" x14ac:dyDescent="0.25">
      <c r="A279" s="104"/>
      <c r="B279" s="58"/>
      <c r="C279" s="59">
        <v>2.27</v>
      </c>
      <c r="D279" s="60"/>
      <c r="E279" s="61" t="str">
        <f t="shared" si="23"/>
        <v/>
      </c>
      <c r="F279" s="62">
        <f t="shared" si="26"/>
        <v>1.8743999999999987</v>
      </c>
      <c r="G279" s="57">
        <f t="shared" si="24"/>
        <v>-0.39560000000000128</v>
      </c>
      <c r="H279" s="56">
        <v>31</v>
      </c>
      <c r="I279" s="64"/>
      <c r="J279" s="67" t="str">
        <f t="shared" si="25"/>
        <v/>
      </c>
      <c r="K279" s="68"/>
    </row>
    <row r="280" spans="1:11" ht="15" customHeight="1" x14ac:dyDescent="0.25">
      <c r="A280" s="104"/>
      <c r="B280" s="58"/>
      <c r="C280" s="59">
        <v>2.17</v>
      </c>
      <c r="D280" s="60"/>
      <c r="E280" s="61" t="str">
        <f t="shared" si="23"/>
        <v/>
      </c>
      <c r="F280" s="62">
        <f t="shared" si="26"/>
        <v>1.8743999999999987</v>
      </c>
      <c r="G280" s="57">
        <f t="shared" si="24"/>
        <v>-0.2956000000000012</v>
      </c>
      <c r="H280" s="56">
        <v>36</v>
      </c>
      <c r="I280" s="64"/>
      <c r="J280" s="67" t="str">
        <f t="shared" si="25"/>
        <v/>
      </c>
      <c r="K280" s="68"/>
    </row>
    <row r="281" spans="1:11" ht="18" x14ac:dyDescent="0.25">
      <c r="A281" s="104"/>
      <c r="B281" s="58"/>
      <c r="C281" s="59">
        <v>2.1</v>
      </c>
      <c r="D281" s="60"/>
      <c r="E281" s="61" t="str">
        <f t="shared" si="23"/>
        <v/>
      </c>
      <c r="F281" s="62">
        <f t="shared" si="26"/>
        <v>1.8743999999999987</v>
      </c>
      <c r="G281" s="57">
        <f t="shared" si="24"/>
        <v>-0.22560000000000136</v>
      </c>
      <c r="H281" s="56">
        <v>41</v>
      </c>
      <c r="I281" s="64"/>
      <c r="J281" s="67" t="str">
        <f t="shared" si="25"/>
        <v/>
      </c>
      <c r="K281" s="68"/>
    </row>
    <row r="282" spans="1:11" ht="17.55" customHeight="1" x14ac:dyDescent="0.25">
      <c r="A282" s="104"/>
      <c r="B282" s="58"/>
      <c r="C282" s="59">
        <v>1.93</v>
      </c>
      <c r="D282" s="60"/>
      <c r="E282" s="61" t="str">
        <f t="shared" si="23"/>
        <v/>
      </c>
      <c r="F282" s="62">
        <f t="shared" si="26"/>
        <v>1.8743999999999987</v>
      </c>
      <c r="G282" s="57">
        <f t="shared" si="24"/>
        <v>-5.5600000000001204E-2</v>
      </c>
      <c r="H282" s="56">
        <v>46</v>
      </c>
      <c r="I282" s="64"/>
      <c r="J282" s="67" t="str">
        <f t="shared" si="25"/>
        <v/>
      </c>
      <c r="K282" s="68"/>
    </row>
    <row r="283" spans="1:11" ht="17.55" customHeight="1" x14ac:dyDescent="0.25">
      <c r="A283" s="104"/>
      <c r="B283" s="58"/>
      <c r="C283" s="59">
        <v>1.9</v>
      </c>
      <c r="D283" s="60"/>
      <c r="E283" s="61" t="str">
        <f t="shared" si="23"/>
        <v/>
      </c>
      <c r="F283" s="62">
        <f t="shared" si="26"/>
        <v>1.8743999999999987</v>
      </c>
      <c r="G283" s="57">
        <f t="shared" si="24"/>
        <v>-2.5600000000001177E-2</v>
      </c>
      <c r="H283" s="56">
        <v>51</v>
      </c>
      <c r="I283" s="64"/>
      <c r="J283" s="67" t="str">
        <f t="shared" si="25"/>
        <v/>
      </c>
      <c r="K283" s="68"/>
    </row>
    <row r="284" spans="1:11" ht="17.55" customHeight="1" x14ac:dyDescent="0.25">
      <c r="A284" s="104"/>
      <c r="B284" s="58"/>
      <c r="C284" s="59">
        <v>1.87</v>
      </c>
      <c r="D284" s="60"/>
      <c r="E284" s="61" t="str">
        <f t="shared" si="23"/>
        <v/>
      </c>
      <c r="F284" s="62">
        <f t="shared" si="26"/>
        <v>1.8743999999999987</v>
      </c>
      <c r="G284" s="57">
        <f t="shared" si="24"/>
        <v>4.3999999999986272E-3</v>
      </c>
      <c r="H284" s="56">
        <v>56</v>
      </c>
      <c r="I284" s="64"/>
      <c r="J284" s="67" t="str">
        <f t="shared" si="25"/>
        <v/>
      </c>
      <c r="K284" s="68"/>
    </row>
    <row r="285" spans="1:11" ht="17.55" customHeight="1" x14ac:dyDescent="0.25">
      <c r="A285" s="104"/>
      <c r="B285" s="58"/>
      <c r="C285" s="59">
        <v>0.45</v>
      </c>
      <c r="D285" s="60"/>
      <c r="E285" s="61" t="str">
        <f>IF(I284="WL-1",G284,IF(I285="wl-2",F284+C285,IF(B285="","",F284-D285+B285)))</f>
        <v/>
      </c>
      <c r="F285" s="62">
        <f>IF(E285="",F284,E285)</f>
        <v>1.8743999999999987</v>
      </c>
      <c r="G285" s="57">
        <f t="shared" si="24"/>
        <v>1.4243999999999988</v>
      </c>
      <c r="H285" s="56">
        <v>62</v>
      </c>
      <c r="I285" s="64"/>
      <c r="J285" s="67" t="str">
        <f>IF(I285="WL-1","1st- Water Level",IF(I284="wl-1","RL Respected by Water Level",IF(I285="WL-2","2nd- Water Level",IF(E285="","","Change of Instrument"))))</f>
        <v/>
      </c>
      <c r="K285" s="68"/>
    </row>
    <row r="286" spans="1:11" ht="17.55" customHeight="1" x14ac:dyDescent="0.25">
      <c r="A286" s="104"/>
      <c r="B286" s="58"/>
      <c r="C286" s="59">
        <v>1.93</v>
      </c>
      <c r="D286" s="60"/>
      <c r="E286" s="61" t="str">
        <f t="shared" si="23"/>
        <v/>
      </c>
      <c r="F286" s="62">
        <f t="shared" si="26"/>
        <v>1.8743999999999987</v>
      </c>
      <c r="G286" s="57">
        <f t="shared" si="24"/>
        <v>-5.5600000000001204E-2</v>
      </c>
      <c r="H286" s="56">
        <v>67</v>
      </c>
      <c r="I286" s="64"/>
      <c r="J286" s="67" t="str">
        <f t="shared" si="25"/>
        <v/>
      </c>
      <c r="K286" s="68"/>
    </row>
    <row r="287" spans="1:11" ht="17.55" customHeight="1" x14ac:dyDescent="0.25">
      <c r="A287" s="104"/>
      <c r="B287" s="58"/>
      <c r="C287" s="59">
        <v>2.23</v>
      </c>
      <c r="D287" s="60"/>
      <c r="E287" s="61" t="str">
        <f t="shared" si="23"/>
        <v/>
      </c>
      <c r="F287" s="62">
        <f t="shared" si="26"/>
        <v>1.8743999999999987</v>
      </c>
      <c r="G287" s="57">
        <f t="shared" si="24"/>
        <v>-0.35560000000000125</v>
      </c>
      <c r="H287" s="56">
        <v>72</v>
      </c>
      <c r="I287" s="64"/>
      <c r="J287" s="67" t="str">
        <f t="shared" si="25"/>
        <v/>
      </c>
      <c r="K287" s="68"/>
    </row>
    <row r="288" spans="1:11" ht="17.55" customHeight="1" x14ac:dyDescent="0.25">
      <c r="A288" s="104"/>
      <c r="B288" s="58"/>
      <c r="C288" s="59">
        <v>1.79</v>
      </c>
      <c r="D288" s="60"/>
      <c r="E288" s="61">
        <f t="shared" si="23"/>
        <v>3.6643999999999988</v>
      </c>
      <c r="F288" s="62">
        <f t="shared" si="26"/>
        <v>3.6643999999999988</v>
      </c>
      <c r="G288" s="57">
        <f t="shared" si="24"/>
        <v>1.8743999999999987</v>
      </c>
      <c r="H288" s="56"/>
      <c r="I288" s="64" t="s">
        <v>76</v>
      </c>
      <c r="J288" s="67" t="str">
        <f t="shared" si="25"/>
        <v>2nd- Water Level</v>
      </c>
      <c r="K288" s="68"/>
    </row>
    <row r="289" spans="1:11" ht="17.55" customHeight="1" x14ac:dyDescent="0.25">
      <c r="A289" s="104"/>
      <c r="B289" s="58"/>
      <c r="C289" s="59">
        <v>2.41</v>
      </c>
      <c r="D289" s="60"/>
      <c r="E289" s="61" t="str">
        <f t="shared" si="23"/>
        <v/>
      </c>
      <c r="F289" s="62">
        <f t="shared" si="26"/>
        <v>3.6643999999999988</v>
      </c>
      <c r="G289" s="57">
        <f t="shared" si="24"/>
        <v>1.2543999999999986</v>
      </c>
      <c r="H289" s="56">
        <v>78</v>
      </c>
      <c r="I289" s="64"/>
      <c r="J289" s="67" t="str">
        <f t="shared" si="25"/>
        <v/>
      </c>
      <c r="K289" s="68"/>
    </row>
    <row r="290" spans="1:11" ht="17.55" customHeight="1" x14ac:dyDescent="0.25">
      <c r="A290" s="104"/>
      <c r="B290" s="58"/>
      <c r="C290" s="59">
        <v>1.21</v>
      </c>
      <c r="D290" s="60"/>
      <c r="E290" s="61" t="str">
        <f t="shared" si="23"/>
        <v/>
      </c>
      <c r="F290" s="62">
        <f t="shared" si="26"/>
        <v>3.6643999999999988</v>
      </c>
      <c r="G290" s="57">
        <f t="shared" si="24"/>
        <v>2.4543999999999988</v>
      </c>
      <c r="H290" s="56">
        <v>80</v>
      </c>
      <c r="I290" s="64"/>
      <c r="J290" s="67" t="str">
        <f t="shared" si="25"/>
        <v/>
      </c>
      <c r="K290" s="68"/>
    </row>
    <row r="291" spans="1:11" ht="17.55" customHeight="1" x14ac:dyDescent="0.25">
      <c r="A291" s="104"/>
      <c r="B291" s="58"/>
      <c r="C291" s="59">
        <v>1.21</v>
      </c>
      <c r="D291" s="60"/>
      <c r="E291" s="61" t="str">
        <f t="shared" si="23"/>
        <v/>
      </c>
      <c r="F291" s="62">
        <f t="shared" si="26"/>
        <v>3.6643999999999988</v>
      </c>
      <c r="G291" s="57">
        <f t="shared" si="24"/>
        <v>2.4543999999999988</v>
      </c>
      <c r="H291" s="56">
        <v>85</v>
      </c>
      <c r="I291" s="64"/>
      <c r="J291" s="67" t="str">
        <f t="shared" si="25"/>
        <v/>
      </c>
      <c r="K291" s="68"/>
    </row>
    <row r="292" spans="1:11" ht="17.55" customHeight="1" x14ac:dyDescent="0.25">
      <c r="A292" s="104"/>
      <c r="B292" s="58">
        <v>1.5940000000000001</v>
      </c>
      <c r="C292" s="59"/>
      <c r="D292" s="60">
        <v>1.4870000000000001</v>
      </c>
      <c r="E292" s="61">
        <f t="shared" si="23"/>
        <v>3.771399999999999</v>
      </c>
      <c r="F292" s="62">
        <f t="shared" si="26"/>
        <v>3.771399999999999</v>
      </c>
      <c r="G292" s="57">
        <f t="shared" si="24"/>
        <v>2.1773999999999987</v>
      </c>
      <c r="H292" s="56"/>
      <c r="I292" s="64"/>
      <c r="J292" s="67" t="str">
        <f t="shared" si="25"/>
        <v>Change of Instrument</v>
      </c>
      <c r="K292" s="68"/>
    </row>
    <row r="293" spans="1:11" ht="17.55" customHeight="1" x14ac:dyDescent="0.25">
      <c r="A293" s="104" t="s">
        <v>98</v>
      </c>
      <c r="B293" s="58"/>
      <c r="C293" s="59">
        <v>1.92</v>
      </c>
      <c r="D293" s="60"/>
      <c r="E293" s="61" t="str">
        <f t="shared" si="23"/>
        <v/>
      </c>
      <c r="F293" s="62">
        <f t="shared" si="26"/>
        <v>3.771399999999999</v>
      </c>
      <c r="G293" s="57">
        <f t="shared" si="24"/>
        <v>1.851399999999999</v>
      </c>
      <c r="H293" s="56">
        <v>0</v>
      </c>
      <c r="I293" s="64"/>
      <c r="J293" s="67" t="str">
        <f t="shared" si="25"/>
        <v/>
      </c>
      <c r="K293" s="68"/>
    </row>
    <row r="294" spans="1:11" ht="17.55" customHeight="1" x14ac:dyDescent="0.25">
      <c r="A294" s="104"/>
      <c r="B294" s="58"/>
      <c r="C294" s="59">
        <v>2.81</v>
      </c>
      <c r="D294" s="60"/>
      <c r="E294" s="61" t="str">
        <f t="shared" si="23"/>
        <v/>
      </c>
      <c r="F294" s="62">
        <f t="shared" si="26"/>
        <v>3.771399999999999</v>
      </c>
      <c r="G294" s="57">
        <f t="shared" si="24"/>
        <v>0.96139999999999892</v>
      </c>
      <c r="H294" s="56">
        <v>2</v>
      </c>
      <c r="I294" s="64"/>
      <c r="J294" s="67" t="str">
        <f t="shared" si="25"/>
        <v/>
      </c>
      <c r="K294" s="68"/>
    </row>
    <row r="295" spans="1:11" ht="17.55" customHeight="1" x14ac:dyDescent="0.25">
      <c r="A295" s="104"/>
      <c r="B295" s="58"/>
      <c r="C295" s="59">
        <v>1.952</v>
      </c>
      <c r="D295" s="60"/>
      <c r="E295" s="61" t="str">
        <f t="shared" si="23"/>
        <v/>
      </c>
      <c r="F295" s="62">
        <f t="shared" si="26"/>
        <v>3.771399999999999</v>
      </c>
      <c r="G295" s="57">
        <f t="shared" si="24"/>
        <v>1.819399999999999</v>
      </c>
      <c r="H295" s="56"/>
      <c r="I295" s="64" t="s">
        <v>75</v>
      </c>
      <c r="J295" s="67" t="str">
        <f t="shared" si="25"/>
        <v>1st- Water Level</v>
      </c>
      <c r="K295" s="68"/>
    </row>
    <row r="296" spans="1:11" ht="17.55" customHeight="1" x14ac:dyDescent="0.25">
      <c r="A296" s="104"/>
      <c r="B296" s="58"/>
      <c r="C296" s="59">
        <v>1.35</v>
      </c>
      <c r="D296" s="60"/>
      <c r="E296" s="61">
        <f t="shared" si="23"/>
        <v>1.819399999999999</v>
      </c>
      <c r="F296" s="62">
        <f t="shared" si="26"/>
        <v>1.819399999999999</v>
      </c>
      <c r="G296" s="57">
        <f t="shared" si="24"/>
        <v>0.46939999999999893</v>
      </c>
      <c r="H296" s="56">
        <v>6</v>
      </c>
      <c r="I296" s="64"/>
      <c r="J296" s="67" t="str">
        <f t="shared" si="25"/>
        <v>RL Respected by Water Level</v>
      </c>
      <c r="K296" s="68"/>
    </row>
    <row r="297" spans="1:11" ht="17.55" customHeight="1" x14ac:dyDescent="0.25">
      <c r="A297" s="104"/>
      <c r="B297" s="58"/>
      <c r="C297" s="59">
        <v>1.92</v>
      </c>
      <c r="D297" s="60"/>
      <c r="E297" s="61" t="str">
        <f t="shared" si="23"/>
        <v/>
      </c>
      <c r="F297" s="62">
        <f t="shared" si="26"/>
        <v>1.819399999999999</v>
      </c>
      <c r="G297" s="57">
        <f t="shared" si="24"/>
        <v>-0.10060000000000091</v>
      </c>
      <c r="H297" s="56">
        <v>10</v>
      </c>
      <c r="I297" s="64"/>
      <c r="J297" s="67" t="str">
        <f t="shared" si="25"/>
        <v/>
      </c>
      <c r="K297" s="68"/>
    </row>
    <row r="298" spans="1:11" ht="17.55" customHeight="1" x14ac:dyDescent="0.25">
      <c r="A298" s="104"/>
      <c r="B298" s="58"/>
      <c r="C298" s="59">
        <v>2.04</v>
      </c>
      <c r="D298" s="60"/>
      <c r="E298" s="61" t="str">
        <f t="shared" si="23"/>
        <v/>
      </c>
      <c r="F298" s="62">
        <f t="shared" si="26"/>
        <v>1.819399999999999</v>
      </c>
      <c r="G298" s="57">
        <f t="shared" si="24"/>
        <v>-0.22060000000000102</v>
      </c>
      <c r="H298" s="56">
        <v>15</v>
      </c>
      <c r="I298" s="64"/>
      <c r="J298" s="67" t="str">
        <f t="shared" si="25"/>
        <v/>
      </c>
      <c r="K298" s="68"/>
    </row>
    <row r="299" spans="1:11" ht="17.55" customHeight="1" x14ac:dyDescent="0.25">
      <c r="A299" s="104"/>
      <c r="B299" s="58"/>
      <c r="C299" s="59">
        <v>1.81</v>
      </c>
      <c r="D299" s="60"/>
      <c r="E299" s="61" t="str">
        <f t="shared" si="23"/>
        <v/>
      </c>
      <c r="F299" s="62">
        <f t="shared" si="26"/>
        <v>1.819399999999999</v>
      </c>
      <c r="G299" s="57">
        <f t="shared" si="24"/>
        <v>9.3999999999989647E-3</v>
      </c>
      <c r="H299" s="56">
        <v>21</v>
      </c>
      <c r="I299" s="64"/>
      <c r="J299" s="67" t="str">
        <f t="shared" si="25"/>
        <v/>
      </c>
      <c r="K299" s="68"/>
    </row>
    <row r="300" spans="1:11" ht="17.55" customHeight="1" x14ac:dyDescent="0.25">
      <c r="A300" s="104"/>
      <c r="B300" s="58"/>
      <c r="C300" s="59">
        <v>1.58</v>
      </c>
      <c r="D300" s="60"/>
      <c r="E300" s="61" t="str">
        <f>IF(I299="WL-1",G299,IF(I300="wl-2",F299+C300,IF(B300="","",F299-D300+B300)))</f>
        <v/>
      </c>
      <c r="F300" s="62">
        <f t="shared" si="26"/>
        <v>1.819399999999999</v>
      </c>
      <c r="G300" s="57">
        <f>IF(B300&amp;C300&amp;D300="","",IF(B300&amp;D300="",F300-C300,IF(B300&amp;C300="",F300-D300,IF(C300="",F299-D300))))</f>
        <v>0.23939999999999895</v>
      </c>
      <c r="H300" s="56">
        <v>26</v>
      </c>
      <c r="I300" s="64"/>
      <c r="J300" s="67" t="str">
        <f t="shared" si="25"/>
        <v/>
      </c>
      <c r="K300" s="68"/>
    </row>
    <row r="301" spans="1:11" ht="17.55" customHeight="1" x14ac:dyDescent="0.25">
      <c r="A301" s="104"/>
      <c r="B301" s="58"/>
      <c r="C301" s="59">
        <v>2.2200000000000002</v>
      </c>
      <c r="D301" s="60"/>
      <c r="E301" s="61" t="str">
        <f>IF(I300="WL-1",G300,IF(I301="wl-2",F300+C301,IF(B301="","",F300-D301+B301)))</f>
        <v/>
      </c>
      <c r="F301" s="62">
        <f t="shared" si="26"/>
        <v>1.819399999999999</v>
      </c>
      <c r="G301" s="57">
        <f t="shared" si="24"/>
        <v>-0.40060000000000118</v>
      </c>
      <c r="H301" s="56">
        <v>32</v>
      </c>
      <c r="I301" s="64"/>
      <c r="J301" s="67" t="str">
        <f t="shared" si="25"/>
        <v/>
      </c>
      <c r="K301" s="68"/>
    </row>
    <row r="302" spans="1:11" ht="17.55" customHeight="1" x14ac:dyDescent="0.25">
      <c r="A302" s="104"/>
      <c r="B302" s="58"/>
      <c r="C302" s="59">
        <v>2.2200000000000002</v>
      </c>
      <c r="D302" s="60"/>
      <c r="E302" s="61" t="str">
        <f>IF(I301="WL-1",G301,IF(I302="wl-2",F301+C302,IF(B302="","",F301-D302+B302)))</f>
        <v/>
      </c>
      <c r="F302" s="62">
        <f t="shared" si="26"/>
        <v>1.819399999999999</v>
      </c>
      <c r="G302" s="57">
        <f t="shared" si="24"/>
        <v>-0.40060000000000118</v>
      </c>
      <c r="H302" s="56">
        <v>38</v>
      </c>
      <c r="I302" s="64"/>
      <c r="J302" s="67" t="str">
        <f t="shared" si="25"/>
        <v/>
      </c>
      <c r="K302" s="68"/>
    </row>
    <row r="303" spans="1:11" ht="17.55" customHeight="1" x14ac:dyDescent="0.25">
      <c r="A303" s="104"/>
      <c r="B303" s="58"/>
      <c r="C303" s="59">
        <v>2.29</v>
      </c>
      <c r="D303" s="60"/>
      <c r="E303" s="61" t="str">
        <f t="shared" si="23"/>
        <v/>
      </c>
      <c r="F303" s="62">
        <f t="shared" si="26"/>
        <v>1.819399999999999</v>
      </c>
      <c r="G303" s="57">
        <f t="shared" si="24"/>
        <v>-0.47060000000000102</v>
      </c>
      <c r="H303" s="56">
        <v>43</v>
      </c>
      <c r="I303" s="64"/>
      <c r="J303" s="67" t="str">
        <f t="shared" si="25"/>
        <v/>
      </c>
      <c r="K303" s="68"/>
    </row>
    <row r="304" spans="1:11" ht="17.55" customHeight="1" x14ac:dyDescent="0.25">
      <c r="A304" s="104"/>
      <c r="B304" s="58"/>
      <c r="C304" s="59">
        <v>2.15</v>
      </c>
      <c r="D304" s="60"/>
      <c r="E304" s="61" t="str">
        <f t="shared" si="23"/>
        <v/>
      </c>
      <c r="F304" s="62">
        <f t="shared" si="26"/>
        <v>1.819399999999999</v>
      </c>
      <c r="G304" s="57">
        <f t="shared" si="24"/>
        <v>-0.33060000000000089</v>
      </c>
      <c r="H304" s="56">
        <v>49</v>
      </c>
      <c r="I304" s="64"/>
      <c r="J304" s="67" t="str">
        <f t="shared" si="25"/>
        <v/>
      </c>
      <c r="K304" s="68"/>
    </row>
    <row r="305" spans="1:11" ht="17.55" customHeight="1" x14ac:dyDescent="0.25">
      <c r="A305" s="104"/>
      <c r="B305" s="58"/>
      <c r="C305" s="59">
        <v>2.02</v>
      </c>
      <c r="D305" s="60"/>
      <c r="E305" s="61" t="str">
        <f t="shared" si="23"/>
        <v/>
      </c>
      <c r="F305" s="62">
        <f t="shared" si="26"/>
        <v>1.819399999999999</v>
      </c>
      <c r="G305" s="57">
        <f t="shared" si="24"/>
        <v>-0.200600000000001</v>
      </c>
      <c r="H305" s="56">
        <v>55</v>
      </c>
      <c r="I305" s="64"/>
      <c r="J305" s="67" t="str">
        <f t="shared" si="25"/>
        <v/>
      </c>
      <c r="K305" s="68"/>
    </row>
    <row r="306" spans="1:11" ht="17.55" customHeight="1" x14ac:dyDescent="0.25">
      <c r="A306" s="104"/>
      <c r="B306" s="58"/>
      <c r="C306" s="59">
        <v>1.5</v>
      </c>
      <c r="D306" s="60"/>
      <c r="E306" s="61" t="str">
        <f t="shared" si="23"/>
        <v/>
      </c>
      <c r="F306" s="62">
        <f t="shared" si="26"/>
        <v>1.819399999999999</v>
      </c>
      <c r="G306" s="57">
        <f t="shared" si="24"/>
        <v>0.31939999999999902</v>
      </c>
      <c r="H306" s="56">
        <v>60</v>
      </c>
      <c r="I306" s="64"/>
      <c r="J306" s="67" t="str">
        <f t="shared" si="25"/>
        <v/>
      </c>
      <c r="K306" s="68"/>
    </row>
    <row r="307" spans="1:11" ht="17.55" customHeight="1" x14ac:dyDescent="0.25">
      <c r="A307" s="104"/>
      <c r="B307" s="58"/>
      <c r="C307" s="59">
        <v>0.16</v>
      </c>
      <c r="D307" s="60"/>
      <c r="E307" s="61" t="str">
        <f t="shared" si="23"/>
        <v/>
      </c>
      <c r="F307" s="62">
        <f t="shared" si="26"/>
        <v>1.819399999999999</v>
      </c>
      <c r="G307" s="57">
        <f t="shared" si="24"/>
        <v>1.6593999999999991</v>
      </c>
      <c r="H307" s="56">
        <v>66</v>
      </c>
      <c r="I307" s="64"/>
      <c r="J307" s="67" t="str">
        <f t="shared" si="25"/>
        <v/>
      </c>
      <c r="K307" s="68"/>
    </row>
    <row r="308" spans="1:11" ht="17.55" customHeight="1" x14ac:dyDescent="0.25">
      <c r="A308" s="104"/>
      <c r="B308" s="58"/>
      <c r="C308" s="59">
        <v>0.15</v>
      </c>
      <c r="D308" s="60"/>
      <c r="E308" s="61" t="str">
        <f t="shared" si="23"/>
        <v/>
      </c>
      <c r="F308" s="62">
        <f t="shared" si="26"/>
        <v>1.819399999999999</v>
      </c>
      <c r="G308" s="57">
        <f t="shared" si="24"/>
        <v>1.6693999999999991</v>
      </c>
      <c r="H308" s="56">
        <v>66.5</v>
      </c>
      <c r="I308" s="64"/>
      <c r="J308" s="67" t="str">
        <f t="shared" si="25"/>
        <v/>
      </c>
      <c r="K308" s="68"/>
    </row>
    <row r="309" spans="1:11" ht="17.55" customHeight="1" x14ac:dyDescent="0.25">
      <c r="A309" s="104"/>
      <c r="B309" s="58"/>
      <c r="C309" s="59">
        <v>1.9</v>
      </c>
      <c r="D309" s="60"/>
      <c r="E309" s="61" t="str">
        <f t="shared" si="23"/>
        <v/>
      </c>
      <c r="F309" s="62">
        <f t="shared" si="26"/>
        <v>1.819399999999999</v>
      </c>
      <c r="G309" s="57">
        <f t="shared" si="24"/>
        <v>-8.0600000000000893E-2</v>
      </c>
      <c r="H309" s="56">
        <v>72</v>
      </c>
      <c r="I309" s="64"/>
      <c r="J309" s="67" t="str">
        <f t="shared" si="25"/>
        <v/>
      </c>
      <c r="K309" s="68"/>
    </row>
    <row r="310" spans="1:11" ht="17.55" customHeight="1" x14ac:dyDescent="0.25">
      <c r="A310" s="104"/>
      <c r="B310" s="58"/>
      <c r="C310" s="59">
        <v>2.08</v>
      </c>
      <c r="D310" s="60"/>
      <c r="E310" s="61" t="str">
        <f t="shared" si="23"/>
        <v/>
      </c>
      <c r="F310" s="62">
        <f t="shared" si="26"/>
        <v>1.819399999999999</v>
      </c>
      <c r="G310" s="57">
        <f t="shared" si="24"/>
        <v>-0.26060000000000105</v>
      </c>
      <c r="H310" s="56">
        <v>77</v>
      </c>
      <c r="I310" s="64"/>
      <c r="J310" s="67" t="str">
        <f t="shared" si="25"/>
        <v/>
      </c>
      <c r="K310" s="68"/>
    </row>
    <row r="311" spans="1:11" ht="17.55" customHeight="1" x14ac:dyDescent="0.25">
      <c r="A311" s="104"/>
      <c r="B311" s="58"/>
      <c r="C311" s="59">
        <v>2.19</v>
      </c>
      <c r="D311" s="60"/>
      <c r="E311" s="61" t="str">
        <f t="shared" si="23"/>
        <v/>
      </c>
      <c r="F311" s="62">
        <f t="shared" si="26"/>
        <v>1.819399999999999</v>
      </c>
      <c r="G311" s="57">
        <f t="shared" si="24"/>
        <v>-0.37060000000000093</v>
      </c>
      <c r="H311" s="56">
        <v>83</v>
      </c>
      <c r="I311" s="64"/>
      <c r="J311" s="67" t="str">
        <f t="shared" si="25"/>
        <v/>
      </c>
      <c r="K311" s="68"/>
    </row>
    <row r="312" spans="1:11" ht="17.55" customHeight="1" x14ac:dyDescent="0.25">
      <c r="A312" s="104"/>
      <c r="B312" s="58"/>
      <c r="C312" s="59">
        <v>2.09</v>
      </c>
      <c r="D312" s="60"/>
      <c r="E312" s="61" t="str">
        <f t="shared" si="23"/>
        <v/>
      </c>
      <c r="F312" s="62">
        <f t="shared" si="26"/>
        <v>1.819399999999999</v>
      </c>
      <c r="G312" s="57">
        <f t="shared" si="24"/>
        <v>-0.27060000000000084</v>
      </c>
      <c r="H312" s="56">
        <v>89</v>
      </c>
      <c r="I312" s="64"/>
      <c r="J312" s="67" t="str">
        <f t="shared" si="25"/>
        <v/>
      </c>
      <c r="K312" s="68"/>
    </row>
    <row r="313" spans="1:11" ht="17.55" customHeight="1" x14ac:dyDescent="0.25">
      <c r="A313" s="104"/>
      <c r="B313" s="58"/>
      <c r="C313" s="59">
        <v>1.2</v>
      </c>
      <c r="D313" s="60"/>
      <c r="E313" s="61" t="str">
        <f t="shared" si="23"/>
        <v/>
      </c>
      <c r="F313" s="62">
        <f t="shared" si="26"/>
        <v>1.819399999999999</v>
      </c>
      <c r="G313" s="57">
        <f t="shared" si="24"/>
        <v>0.61939999999999906</v>
      </c>
      <c r="H313" s="56">
        <v>92</v>
      </c>
      <c r="I313" s="64"/>
      <c r="J313" s="67" t="str">
        <f t="shared" si="25"/>
        <v/>
      </c>
      <c r="K313" s="68"/>
    </row>
    <row r="314" spans="1:11" ht="17.55" customHeight="1" x14ac:dyDescent="0.25">
      <c r="A314" s="104"/>
      <c r="B314" s="58"/>
      <c r="C314" s="59">
        <v>1.952</v>
      </c>
      <c r="D314" s="60"/>
      <c r="E314" s="61">
        <f t="shared" si="23"/>
        <v>3.771399999999999</v>
      </c>
      <c r="F314" s="62">
        <f t="shared" si="26"/>
        <v>3.771399999999999</v>
      </c>
      <c r="G314" s="57">
        <f t="shared" si="24"/>
        <v>1.819399999999999</v>
      </c>
      <c r="H314" s="56"/>
      <c r="I314" s="64" t="s">
        <v>76</v>
      </c>
      <c r="J314" s="67" t="str">
        <f t="shared" si="25"/>
        <v>2nd- Water Level</v>
      </c>
      <c r="K314" s="68"/>
    </row>
    <row r="315" spans="1:11" ht="17.55" customHeight="1" x14ac:dyDescent="0.25">
      <c r="A315" s="104"/>
      <c r="B315" s="58"/>
      <c r="C315" s="59">
        <v>2.0699999999999998</v>
      </c>
      <c r="D315" s="60"/>
      <c r="E315" s="61" t="str">
        <f t="shared" si="23"/>
        <v/>
      </c>
      <c r="F315" s="62">
        <f t="shared" si="26"/>
        <v>3.771399999999999</v>
      </c>
      <c r="G315" s="57">
        <f t="shared" si="24"/>
        <v>1.7013999999999991</v>
      </c>
      <c r="H315" s="56">
        <v>93</v>
      </c>
      <c r="I315" s="64"/>
      <c r="J315" s="67" t="str">
        <f t="shared" si="25"/>
        <v/>
      </c>
      <c r="K315" s="68"/>
    </row>
    <row r="316" spans="1:11" ht="17.55" customHeight="1" x14ac:dyDescent="0.25">
      <c r="A316" s="104"/>
      <c r="B316" s="58"/>
      <c r="C316" s="59">
        <v>1.4</v>
      </c>
      <c r="D316" s="60"/>
      <c r="E316" s="61" t="str">
        <f t="shared" si="23"/>
        <v/>
      </c>
      <c r="F316" s="62">
        <f t="shared" si="26"/>
        <v>3.771399999999999</v>
      </c>
      <c r="G316" s="57">
        <f t="shared" si="24"/>
        <v>2.3713999999999991</v>
      </c>
      <c r="H316" s="56">
        <v>95</v>
      </c>
      <c r="I316" s="64"/>
      <c r="J316" s="67" t="str">
        <f t="shared" si="25"/>
        <v/>
      </c>
      <c r="K316" s="68"/>
    </row>
    <row r="317" spans="1:11" ht="17.55" customHeight="1" x14ac:dyDescent="0.25">
      <c r="A317" s="104"/>
      <c r="B317" s="58"/>
      <c r="C317" s="59">
        <v>1.42</v>
      </c>
      <c r="D317" s="60"/>
      <c r="E317" s="61" t="str">
        <f t="shared" si="23"/>
        <v/>
      </c>
      <c r="F317" s="62">
        <f t="shared" si="26"/>
        <v>3.771399999999999</v>
      </c>
      <c r="G317" s="57">
        <f t="shared" si="24"/>
        <v>2.351399999999999</v>
      </c>
      <c r="H317" s="56">
        <v>98</v>
      </c>
      <c r="I317" s="64"/>
      <c r="J317" s="67" t="str">
        <f t="shared" si="25"/>
        <v/>
      </c>
      <c r="K317" s="68"/>
    </row>
    <row r="318" spans="1:11" ht="17.55" customHeight="1" x14ac:dyDescent="0.25">
      <c r="A318" s="104"/>
      <c r="B318" s="58">
        <v>2.028</v>
      </c>
      <c r="C318" s="59"/>
      <c r="D318" s="60">
        <v>1.768</v>
      </c>
      <c r="E318" s="61">
        <f t="shared" si="23"/>
        <v>4.0313999999999997</v>
      </c>
      <c r="F318" s="62">
        <f t="shared" si="26"/>
        <v>4.0313999999999997</v>
      </c>
      <c r="G318" s="57">
        <f t="shared" si="24"/>
        <v>2.0033999999999992</v>
      </c>
      <c r="H318" s="56"/>
      <c r="I318" s="64"/>
      <c r="J318" s="67" t="str">
        <f t="shared" si="25"/>
        <v>Change of Instrument</v>
      </c>
      <c r="K318" s="68"/>
    </row>
    <row r="319" spans="1:11" ht="17.55" customHeight="1" x14ac:dyDescent="0.25">
      <c r="A319" s="104" t="s">
        <v>99</v>
      </c>
      <c r="B319" s="58"/>
      <c r="C319" s="59">
        <v>1.83</v>
      </c>
      <c r="D319" s="60"/>
      <c r="E319" s="61" t="str">
        <f t="shared" si="23"/>
        <v/>
      </c>
      <c r="F319" s="62">
        <f t="shared" si="26"/>
        <v>4.0313999999999997</v>
      </c>
      <c r="G319" s="57">
        <f t="shared" si="24"/>
        <v>2.2013999999999996</v>
      </c>
      <c r="H319" s="56">
        <v>0</v>
      </c>
      <c r="I319" s="64"/>
      <c r="J319" s="67" t="str">
        <f t="shared" si="25"/>
        <v/>
      </c>
      <c r="K319" s="68"/>
    </row>
    <row r="320" spans="1:11" ht="17.55" customHeight="1" x14ac:dyDescent="0.25">
      <c r="A320" s="104"/>
      <c r="B320" s="58"/>
      <c r="C320" s="59">
        <v>1.82</v>
      </c>
      <c r="D320" s="60"/>
      <c r="E320" s="61" t="str">
        <f t="shared" si="23"/>
        <v/>
      </c>
      <c r="F320" s="62">
        <f t="shared" si="26"/>
        <v>4.0313999999999997</v>
      </c>
      <c r="G320" s="57">
        <f t="shared" si="24"/>
        <v>2.2113999999999994</v>
      </c>
      <c r="H320" s="56">
        <v>1</v>
      </c>
      <c r="I320" s="64"/>
      <c r="J320" s="67" t="str">
        <f t="shared" si="25"/>
        <v/>
      </c>
      <c r="K320" s="68"/>
    </row>
    <row r="321" spans="1:11" ht="17.55" customHeight="1" x14ac:dyDescent="0.25">
      <c r="A321" s="104"/>
      <c r="B321" s="58"/>
      <c r="C321" s="59">
        <v>2.88</v>
      </c>
      <c r="D321" s="60"/>
      <c r="E321" s="61" t="str">
        <f t="shared" si="23"/>
        <v/>
      </c>
      <c r="F321" s="62">
        <f t="shared" si="26"/>
        <v>4.0313999999999997</v>
      </c>
      <c r="G321" s="57">
        <f t="shared" si="24"/>
        <v>1.1513999999999998</v>
      </c>
      <c r="H321" s="56">
        <v>2</v>
      </c>
      <c r="I321" s="64"/>
      <c r="J321" s="67" t="str">
        <f t="shared" si="25"/>
        <v/>
      </c>
      <c r="K321" s="68"/>
    </row>
    <row r="322" spans="1:11" ht="17.55" customHeight="1" x14ac:dyDescent="0.25">
      <c r="A322" s="104"/>
      <c r="B322" s="58"/>
      <c r="C322" s="59">
        <v>2.83</v>
      </c>
      <c r="D322" s="60"/>
      <c r="E322" s="61" t="str">
        <f t="shared" ref="E322:E385" si="27">IF(I321="WL-1",G321,IF(I322="wl-2",F321+C322,IF(B322="","",F321-D322+B322)))</f>
        <v/>
      </c>
      <c r="F322" s="62">
        <f t="shared" si="26"/>
        <v>4.0313999999999997</v>
      </c>
      <c r="G322" s="57">
        <f t="shared" ref="G322:G385" si="28">IF(B322&amp;C322&amp;D322="","",IF(B322&amp;D322="",F322-C322,IF(B322&amp;C322="",F322-D322,IF(C322="",F321-D322))))</f>
        <v>1.2013999999999996</v>
      </c>
      <c r="H322" s="56">
        <v>7</v>
      </c>
      <c r="I322" s="64"/>
      <c r="J322" s="67" t="str">
        <f t="shared" si="25"/>
        <v/>
      </c>
      <c r="K322" s="68"/>
    </row>
    <row r="323" spans="1:11" ht="17.55" customHeight="1" x14ac:dyDescent="0.25">
      <c r="A323" s="104"/>
      <c r="B323" s="58"/>
      <c r="C323" s="59">
        <v>4</v>
      </c>
      <c r="D323" s="60"/>
      <c r="E323" s="61" t="str">
        <f t="shared" si="27"/>
        <v/>
      </c>
      <c r="F323" s="62">
        <f t="shared" si="26"/>
        <v>4.0313999999999997</v>
      </c>
      <c r="G323" s="57">
        <f t="shared" si="28"/>
        <v>3.139999999999965E-2</v>
      </c>
      <c r="H323" s="56">
        <v>10</v>
      </c>
      <c r="I323" s="64"/>
      <c r="J323" s="67" t="str">
        <f t="shared" ref="J323:J386" si="29">IF(I323="WL-1","1st- Water Level",IF(I322="wl-1","RL Respected by Water Level",IF(I323="WL-2","2nd- Water Level",IF(E323="","","Change of Instrument"))))</f>
        <v/>
      </c>
      <c r="K323" s="68"/>
    </row>
    <row r="324" spans="1:11" ht="23.55" customHeight="1" x14ac:dyDescent="0.25">
      <c r="A324" s="104"/>
      <c r="B324" s="58"/>
      <c r="C324" s="59">
        <v>2.59</v>
      </c>
      <c r="D324" s="60"/>
      <c r="E324" s="61" t="str">
        <f t="shared" si="27"/>
        <v/>
      </c>
      <c r="F324" s="62">
        <f t="shared" ref="F324:F387" si="30">IF(E324="",F323,E324)</f>
        <v>4.0313999999999997</v>
      </c>
      <c r="G324" s="57">
        <f t="shared" si="28"/>
        <v>1.4413999999999998</v>
      </c>
      <c r="H324" s="56">
        <v>15</v>
      </c>
      <c r="I324" s="64"/>
      <c r="J324" s="67" t="str">
        <f t="shared" si="29"/>
        <v/>
      </c>
      <c r="K324" s="68"/>
    </row>
    <row r="325" spans="1:11" ht="17.55" customHeight="1" x14ac:dyDescent="0.25">
      <c r="A325" s="104"/>
      <c r="B325" s="58"/>
      <c r="C325" s="59">
        <v>2.58</v>
      </c>
      <c r="D325" s="60"/>
      <c r="E325" s="61" t="str">
        <f t="shared" si="27"/>
        <v/>
      </c>
      <c r="F325" s="62">
        <f t="shared" si="30"/>
        <v>4.0313999999999997</v>
      </c>
      <c r="G325" s="57">
        <f t="shared" si="28"/>
        <v>1.4513999999999996</v>
      </c>
      <c r="H325" s="56">
        <v>16</v>
      </c>
      <c r="I325" s="64"/>
      <c r="J325" s="67" t="str">
        <f t="shared" si="29"/>
        <v/>
      </c>
      <c r="K325" s="68"/>
    </row>
    <row r="326" spans="1:11" ht="18" x14ac:dyDescent="0.25">
      <c r="A326" s="104"/>
      <c r="B326" s="58"/>
      <c r="C326" s="59">
        <v>2.2599999999999998</v>
      </c>
      <c r="D326" s="60"/>
      <c r="E326" s="61" t="str">
        <f t="shared" si="27"/>
        <v/>
      </c>
      <c r="F326" s="62">
        <f t="shared" si="30"/>
        <v>4.0313999999999997</v>
      </c>
      <c r="G326" s="57">
        <f t="shared" si="28"/>
        <v>1.7713999999999999</v>
      </c>
      <c r="H326" s="56"/>
      <c r="I326" s="64" t="s">
        <v>75</v>
      </c>
      <c r="J326" s="67" t="str">
        <f t="shared" si="29"/>
        <v>1st- Water Level</v>
      </c>
      <c r="K326" s="68"/>
    </row>
    <row r="327" spans="1:11" ht="31.2" x14ac:dyDescent="0.25">
      <c r="A327" s="104"/>
      <c r="B327" s="58"/>
      <c r="C327" s="59">
        <v>1.48</v>
      </c>
      <c r="D327" s="60"/>
      <c r="E327" s="61">
        <f t="shared" si="27"/>
        <v>1.7713999999999999</v>
      </c>
      <c r="F327" s="62">
        <f t="shared" si="30"/>
        <v>1.7713999999999999</v>
      </c>
      <c r="G327" s="57">
        <f t="shared" si="28"/>
        <v>0.29139999999999988</v>
      </c>
      <c r="H327" s="56">
        <v>23</v>
      </c>
      <c r="I327" s="64"/>
      <c r="J327" s="67" t="str">
        <f t="shared" si="29"/>
        <v>RL Respected by Water Level</v>
      </c>
      <c r="K327" s="68"/>
    </row>
    <row r="328" spans="1:11" ht="18" x14ac:dyDescent="0.25">
      <c r="A328" s="104"/>
      <c r="B328" s="58"/>
      <c r="C328" s="59">
        <v>1.66</v>
      </c>
      <c r="D328" s="60"/>
      <c r="E328" s="61" t="str">
        <f t="shared" si="27"/>
        <v/>
      </c>
      <c r="F328" s="62">
        <f t="shared" si="30"/>
        <v>1.7713999999999999</v>
      </c>
      <c r="G328" s="57">
        <f t="shared" si="28"/>
        <v>0.11139999999999994</v>
      </c>
      <c r="H328" s="56">
        <v>31</v>
      </c>
      <c r="I328" s="64"/>
      <c r="J328" s="67" t="str">
        <f t="shared" si="29"/>
        <v/>
      </c>
      <c r="K328" s="68"/>
    </row>
    <row r="329" spans="1:11" ht="18" x14ac:dyDescent="0.25">
      <c r="A329" s="104"/>
      <c r="B329" s="58"/>
      <c r="C329" s="59">
        <v>1.77</v>
      </c>
      <c r="D329" s="60"/>
      <c r="E329" s="61" t="str">
        <f t="shared" si="27"/>
        <v/>
      </c>
      <c r="F329" s="62">
        <f t="shared" si="30"/>
        <v>1.7713999999999999</v>
      </c>
      <c r="G329" s="57">
        <f t="shared" si="28"/>
        <v>1.3999999999998458E-3</v>
      </c>
      <c r="H329" s="56">
        <v>38</v>
      </c>
      <c r="I329" s="64"/>
      <c r="J329" s="67" t="str">
        <f t="shared" si="29"/>
        <v/>
      </c>
      <c r="K329" s="68"/>
    </row>
    <row r="330" spans="1:11" ht="18" x14ac:dyDescent="0.25">
      <c r="A330" s="104"/>
      <c r="B330" s="58"/>
      <c r="C330" s="59">
        <v>1.88</v>
      </c>
      <c r="D330" s="60"/>
      <c r="E330" s="61" t="str">
        <f t="shared" si="27"/>
        <v/>
      </c>
      <c r="F330" s="62">
        <f t="shared" si="30"/>
        <v>1.7713999999999999</v>
      </c>
      <c r="G330" s="57">
        <f t="shared" si="28"/>
        <v>-0.10860000000000003</v>
      </c>
      <c r="H330" s="56">
        <v>46</v>
      </c>
      <c r="I330" s="64"/>
      <c r="J330" s="67" t="str">
        <f t="shared" si="29"/>
        <v/>
      </c>
      <c r="K330" s="68"/>
    </row>
    <row r="331" spans="1:11" ht="18" x14ac:dyDescent="0.25">
      <c r="A331" s="104"/>
      <c r="B331" s="58"/>
      <c r="C331" s="59">
        <v>1.97</v>
      </c>
      <c r="D331" s="60"/>
      <c r="E331" s="61" t="str">
        <f t="shared" si="27"/>
        <v/>
      </c>
      <c r="F331" s="62">
        <f t="shared" si="30"/>
        <v>1.7713999999999999</v>
      </c>
      <c r="G331" s="57">
        <f t="shared" si="28"/>
        <v>-0.19860000000000011</v>
      </c>
      <c r="H331" s="56">
        <v>53</v>
      </c>
      <c r="I331" s="64"/>
      <c r="J331" s="67" t="str">
        <f t="shared" si="29"/>
        <v/>
      </c>
      <c r="K331" s="68"/>
    </row>
    <row r="332" spans="1:11" ht="18" x14ac:dyDescent="0.25">
      <c r="A332" s="104"/>
      <c r="B332" s="58"/>
      <c r="C332" s="59">
        <v>2.0699999999999998</v>
      </c>
      <c r="D332" s="60"/>
      <c r="E332" s="61" t="str">
        <f t="shared" si="27"/>
        <v/>
      </c>
      <c r="F332" s="62">
        <f t="shared" si="30"/>
        <v>1.7713999999999999</v>
      </c>
      <c r="G332" s="57">
        <f t="shared" si="28"/>
        <v>-0.29859999999999998</v>
      </c>
      <c r="H332" s="56">
        <v>61</v>
      </c>
      <c r="I332" s="64"/>
      <c r="J332" s="67" t="str">
        <f t="shared" si="29"/>
        <v/>
      </c>
      <c r="K332" s="68"/>
    </row>
    <row r="333" spans="1:11" ht="18" x14ac:dyDescent="0.25">
      <c r="A333" s="104"/>
      <c r="B333" s="58"/>
      <c r="C333" s="59">
        <v>2.0699999999999998</v>
      </c>
      <c r="D333" s="60"/>
      <c r="E333" s="61" t="str">
        <f t="shared" si="27"/>
        <v/>
      </c>
      <c r="F333" s="62">
        <f t="shared" si="30"/>
        <v>1.7713999999999999</v>
      </c>
      <c r="G333" s="57">
        <f t="shared" si="28"/>
        <v>-0.29859999999999998</v>
      </c>
      <c r="H333" s="56">
        <v>68</v>
      </c>
      <c r="I333" s="64"/>
      <c r="J333" s="67" t="str">
        <f t="shared" si="29"/>
        <v/>
      </c>
      <c r="K333" s="68"/>
    </row>
    <row r="334" spans="1:11" ht="18" x14ac:dyDescent="0.25">
      <c r="A334" s="104"/>
      <c r="B334" s="58"/>
      <c r="C334" s="59">
        <v>2</v>
      </c>
      <c r="D334" s="60"/>
      <c r="E334" s="61" t="str">
        <f t="shared" si="27"/>
        <v/>
      </c>
      <c r="F334" s="62">
        <f t="shared" si="30"/>
        <v>1.7713999999999999</v>
      </c>
      <c r="G334" s="57">
        <f t="shared" si="28"/>
        <v>-0.22860000000000014</v>
      </c>
      <c r="H334" s="56">
        <v>76</v>
      </c>
      <c r="I334" s="64"/>
      <c r="J334" s="67" t="str">
        <f t="shared" si="29"/>
        <v/>
      </c>
      <c r="K334" s="68"/>
    </row>
    <row r="335" spans="1:11" ht="18" x14ac:dyDescent="0.25">
      <c r="A335" s="104"/>
      <c r="B335" s="58"/>
      <c r="C335" s="59">
        <v>1.92</v>
      </c>
      <c r="D335" s="60"/>
      <c r="E335" s="61" t="str">
        <f t="shared" si="27"/>
        <v/>
      </c>
      <c r="F335" s="62">
        <f t="shared" si="30"/>
        <v>1.7713999999999999</v>
      </c>
      <c r="G335" s="57">
        <f t="shared" si="28"/>
        <v>-0.14860000000000007</v>
      </c>
      <c r="H335" s="56">
        <v>83</v>
      </c>
      <c r="I335" s="64"/>
      <c r="J335" s="67" t="str">
        <f t="shared" si="29"/>
        <v/>
      </c>
      <c r="K335" s="68"/>
    </row>
    <row r="336" spans="1:11" ht="18" x14ac:dyDescent="0.25">
      <c r="A336" s="104"/>
      <c r="B336" s="58"/>
      <c r="C336" s="59">
        <v>1.8</v>
      </c>
      <c r="D336" s="60"/>
      <c r="E336" s="61" t="str">
        <f t="shared" si="27"/>
        <v/>
      </c>
      <c r="F336" s="62">
        <f t="shared" si="30"/>
        <v>1.7713999999999999</v>
      </c>
      <c r="G336" s="57">
        <f t="shared" si="28"/>
        <v>-2.8600000000000181E-2</v>
      </c>
      <c r="H336" s="56">
        <v>91</v>
      </c>
      <c r="I336" s="64"/>
      <c r="J336" s="67" t="str">
        <f t="shared" si="29"/>
        <v/>
      </c>
      <c r="K336" s="68"/>
    </row>
    <row r="337" spans="1:11" ht="18" x14ac:dyDescent="0.25">
      <c r="A337" s="104"/>
      <c r="B337" s="58"/>
      <c r="C337" s="59">
        <v>1.64</v>
      </c>
      <c r="D337" s="60"/>
      <c r="E337" s="61" t="str">
        <f t="shared" si="27"/>
        <v/>
      </c>
      <c r="F337" s="62">
        <f t="shared" si="30"/>
        <v>1.7713999999999999</v>
      </c>
      <c r="G337" s="57">
        <f t="shared" si="28"/>
        <v>0.13139999999999996</v>
      </c>
      <c r="H337" s="56">
        <v>98</v>
      </c>
      <c r="I337" s="64"/>
      <c r="J337" s="67" t="str">
        <f t="shared" si="29"/>
        <v/>
      </c>
      <c r="K337" s="68"/>
    </row>
    <row r="338" spans="1:11" ht="18" x14ac:dyDescent="0.25">
      <c r="A338" s="104"/>
      <c r="B338" s="58"/>
      <c r="C338" s="59">
        <v>1.64</v>
      </c>
      <c r="D338" s="60"/>
      <c r="E338" s="61" t="str">
        <f t="shared" si="27"/>
        <v/>
      </c>
      <c r="F338" s="62">
        <f t="shared" si="30"/>
        <v>1.7713999999999999</v>
      </c>
      <c r="G338" s="57">
        <f t="shared" si="28"/>
        <v>0.13139999999999996</v>
      </c>
      <c r="H338" s="56">
        <v>107</v>
      </c>
      <c r="I338" s="64"/>
      <c r="J338" s="67" t="str">
        <f t="shared" si="29"/>
        <v/>
      </c>
      <c r="K338" s="68"/>
    </row>
    <row r="339" spans="1:11" ht="18" x14ac:dyDescent="0.25">
      <c r="A339" s="104"/>
      <c r="B339" s="58"/>
      <c r="C339" s="59">
        <v>1.67</v>
      </c>
      <c r="D339" s="60"/>
      <c r="E339" s="61" t="str">
        <f t="shared" si="27"/>
        <v/>
      </c>
      <c r="F339" s="62">
        <f t="shared" si="30"/>
        <v>1.7713999999999999</v>
      </c>
      <c r="G339" s="57">
        <f t="shared" si="28"/>
        <v>0.10139999999999993</v>
      </c>
      <c r="H339" s="56">
        <v>110</v>
      </c>
      <c r="I339" s="64"/>
      <c r="J339" s="67" t="str">
        <f t="shared" si="29"/>
        <v/>
      </c>
      <c r="K339" s="68"/>
    </row>
    <row r="340" spans="1:11" ht="18" x14ac:dyDescent="0.25">
      <c r="A340" s="104"/>
      <c r="B340" s="58"/>
      <c r="C340" s="59">
        <v>1.26</v>
      </c>
      <c r="D340" s="60"/>
      <c r="E340" s="61">
        <f t="shared" si="27"/>
        <v>3.0313999999999997</v>
      </c>
      <c r="F340" s="62">
        <f t="shared" si="30"/>
        <v>3.0313999999999997</v>
      </c>
      <c r="G340" s="57">
        <f t="shared" si="28"/>
        <v>1.7713999999999996</v>
      </c>
      <c r="H340" s="56"/>
      <c r="I340" s="64" t="s">
        <v>76</v>
      </c>
      <c r="J340" s="67" t="str">
        <f t="shared" si="29"/>
        <v>2nd- Water Level</v>
      </c>
      <c r="K340" s="68"/>
    </row>
    <row r="341" spans="1:11" ht="18" x14ac:dyDescent="0.25">
      <c r="A341" s="104"/>
      <c r="B341" s="58"/>
      <c r="C341" s="59">
        <v>2.85</v>
      </c>
      <c r="D341" s="60"/>
      <c r="E341" s="61" t="str">
        <f t="shared" si="27"/>
        <v/>
      </c>
      <c r="F341" s="62">
        <f t="shared" si="30"/>
        <v>3.0313999999999997</v>
      </c>
      <c r="G341" s="57">
        <f t="shared" si="28"/>
        <v>0.18139999999999956</v>
      </c>
      <c r="H341" s="56">
        <v>115</v>
      </c>
      <c r="I341" s="64"/>
      <c r="J341" s="67" t="str">
        <f t="shared" si="29"/>
        <v/>
      </c>
      <c r="K341" s="68"/>
    </row>
    <row r="342" spans="1:11" ht="18" x14ac:dyDescent="0.25">
      <c r="A342" s="104"/>
      <c r="B342" s="58"/>
      <c r="C342" s="59">
        <v>1.28</v>
      </c>
      <c r="D342" s="60"/>
      <c r="E342" s="61" t="str">
        <f t="shared" si="27"/>
        <v/>
      </c>
      <c r="F342" s="62">
        <f t="shared" si="30"/>
        <v>3.0313999999999997</v>
      </c>
      <c r="G342" s="57">
        <f t="shared" si="28"/>
        <v>1.7513999999999996</v>
      </c>
      <c r="H342" s="56">
        <v>117</v>
      </c>
      <c r="I342" s="64"/>
      <c r="J342" s="67" t="str">
        <f t="shared" si="29"/>
        <v/>
      </c>
      <c r="K342" s="68"/>
    </row>
    <row r="343" spans="1:11" ht="18" x14ac:dyDescent="0.25">
      <c r="A343" s="104"/>
      <c r="B343" s="58"/>
      <c r="C343" s="59">
        <v>1.31</v>
      </c>
      <c r="D343" s="60"/>
      <c r="E343" s="61" t="str">
        <f t="shared" si="27"/>
        <v/>
      </c>
      <c r="F343" s="62">
        <f t="shared" si="30"/>
        <v>3.0313999999999997</v>
      </c>
      <c r="G343" s="57">
        <f t="shared" si="28"/>
        <v>1.7213999999999996</v>
      </c>
      <c r="H343" s="56">
        <v>120</v>
      </c>
      <c r="I343" s="64"/>
      <c r="J343" s="67" t="str">
        <f t="shared" si="29"/>
        <v/>
      </c>
      <c r="K343" s="68"/>
    </row>
    <row r="344" spans="1:11" ht="16.05" customHeight="1" x14ac:dyDescent="0.25">
      <c r="A344" s="104"/>
      <c r="B344" s="58">
        <v>2.2000000000000002</v>
      </c>
      <c r="C344" s="59"/>
      <c r="D344" s="60">
        <v>1.4530000000000001</v>
      </c>
      <c r="E344" s="61">
        <f t="shared" si="27"/>
        <v>3.7783999999999995</v>
      </c>
      <c r="F344" s="62">
        <f t="shared" si="30"/>
        <v>3.7783999999999995</v>
      </c>
      <c r="G344" s="57">
        <f t="shared" si="28"/>
        <v>1.5783999999999996</v>
      </c>
      <c r="H344" s="56"/>
      <c r="I344" s="64"/>
      <c r="J344" s="67" t="str">
        <f t="shared" si="29"/>
        <v>Change of Instrument</v>
      </c>
      <c r="K344" s="68"/>
    </row>
    <row r="345" spans="1:11" ht="18" x14ac:dyDescent="0.25">
      <c r="A345" s="104" t="s">
        <v>100</v>
      </c>
      <c r="B345" s="58"/>
      <c r="C345" s="59">
        <v>2.71</v>
      </c>
      <c r="D345" s="60"/>
      <c r="E345" s="61" t="str">
        <f t="shared" si="27"/>
        <v/>
      </c>
      <c r="F345" s="62">
        <f t="shared" si="30"/>
        <v>3.7783999999999995</v>
      </c>
      <c r="G345" s="57">
        <f t="shared" si="28"/>
        <v>1.0683999999999996</v>
      </c>
      <c r="H345" s="56">
        <v>0</v>
      </c>
      <c r="I345" s="64"/>
      <c r="J345" s="67" t="str">
        <f t="shared" si="29"/>
        <v/>
      </c>
      <c r="K345" s="68"/>
    </row>
    <row r="346" spans="1:11" ht="18" x14ac:dyDescent="0.25">
      <c r="A346" s="104"/>
      <c r="B346" s="58"/>
      <c r="C346" s="59">
        <v>2.72</v>
      </c>
      <c r="D346" s="60"/>
      <c r="E346" s="61" t="str">
        <f t="shared" si="27"/>
        <v/>
      </c>
      <c r="F346" s="62">
        <f t="shared" si="30"/>
        <v>3.7783999999999995</v>
      </c>
      <c r="G346" s="57">
        <f t="shared" si="28"/>
        <v>1.0583999999999993</v>
      </c>
      <c r="H346" s="56">
        <v>5</v>
      </c>
      <c r="I346" s="64"/>
      <c r="J346" s="67" t="str">
        <f t="shared" si="29"/>
        <v/>
      </c>
      <c r="K346" s="68"/>
    </row>
    <row r="347" spans="1:11" ht="18" x14ac:dyDescent="0.25">
      <c r="A347" s="104"/>
      <c r="B347" s="58"/>
      <c r="C347" s="59">
        <v>2.72</v>
      </c>
      <c r="D347" s="60"/>
      <c r="E347" s="61" t="str">
        <f t="shared" si="27"/>
        <v/>
      </c>
      <c r="F347" s="62">
        <f t="shared" si="30"/>
        <v>3.7783999999999995</v>
      </c>
      <c r="G347" s="57">
        <f t="shared" si="28"/>
        <v>1.0583999999999993</v>
      </c>
      <c r="H347" s="56">
        <v>10</v>
      </c>
      <c r="I347" s="64"/>
      <c r="J347" s="67" t="str">
        <f t="shared" si="29"/>
        <v/>
      </c>
      <c r="K347" s="68"/>
    </row>
    <row r="348" spans="1:11" ht="18" x14ac:dyDescent="0.25">
      <c r="A348" s="104"/>
      <c r="B348" s="58"/>
      <c r="C348" s="59">
        <v>2.89</v>
      </c>
      <c r="D348" s="60"/>
      <c r="E348" s="61" t="str">
        <f t="shared" si="27"/>
        <v/>
      </c>
      <c r="F348" s="62">
        <f t="shared" si="30"/>
        <v>3.7783999999999995</v>
      </c>
      <c r="G348" s="57">
        <f t="shared" si="28"/>
        <v>0.88839999999999941</v>
      </c>
      <c r="H348" s="56">
        <v>20</v>
      </c>
      <c r="I348" s="64"/>
      <c r="J348" s="67" t="str">
        <f t="shared" si="29"/>
        <v/>
      </c>
      <c r="K348" s="68"/>
    </row>
    <row r="349" spans="1:11" ht="18" x14ac:dyDescent="0.25">
      <c r="A349" s="104"/>
      <c r="B349" s="58"/>
      <c r="C349" s="59">
        <v>3.82</v>
      </c>
      <c r="D349" s="60"/>
      <c r="E349" s="61" t="str">
        <f t="shared" si="27"/>
        <v/>
      </c>
      <c r="F349" s="62">
        <f t="shared" si="30"/>
        <v>3.7783999999999995</v>
      </c>
      <c r="G349" s="57">
        <f t="shared" si="28"/>
        <v>-4.1600000000000303E-2</v>
      </c>
      <c r="H349" s="56">
        <v>24</v>
      </c>
      <c r="I349" s="64"/>
      <c r="J349" s="67" t="str">
        <f t="shared" si="29"/>
        <v/>
      </c>
      <c r="K349" s="68"/>
    </row>
    <row r="350" spans="1:11" ht="18" x14ac:dyDescent="0.25">
      <c r="A350" s="104"/>
      <c r="B350" s="58"/>
      <c r="C350" s="59">
        <v>2.1</v>
      </c>
      <c r="D350" s="60"/>
      <c r="E350" s="61" t="str">
        <f t="shared" si="27"/>
        <v/>
      </c>
      <c r="F350" s="62">
        <f t="shared" si="30"/>
        <v>3.7783999999999995</v>
      </c>
      <c r="G350" s="57">
        <f t="shared" si="28"/>
        <v>1.6783999999999994</v>
      </c>
      <c r="H350" s="56">
        <v>29</v>
      </c>
      <c r="I350" s="64"/>
      <c r="J350" s="67" t="str">
        <f t="shared" si="29"/>
        <v/>
      </c>
      <c r="K350" s="68"/>
    </row>
    <row r="351" spans="1:11" ht="18" x14ac:dyDescent="0.25">
      <c r="A351" s="104"/>
      <c r="B351" s="58"/>
      <c r="C351" s="59">
        <v>2.11</v>
      </c>
      <c r="D351" s="60"/>
      <c r="E351" s="61" t="str">
        <f t="shared" si="27"/>
        <v/>
      </c>
      <c r="F351" s="62">
        <f t="shared" si="30"/>
        <v>3.7783999999999995</v>
      </c>
      <c r="G351" s="57">
        <f t="shared" si="28"/>
        <v>1.6683999999999997</v>
      </c>
      <c r="H351" s="56">
        <v>30</v>
      </c>
      <c r="I351" s="64"/>
      <c r="J351" s="67" t="str">
        <f t="shared" si="29"/>
        <v/>
      </c>
      <c r="K351" s="68"/>
    </row>
    <row r="352" spans="1:11" ht="18" x14ac:dyDescent="0.25">
      <c r="A352" s="104"/>
      <c r="B352" s="58"/>
      <c r="C352" s="59">
        <v>2.0110000000000001</v>
      </c>
      <c r="D352" s="60"/>
      <c r="E352" s="61" t="str">
        <f t="shared" si="27"/>
        <v/>
      </c>
      <c r="F352" s="62">
        <f t="shared" si="30"/>
        <v>3.7783999999999995</v>
      </c>
      <c r="G352" s="57">
        <f t="shared" si="28"/>
        <v>1.7673999999999994</v>
      </c>
      <c r="H352" s="56"/>
      <c r="I352" s="64" t="s">
        <v>75</v>
      </c>
      <c r="J352" s="67" t="str">
        <f t="shared" si="29"/>
        <v>1st- Water Level</v>
      </c>
      <c r="K352" s="68"/>
    </row>
    <row r="353" spans="1:11" ht="31.2" x14ac:dyDescent="0.25">
      <c r="A353" s="104"/>
      <c r="B353" s="58"/>
      <c r="C353" s="59">
        <v>1.54</v>
      </c>
      <c r="D353" s="60"/>
      <c r="E353" s="61">
        <f t="shared" si="27"/>
        <v>1.7673999999999994</v>
      </c>
      <c r="F353" s="62">
        <f t="shared" si="30"/>
        <v>1.7673999999999994</v>
      </c>
      <c r="G353" s="57">
        <f t="shared" si="28"/>
        <v>0.22739999999999938</v>
      </c>
      <c r="H353" s="56">
        <v>37</v>
      </c>
      <c r="I353" s="64"/>
      <c r="J353" s="67" t="str">
        <f t="shared" si="29"/>
        <v>RL Respected by Water Level</v>
      </c>
      <c r="K353" s="68"/>
    </row>
    <row r="354" spans="1:11" ht="18" x14ac:dyDescent="0.25">
      <c r="A354" s="104"/>
      <c r="B354" s="58"/>
      <c r="C354" s="59">
        <v>1.54</v>
      </c>
      <c r="D354" s="60"/>
      <c r="E354" s="61" t="str">
        <f t="shared" si="27"/>
        <v/>
      </c>
      <c r="F354" s="62">
        <f t="shared" si="30"/>
        <v>1.7673999999999994</v>
      </c>
      <c r="G354" s="57">
        <f t="shared" si="28"/>
        <v>0.22739999999999938</v>
      </c>
      <c r="H354" s="56">
        <v>45</v>
      </c>
      <c r="I354" s="64"/>
      <c r="J354" s="67" t="str">
        <f t="shared" si="29"/>
        <v/>
      </c>
      <c r="K354" s="68"/>
    </row>
    <row r="355" spans="1:11" ht="18" x14ac:dyDescent="0.25">
      <c r="A355" s="104"/>
      <c r="B355" s="58"/>
      <c r="C355" s="59">
        <v>1.7</v>
      </c>
      <c r="D355" s="60"/>
      <c r="E355" s="61" t="str">
        <f t="shared" si="27"/>
        <v/>
      </c>
      <c r="F355" s="62">
        <f t="shared" si="30"/>
        <v>1.7673999999999994</v>
      </c>
      <c r="G355" s="57">
        <f t="shared" si="28"/>
        <v>6.739999999999946E-2</v>
      </c>
      <c r="H355" s="56">
        <v>52</v>
      </c>
      <c r="I355" s="64"/>
      <c r="J355" s="67" t="str">
        <f t="shared" si="29"/>
        <v/>
      </c>
      <c r="K355" s="68"/>
    </row>
    <row r="356" spans="1:11" ht="18" x14ac:dyDescent="0.25">
      <c r="A356" s="104"/>
      <c r="B356" s="58"/>
      <c r="C356" s="59">
        <v>1.81</v>
      </c>
      <c r="D356" s="60"/>
      <c r="E356" s="61" t="str">
        <f t="shared" si="27"/>
        <v/>
      </c>
      <c r="F356" s="62">
        <f t="shared" si="30"/>
        <v>1.7673999999999994</v>
      </c>
      <c r="G356" s="57">
        <f t="shared" si="28"/>
        <v>-4.2600000000000637E-2</v>
      </c>
      <c r="H356" s="56">
        <v>60</v>
      </c>
      <c r="I356" s="64"/>
      <c r="J356" s="67" t="str">
        <f t="shared" si="29"/>
        <v/>
      </c>
      <c r="K356" s="68"/>
    </row>
    <row r="357" spans="1:11" ht="18" x14ac:dyDescent="0.25">
      <c r="A357" s="104"/>
      <c r="B357" s="58"/>
      <c r="C357" s="59">
        <v>1.97</v>
      </c>
      <c r="D357" s="60"/>
      <c r="E357" s="61" t="str">
        <f t="shared" si="27"/>
        <v/>
      </c>
      <c r="F357" s="62">
        <f t="shared" si="30"/>
        <v>1.7673999999999994</v>
      </c>
      <c r="G357" s="57">
        <f t="shared" si="28"/>
        <v>-0.20260000000000056</v>
      </c>
      <c r="H357" s="56">
        <v>67</v>
      </c>
      <c r="I357" s="64"/>
      <c r="J357" s="67" t="str">
        <f t="shared" si="29"/>
        <v/>
      </c>
      <c r="K357" s="68"/>
    </row>
    <row r="358" spans="1:11" ht="18" x14ac:dyDescent="0.25">
      <c r="A358" s="104"/>
      <c r="B358" s="58"/>
      <c r="C358" s="59">
        <v>1.92</v>
      </c>
      <c r="D358" s="60"/>
      <c r="E358" s="61" t="str">
        <f t="shared" si="27"/>
        <v/>
      </c>
      <c r="F358" s="62">
        <f t="shared" si="30"/>
        <v>1.7673999999999994</v>
      </c>
      <c r="G358" s="57">
        <f t="shared" si="28"/>
        <v>-0.15260000000000051</v>
      </c>
      <c r="H358" s="56">
        <v>75</v>
      </c>
      <c r="I358" s="64"/>
      <c r="J358" s="67" t="str">
        <f t="shared" si="29"/>
        <v/>
      </c>
      <c r="K358" s="68"/>
    </row>
    <row r="359" spans="1:11" ht="18" x14ac:dyDescent="0.25">
      <c r="A359" s="104"/>
      <c r="B359" s="58"/>
      <c r="C359" s="59">
        <v>1.87</v>
      </c>
      <c r="D359" s="60"/>
      <c r="E359" s="61" t="str">
        <f t="shared" si="27"/>
        <v/>
      </c>
      <c r="F359" s="62">
        <f t="shared" si="30"/>
        <v>1.7673999999999994</v>
      </c>
      <c r="G359" s="57">
        <f t="shared" si="28"/>
        <v>-0.10260000000000069</v>
      </c>
      <c r="H359" s="56">
        <v>82</v>
      </c>
      <c r="I359" s="64"/>
      <c r="J359" s="67" t="str">
        <f t="shared" si="29"/>
        <v/>
      </c>
      <c r="K359" s="68"/>
    </row>
    <row r="360" spans="1:11" ht="18" x14ac:dyDescent="0.25">
      <c r="A360" s="104"/>
      <c r="B360" s="58"/>
      <c r="C360" s="59">
        <v>1.79</v>
      </c>
      <c r="D360" s="60"/>
      <c r="E360" s="61" t="str">
        <f t="shared" si="27"/>
        <v/>
      </c>
      <c r="F360" s="62">
        <f t="shared" si="30"/>
        <v>1.7673999999999994</v>
      </c>
      <c r="G360" s="57">
        <f t="shared" si="28"/>
        <v>-2.260000000000062E-2</v>
      </c>
      <c r="H360" s="56">
        <v>90</v>
      </c>
      <c r="I360" s="64"/>
      <c r="J360" s="67" t="str">
        <f t="shared" si="29"/>
        <v/>
      </c>
      <c r="K360" s="68"/>
    </row>
    <row r="361" spans="1:11" ht="18" x14ac:dyDescent="0.25">
      <c r="A361" s="104"/>
      <c r="B361" s="58"/>
      <c r="C361" s="59">
        <v>2</v>
      </c>
      <c r="D361" s="60"/>
      <c r="E361" s="61" t="str">
        <f t="shared" si="27"/>
        <v/>
      </c>
      <c r="F361" s="62">
        <f t="shared" si="30"/>
        <v>1.7673999999999994</v>
      </c>
      <c r="G361" s="57">
        <f t="shared" si="28"/>
        <v>-0.23260000000000058</v>
      </c>
      <c r="H361" s="56">
        <v>97</v>
      </c>
      <c r="I361" s="64"/>
      <c r="J361" s="67" t="str">
        <f t="shared" si="29"/>
        <v/>
      </c>
      <c r="K361" s="68"/>
    </row>
    <row r="362" spans="1:11" ht="18" x14ac:dyDescent="0.25">
      <c r="A362" s="104"/>
      <c r="B362" s="58"/>
      <c r="C362" s="59">
        <v>1.92</v>
      </c>
      <c r="D362" s="60"/>
      <c r="E362" s="61" t="str">
        <f t="shared" si="27"/>
        <v/>
      </c>
      <c r="F362" s="62">
        <f t="shared" si="30"/>
        <v>1.7673999999999994</v>
      </c>
      <c r="G362" s="57">
        <f t="shared" si="28"/>
        <v>-0.15260000000000051</v>
      </c>
      <c r="H362" s="56">
        <v>105</v>
      </c>
      <c r="I362" s="64"/>
      <c r="J362" s="67" t="str">
        <f t="shared" si="29"/>
        <v/>
      </c>
      <c r="K362" s="68"/>
    </row>
    <row r="363" spans="1:11" ht="18" x14ac:dyDescent="0.25">
      <c r="A363" s="104"/>
      <c r="B363" s="58"/>
      <c r="C363" s="59">
        <v>1.61</v>
      </c>
      <c r="D363" s="60"/>
      <c r="E363" s="61" t="str">
        <f t="shared" si="27"/>
        <v/>
      </c>
      <c r="F363" s="62">
        <f t="shared" si="30"/>
        <v>1.7673999999999994</v>
      </c>
      <c r="G363" s="57">
        <f t="shared" si="28"/>
        <v>0.15739999999999932</v>
      </c>
      <c r="H363" s="56">
        <v>112</v>
      </c>
      <c r="I363" s="64"/>
      <c r="J363" s="67" t="str">
        <f t="shared" si="29"/>
        <v/>
      </c>
      <c r="K363" s="68"/>
    </row>
    <row r="364" spans="1:11" ht="18" x14ac:dyDescent="0.25">
      <c r="A364" s="104"/>
      <c r="B364" s="58"/>
      <c r="C364" s="59">
        <v>2.0110000000000001</v>
      </c>
      <c r="D364" s="60"/>
      <c r="E364" s="61">
        <f t="shared" si="27"/>
        <v>3.7783999999999995</v>
      </c>
      <c r="F364" s="62">
        <f t="shared" si="30"/>
        <v>3.7783999999999995</v>
      </c>
      <c r="G364" s="57">
        <f t="shared" si="28"/>
        <v>1.7673999999999994</v>
      </c>
      <c r="H364" s="56"/>
      <c r="I364" s="64" t="s">
        <v>76</v>
      </c>
      <c r="J364" s="67" t="str">
        <f t="shared" si="29"/>
        <v>2nd- Water Level</v>
      </c>
      <c r="K364" s="68"/>
    </row>
    <row r="365" spans="1:11" ht="18" x14ac:dyDescent="0.25">
      <c r="A365" s="104"/>
      <c r="B365" s="58"/>
      <c r="C365" s="59">
        <v>2.5099999999999998</v>
      </c>
      <c r="D365" s="60"/>
      <c r="E365" s="61" t="str">
        <f t="shared" si="27"/>
        <v/>
      </c>
      <c r="F365" s="62">
        <f t="shared" si="30"/>
        <v>3.7783999999999995</v>
      </c>
      <c r="G365" s="57">
        <f t="shared" si="28"/>
        <v>1.2683999999999997</v>
      </c>
      <c r="H365" s="56">
        <v>114</v>
      </c>
      <c r="I365" s="64"/>
      <c r="J365" s="67" t="str">
        <f t="shared" si="29"/>
        <v/>
      </c>
      <c r="K365" s="68"/>
    </row>
    <row r="366" spans="1:11" ht="18" x14ac:dyDescent="0.25">
      <c r="A366" s="104"/>
      <c r="B366" s="58"/>
      <c r="C366" s="59">
        <v>1.26</v>
      </c>
      <c r="D366" s="60"/>
      <c r="E366" s="61" t="str">
        <f t="shared" si="27"/>
        <v/>
      </c>
      <c r="F366" s="62">
        <f t="shared" si="30"/>
        <v>3.7783999999999995</v>
      </c>
      <c r="G366" s="57">
        <f t="shared" si="28"/>
        <v>2.5183999999999997</v>
      </c>
      <c r="H366" s="56">
        <v>121</v>
      </c>
      <c r="I366" s="64"/>
      <c r="J366" s="67" t="str">
        <f t="shared" si="29"/>
        <v/>
      </c>
      <c r="K366" s="68"/>
    </row>
    <row r="367" spans="1:11" ht="18" x14ac:dyDescent="0.25">
      <c r="A367" s="104"/>
      <c r="B367" s="58"/>
      <c r="C367" s="59">
        <v>1.29</v>
      </c>
      <c r="D367" s="60"/>
      <c r="E367" s="61" t="str">
        <f t="shared" si="27"/>
        <v/>
      </c>
      <c r="F367" s="62">
        <f t="shared" si="30"/>
        <v>3.7783999999999995</v>
      </c>
      <c r="G367" s="57">
        <f t="shared" si="28"/>
        <v>2.4883999999999995</v>
      </c>
      <c r="H367" s="56">
        <v>124</v>
      </c>
      <c r="I367" s="64"/>
      <c r="J367" s="67" t="str">
        <f t="shared" si="29"/>
        <v/>
      </c>
      <c r="K367" s="68"/>
    </row>
    <row r="368" spans="1:11" ht="18" x14ac:dyDescent="0.25">
      <c r="A368" s="104"/>
      <c r="B368" s="58">
        <v>1.825</v>
      </c>
      <c r="C368" s="59"/>
      <c r="D368" s="60">
        <v>1.653</v>
      </c>
      <c r="E368" s="61">
        <f t="shared" si="27"/>
        <v>3.9503999999999992</v>
      </c>
      <c r="F368" s="62">
        <f t="shared" si="30"/>
        <v>3.9503999999999992</v>
      </c>
      <c r="G368" s="57">
        <f t="shared" si="28"/>
        <v>2.1253999999999995</v>
      </c>
      <c r="H368" s="56"/>
      <c r="I368" s="64"/>
      <c r="J368" s="67" t="str">
        <f t="shared" si="29"/>
        <v>Change of Instrument</v>
      </c>
      <c r="K368" s="68"/>
    </row>
    <row r="369" spans="1:11" ht="18" x14ac:dyDescent="0.25">
      <c r="A369" s="104" t="s">
        <v>101</v>
      </c>
      <c r="B369" s="58"/>
      <c r="C369" s="59">
        <v>1.5</v>
      </c>
      <c r="D369" s="60"/>
      <c r="E369" s="61" t="str">
        <f t="shared" si="27"/>
        <v/>
      </c>
      <c r="F369" s="62">
        <f t="shared" si="30"/>
        <v>3.9503999999999992</v>
      </c>
      <c r="G369" s="57">
        <f t="shared" si="28"/>
        <v>2.4503999999999992</v>
      </c>
      <c r="H369" s="56">
        <v>0</v>
      </c>
      <c r="I369" s="64"/>
      <c r="J369" s="67" t="str">
        <f t="shared" si="29"/>
        <v/>
      </c>
      <c r="K369" s="68"/>
    </row>
    <row r="370" spans="1:11" ht="18" x14ac:dyDescent="0.25">
      <c r="A370" s="104"/>
      <c r="B370" s="58"/>
      <c r="C370" s="59">
        <v>1.51</v>
      </c>
      <c r="D370" s="60"/>
      <c r="E370" s="61" t="str">
        <f t="shared" si="27"/>
        <v/>
      </c>
      <c r="F370" s="62">
        <f t="shared" si="30"/>
        <v>3.9503999999999992</v>
      </c>
      <c r="G370" s="57">
        <f t="shared" si="28"/>
        <v>2.4403999999999995</v>
      </c>
      <c r="H370" s="56">
        <v>3</v>
      </c>
      <c r="I370" s="64"/>
      <c r="J370" s="67" t="str">
        <f t="shared" si="29"/>
        <v/>
      </c>
      <c r="K370" s="68"/>
    </row>
    <row r="371" spans="1:11" ht="18" x14ac:dyDescent="0.25">
      <c r="A371" s="104"/>
      <c r="B371" s="58"/>
      <c r="C371" s="59">
        <v>2.2400000000000002</v>
      </c>
      <c r="D371" s="60"/>
      <c r="E371" s="61" t="str">
        <f t="shared" si="27"/>
        <v/>
      </c>
      <c r="F371" s="62">
        <f t="shared" si="30"/>
        <v>3.9503999999999992</v>
      </c>
      <c r="G371" s="57">
        <f t="shared" si="28"/>
        <v>1.710399999999999</v>
      </c>
      <c r="H371" s="56">
        <v>5</v>
      </c>
      <c r="I371" s="64"/>
      <c r="J371" s="67" t="str">
        <f t="shared" si="29"/>
        <v/>
      </c>
      <c r="K371" s="68"/>
    </row>
    <row r="372" spans="1:11" ht="18" x14ac:dyDescent="0.25">
      <c r="A372" s="104"/>
      <c r="B372" s="58"/>
      <c r="C372" s="59">
        <v>2.4900000000000002</v>
      </c>
      <c r="D372" s="60"/>
      <c r="E372" s="61" t="str">
        <f t="shared" si="27"/>
        <v/>
      </c>
      <c r="F372" s="62">
        <f t="shared" si="30"/>
        <v>3.9503999999999992</v>
      </c>
      <c r="G372" s="57">
        <f t="shared" si="28"/>
        <v>1.460399999999999</v>
      </c>
      <c r="H372" s="56">
        <v>10</v>
      </c>
      <c r="I372" s="64"/>
      <c r="J372" s="67" t="str">
        <f t="shared" si="29"/>
        <v/>
      </c>
      <c r="K372" s="68"/>
    </row>
    <row r="373" spans="1:11" ht="18" x14ac:dyDescent="0.25">
      <c r="A373" s="104"/>
      <c r="B373" s="58"/>
      <c r="C373" s="59">
        <v>2.48</v>
      </c>
      <c r="D373" s="60"/>
      <c r="E373" s="61" t="str">
        <f t="shared" si="27"/>
        <v/>
      </c>
      <c r="F373" s="62">
        <f t="shared" si="30"/>
        <v>3.9503999999999992</v>
      </c>
      <c r="G373" s="57">
        <f t="shared" si="28"/>
        <v>1.4703999999999993</v>
      </c>
      <c r="H373" s="56">
        <v>15</v>
      </c>
      <c r="I373" s="64"/>
      <c r="J373" s="67" t="str">
        <f t="shared" si="29"/>
        <v/>
      </c>
      <c r="K373" s="68"/>
    </row>
    <row r="374" spans="1:11" ht="18" x14ac:dyDescent="0.25">
      <c r="A374" s="104"/>
      <c r="B374" s="58"/>
      <c r="C374" s="59">
        <v>2.4900000000000002</v>
      </c>
      <c r="D374" s="60"/>
      <c r="E374" s="61" t="str">
        <f t="shared" si="27"/>
        <v/>
      </c>
      <c r="F374" s="62">
        <f t="shared" si="30"/>
        <v>3.9503999999999992</v>
      </c>
      <c r="G374" s="57">
        <f t="shared" si="28"/>
        <v>1.460399999999999</v>
      </c>
      <c r="H374" s="56">
        <v>20</v>
      </c>
      <c r="I374" s="64"/>
      <c r="J374" s="67" t="str">
        <f t="shared" si="29"/>
        <v/>
      </c>
      <c r="K374" s="68"/>
    </row>
    <row r="375" spans="1:11" ht="18" x14ac:dyDescent="0.25">
      <c r="A375" s="104"/>
      <c r="B375" s="58"/>
      <c r="C375" s="59">
        <v>2.97</v>
      </c>
      <c r="D375" s="60"/>
      <c r="E375" s="61" t="str">
        <f t="shared" si="27"/>
        <v/>
      </c>
      <c r="F375" s="62">
        <f t="shared" si="30"/>
        <v>3.9503999999999992</v>
      </c>
      <c r="G375" s="57">
        <f t="shared" si="28"/>
        <v>0.98039999999999905</v>
      </c>
      <c r="H375" s="56">
        <v>25</v>
      </c>
      <c r="I375" s="64"/>
      <c r="J375" s="67" t="str">
        <f t="shared" si="29"/>
        <v/>
      </c>
      <c r="K375" s="68"/>
    </row>
    <row r="376" spans="1:11" ht="18" x14ac:dyDescent="0.25">
      <c r="A376" s="104"/>
      <c r="B376" s="58"/>
      <c r="C376" s="59">
        <v>2.2240000000000002</v>
      </c>
      <c r="D376" s="60"/>
      <c r="E376" s="61" t="str">
        <f t="shared" si="27"/>
        <v/>
      </c>
      <c r="F376" s="62">
        <f t="shared" si="30"/>
        <v>3.9503999999999992</v>
      </c>
      <c r="G376" s="57">
        <f t="shared" si="28"/>
        <v>1.726399999999999</v>
      </c>
      <c r="H376" s="56"/>
      <c r="I376" s="64" t="s">
        <v>75</v>
      </c>
      <c r="J376" s="67" t="str">
        <f t="shared" si="29"/>
        <v>1st- Water Level</v>
      </c>
      <c r="K376" s="68"/>
    </row>
    <row r="377" spans="1:11" ht="31.2" x14ac:dyDescent="0.25">
      <c r="A377" s="104"/>
      <c r="B377" s="58"/>
      <c r="C377" s="59">
        <v>1</v>
      </c>
      <c r="D377" s="60"/>
      <c r="E377" s="61">
        <f t="shared" si="27"/>
        <v>1.726399999999999</v>
      </c>
      <c r="F377" s="62">
        <f t="shared" si="30"/>
        <v>1.726399999999999</v>
      </c>
      <c r="G377" s="57">
        <f t="shared" si="28"/>
        <v>0.72639999999999905</v>
      </c>
      <c r="H377" s="56">
        <v>30</v>
      </c>
      <c r="I377" s="64"/>
      <c r="J377" s="67" t="str">
        <f t="shared" si="29"/>
        <v>RL Respected by Water Level</v>
      </c>
      <c r="K377" s="68"/>
    </row>
    <row r="378" spans="1:11" ht="18" x14ac:dyDescent="0.25">
      <c r="A378" s="104"/>
      <c r="B378" s="58"/>
      <c r="C378" s="59">
        <v>1.29</v>
      </c>
      <c r="D378" s="60"/>
      <c r="E378" s="61" t="str">
        <f t="shared" si="27"/>
        <v/>
      </c>
      <c r="F378" s="62">
        <f t="shared" si="30"/>
        <v>1.726399999999999</v>
      </c>
      <c r="G378" s="57">
        <f t="shared" si="28"/>
        <v>0.43639999999999901</v>
      </c>
      <c r="H378" s="56">
        <v>36</v>
      </c>
      <c r="I378" s="64"/>
      <c r="J378" s="67" t="str">
        <f t="shared" si="29"/>
        <v/>
      </c>
      <c r="K378" s="68"/>
    </row>
    <row r="379" spans="1:11" ht="18" x14ac:dyDescent="0.25">
      <c r="A379" s="104"/>
      <c r="B379" s="58"/>
      <c r="C379" s="59">
        <v>1.62</v>
      </c>
      <c r="D379" s="60"/>
      <c r="E379" s="61" t="str">
        <f t="shared" si="27"/>
        <v/>
      </c>
      <c r="F379" s="62">
        <f t="shared" si="30"/>
        <v>1.726399999999999</v>
      </c>
      <c r="G379" s="57">
        <f t="shared" si="28"/>
        <v>0.10639999999999894</v>
      </c>
      <c r="H379" s="56">
        <v>41</v>
      </c>
      <c r="I379" s="64"/>
      <c r="J379" s="67" t="str">
        <f t="shared" si="29"/>
        <v/>
      </c>
      <c r="K379" s="68"/>
    </row>
    <row r="380" spans="1:11" ht="18" x14ac:dyDescent="0.25">
      <c r="A380" s="104"/>
      <c r="B380" s="58"/>
      <c r="C380" s="59">
        <v>1.7</v>
      </c>
      <c r="D380" s="60"/>
      <c r="E380" s="61" t="str">
        <f t="shared" si="27"/>
        <v/>
      </c>
      <c r="F380" s="62">
        <f t="shared" si="30"/>
        <v>1.726399999999999</v>
      </c>
      <c r="G380" s="57">
        <f t="shared" si="28"/>
        <v>2.6399999999999091E-2</v>
      </c>
      <c r="H380" s="56">
        <v>47</v>
      </c>
      <c r="I380" s="64"/>
      <c r="J380" s="67" t="str">
        <f t="shared" si="29"/>
        <v/>
      </c>
      <c r="K380" s="68"/>
    </row>
    <row r="381" spans="1:11" ht="21.6" customHeight="1" x14ac:dyDescent="0.25">
      <c r="A381" s="104"/>
      <c r="B381" s="58"/>
      <c r="C381" s="59">
        <v>2.02</v>
      </c>
      <c r="D381" s="60"/>
      <c r="E381" s="61" t="str">
        <f t="shared" si="27"/>
        <v/>
      </c>
      <c r="F381" s="62">
        <f t="shared" si="30"/>
        <v>1.726399999999999</v>
      </c>
      <c r="G381" s="57">
        <f t="shared" si="28"/>
        <v>-0.29360000000000097</v>
      </c>
      <c r="H381" s="56">
        <v>52</v>
      </c>
      <c r="I381" s="64"/>
      <c r="J381" s="67" t="str">
        <f t="shared" si="29"/>
        <v/>
      </c>
      <c r="K381" s="68"/>
    </row>
    <row r="382" spans="1:11" ht="18" x14ac:dyDescent="0.25">
      <c r="A382" s="104"/>
      <c r="B382" s="58"/>
      <c r="C382" s="59">
        <v>1.6</v>
      </c>
      <c r="D382" s="60"/>
      <c r="E382" s="61" t="str">
        <f t="shared" si="27"/>
        <v/>
      </c>
      <c r="F382" s="62">
        <f t="shared" si="30"/>
        <v>1.726399999999999</v>
      </c>
      <c r="G382" s="57">
        <f t="shared" si="28"/>
        <v>0.12639999999999896</v>
      </c>
      <c r="H382" s="56">
        <v>58</v>
      </c>
      <c r="I382" s="64"/>
      <c r="J382" s="67" t="str">
        <f t="shared" si="29"/>
        <v/>
      </c>
      <c r="K382" s="68"/>
    </row>
    <row r="383" spans="1:11" ht="18" x14ac:dyDescent="0.25">
      <c r="A383" s="104"/>
      <c r="B383" s="58"/>
      <c r="C383" s="59">
        <v>1.95</v>
      </c>
      <c r="D383" s="60"/>
      <c r="E383" s="61" t="str">
        <f t="shared" si="27"/>
        <v/>
      </c>
      <c r="F383" s="62">
        <f t="shared" si="30"/>
        <v>1.726399999999999</v>
      </c>
      <c r="G383" s="57">
        <f t="shared" si="28"/>
        <v>-0.22360000000000091</v>
      </c>
      <c r="H383" s="56">
        <v>63</v>
      </c>
      <c r="I383" s="64"/>
      <c r="J383" s="67" t="str">
        <f t="shared" si="29"/>
        <v/>
      </c>
      <c r="K383" s="68"/>
    </row>
    <row r="384" spans="1:11" ht="18" x14ac:dyDescent="0.25">
      <c r="A384" s="104"/>
      <c r="B384" s="58"/>
      <c r="C384" s="59">
        <v>2.2799999999999998</v>
      </c>
      <c r="D384" s="60"/>
      <c r="E384" s="61" t="str">
        <f t="shared" si="27"/>
        <v/>
      </c>
      <c r="F384" s="62">
        <f t="shared" si="30"/>
        <v>1.726399999999999</v>
      </c>
      <c r="G384" s="57">
        <f t="shared" si="28"/>
        <v>-0.55360000000000076</v>
      </c>
      <c r="H384" s="56">
        <v>69</v>
      </c>
      <c r="I384" s="64"/>
      <c r="J384" s="67" t="str">
        <f t="shared" si="29"/>
        <v/>
      </c>
      <c r="K384" s="68"/>
    </row>
    <row r="385" spans="1:11" ht="18" x14ac:dyDescent="0.25">
      <c r="A385" s="104"/>
      <c r="B385" s="58"/>
      <c r="C385" s="59">
        <v>2.46</v>
      </c>
      <c r="D385" s="60"/>
      <c r="E385" s="61" t="str">
        <f t="shared" si="27"/>
        <v/>
      </c>
      <c r="F385" s="62">
        <f t="shared" si="30"/>
        <v>1.726399999999999</v>
      </c>
      <c r="G385" s="57">
        <f t="shared" si="28"/>
        <v>-0.73360000000000092</v>
      </c>
      <c r="H385" s="56">
        <v>74</v>
      </c>
      <c r="I385" s="64"/>
      <c r="J385" s="67" t="str">
        <f t="shared" si="29"/>
        <v/>
      </c>
      <c r="K385" s="68"/>
    </row>
    <row r="386" spans="1:11" ht="18" x14ac:dyDescent="0.25">
      <c r="A386" s="104"/>
      <c r="B386" s="58"/>
      <c r="C386" s="59">
        <v>2.15</v>
      </c>
      <c r="D386" s="60"/>
      <c r="E386" s="61" t="str">
        <f t="shared" ref="E386:E449" si="31">IF(I385="WL-1",G385,IF(I386="wl-2",F385+C386,IF(B386="","",F385-D386+B386)))</f>
        <v/>
      </c>
      <c r="F386" s="62">
        <f t="shared" si="30"/>
        <v>1.726399999999999</v>
      </c>
      <c r="G386" s="57">
        <f t="shared" ref="G386:G449" si="32">IF(B386&amp;C386&amp;D386="","",IF(B386&amp;D386="",F386-C386,IF(B386&amp;C386="",F386-D386,IF(C386="",F385-D386))))</f>
        <v>-0.42360000000000086</v>
      </c>
      <c r="H386" s="56">
        <v>80</v>
      </c>
      <c r="I386" s="64"/>
      <c r="J386" s="67" t="str">
        <f t="shared" si="29"/>
        <v/>
      </c>
      <c r="K386" s="68"/>
    </row>
    <row r="387" spans="1:11" ht="18" x14ac:dyDescent="0.25">
      <c r="A387" s="104"/>
      <c r="B387" s="58"/>
      <c r="C387" s="59">
        <v>1.6</v>
      </c>
      <c r="D387" s="60"/>
      <c r="E387" s="61" t="str">
        <f t="shared" si="31"/>
        <v/>
      </c>
      <c r="F387" s="62">
        <f t="shared" si="30"/>
        <v>1.726399999999999</v>
      </c>
      <c r="G387" s="57">
        <f t="shared" si="32"/>
        <v>0.12639999999999896</v>
      </c>
      <c r="H387" s="56">
        <v>85</v>
      </c>
      <c r="I387" s="64"/>
      <c r="J387" s="67" t="str">
        <f t="shared" ref="J387:J450" si="33">IF(I387="WL-1","1st- Water Level",IF(I386="wl-1","RL Respected by Water Level",IF(I387="WL-2","2nd- Water Level",IF(E387="","","Change of Instrument"))))</f>
        <v/>
      </c>
      <c r="K387" s="68"/>
    </row>
    <row r="388" spans="1:11" ht="18" x14ac:dyDescent="0.25">
      <c r="A388" s="104"/>
      <c r="B388" s="58"/>
      <c r="C388" s="59">
        <v>1.78</v>
      </c>
      <c r="D388" s="60"/>
      <c r="E388" s="61" t="str">
        <f t="shared" si="31"/>
        <v/>
      </c>
      <c r="F388" s="62">
        <f t="shared" ref="F388:F451" si="34">IF(E388="",F387,E388)</f>
        <v>1.726399999999999</v>
      </c>
      <c r="G388" s="57">
        <f t="shared" si="32"/>
        <v>-5.360000000000098E-2</v>
      </c>
      <c r="H388" s="56">
        <v>91</v>
      </c>
      <c r="I388" s="64"/>
      <c r="J388" s="67" t="str">
        <f t="shared" si="33"/>
        <v/>
      </c>
      <c r="K388" s="68"/>
    </row>
    <row r="389" spans="1:11" ht="18" x14ac:dyDescent="0.25">
      <c r="A389" s="104"/>
      <c r="B389" s="58"/>
      <c r="C389" s="59">
        <v>1.61</v>
      </c>
      <c r="D389" s="60"/>
      <c r="E389" s="61" t="str">
        <f t="shared" si="31"/>
        <v/>
      </c>
      <c r="F389" s="62">
        <f t="shared" si="34"/>
        <v>1.726399999999999</v>
      </c>
      <c r="G389" s="57">
        <f t="shared" si="32"/>
        <v>0.11639999999999895</v>
      </c>
      <c r="H389" s="56">
        <v>97</v>
      </c>
      <c r="I389" s="64"/>
      <c r="J389" s="67" t="str">
        <f t="shared" si="33"/>
        <v/>
      </c>
      <c r="K389" s="68"/>
    </row>
    <row r="390" spans="1:11" ht="18" x14ac:dyDescent="0.25">
      <c r="A390" s="104"/>
      <c r="B390" s="58"/>
      <c r="C390" s="59">
        <v>1.68</v>
      </c>
      <c r="D390" s="60"/>
      <c r="E390" s="61" t="str">
        <f t="shared" si="31"/>
        <v/>
      </c>
      <c r="F390" s="62">
        <f t="shared" si="34"/>
        <v>1.726399999999999</v>
      </c>
      <c r="G390" s="57">
        <f t="shared" si="32"/>
        <v>4.6399999999999109E-2</v>
      </c>
      <c r="H390" s="56">
        <v>102</v>
      </c>
      <c r="I390" s="64"/>
      <c r="J390" s="67" t="str">
        <f t="shared" si="33"/>
        <v/>
      </c>
      <c r="K390" s="68"/>
    </row>
    <row r="391" spans="1:11" ht="18" x14ac:dyDescent="0.25">
      <c r="A391" s="104"/>
      <c r="B391" s="58"/>
      <c r="C391" s="59">
        <v>1.44</v>
      </c>
      <c r="D391" s="60"/>
      <c r="E391" s="61" t="str">
        <f t="shared" si="31"/>
        <v/>
      </c>
      <c r="F391" s="62">
        <f t="shared" si="34"/>
        <v>1.726399999999999</v>
      </c>
      <c r="G391" s="57">
        <f t="shared" si="32"/>
        <v>0.2863999999999991</v>
      </c>
      <c r="H391" s="56">
        <v>107</v>
      </c>
      <c r="I391" s="64"/>
      <c r="J391" s="67" t="str">
        <f t="shared" si="33"/>
        <v/>
      </c>
      <c r="K391" s="68"/>
    </row>
    <row r="392" spans="1:11" ht="18" x14ac:dyDescent="0.25">
      <c r="A392" s="104"/>
      <c r="B392" s="58"/>
      <c r="C392" s="59">
        <v>2.2240000000000002</v>
      </c>
      <c r="D392" s="60"/>
      <c r="E392" s="61">
        <f t="shared" si="31"/>
        <v>3.9503999999999992</v>
      </c>
      <c r="F392" s="62">
        <f t="shared" si="34"/>
        <v>3.9503999999999992</v>
      </c>
      <c r="G392" s="57">
        <f t="shared" si="32"/>
        <v>1.726399999999999</v>
      </c>
      <c r="H392" s="56"/>
      <c r="I392" s="64" t="s">
        <v>76</v>
      </c>
      <c r="J392" s="67" t="str">
        <f t="shared" si="33"/>
        <v>2nd- Water Level</v>
      </c>
      <c r="K392" s="68"/>
    </row>
    <row r="393" spans="1:11" ht="18" x14ac:dyDescent="0.25">
      <c r="A393" s="104"/>
      <c r="B393" s="58"/>
      <c r="C393" s="59">
        <v>2.17</v>
      </c>
      <c r="D393" s="60"/>
      <c r="E393" s="61" t="str">
        <f t="shared" si="31"/>
        <v/>
      </c>
      <c r="F393" s="62">
        <f t="shared" si="34"/>
        <v>3.9503999999999992</v>
      </c>
      <c r="G393" s="57">
        <f t="shared" si="32"/>
        <v>1.7803999999999993</v>
      </c>
      <c r="H393" s="56">
        <v>113</v>
      </c>
      <c r="I393" s="64"/>
      <c r="J393" s="67" t="str">
        <f t="shared" si="33"/>
        <v/>
      </c>
      <c r="K393" s="68"/>
    </row>
    <row r="394" spans="1:11" ht="18" x14ac:dyDescent="0.25">
      <c r="A394" s="104"/>
      <c r="B394" s="58"/>
      <c r="C394" s="59">
        <v>1.32</v>
      </c>
      <c r="D394" s="60"/>
      <c r="E394" s="61" t="str">
        <f t="shared" si="31"/>
        <v/>
      </c>
      <c r="F394" s="62">
        <f t="shared" si="34"/>
        <v>3.9503999999999992</v>
      </c>
      <c r="G394" s="57">
        <f t="shared" si="32"/>
        <v>2.630399999999999</v>
      </c>
      <c r="H394" s="56">
        <v>115</v>
      </c>
      <c r="I394" s="64"/>
      <c r="J394" s="67" t="str">
        <f t="shared" si="33"/>
        <v/>
      </c>
      <c r="K394" s="68"/>
    </row>
    <row r="395" spans="1:11" ht="18" x14ac:dyDescent="0.25">
      <c r="A395" s="104"/>
      <c r="B395" s="58"/>
      <c r="C395" s="59">
        <v>1.35</v>
      </c>
      <c r="D395" s="60"/>
      <c r="E395" s="61" t="str">
        <f t="shared" si="31"/>
        <v/>
      </c>
      <c r="F395" s="62">
        <f t="shared" si="34"/>
        <v>3.9503999999999992</v>
      </c>
      <c r="G395" s="57">
        <f t="shared" si="32"/>
        <v>2.6003999999999992</v>
      </c>
      <c r="H395" s="56">
        <v>118</v>
      </c>
      <c r="I395" s="64"/>
      <c r="J395" s="67" t="str">
        <f t="shared" si="33"/>
        <v/>
      </c>
      <c r="K395" s="68"/>
    </row>
    <row r="396" spans="1:11" ht="18" x14ac:dyDescent="0.25">
      <c r="A396" s="104"/>
      <c r="B396" s="58">
        <v>1.341</v>
      </c>
      <c r="C396" s="59"/>
      <c r="D396" s="60">
        <v>1.79</v>
      </c>
      <c r="E396" s="61">
        <f t="shared" si="31"/>
        <v>3.5013999999999994</v>
      </c>
      <c r="F396" s="62">
        <f t="shared" si="34"/>
        <v>3.5013999999999994</v>
      </c>
      <c r="G396" s="57">
        <f t="shared" si="32"/>
        <v>2.1603999999999992</v>
      </c>
      <c r="H396" s="56"/>
      <c r="I396" s="64"/>
      <c r="J396" s="67" t="str">
        <f t="shared" si="33"/>
        <v>Change of Instrument</v>
      </c>
      <c r="K396" s="68"/>
    </row>
    <row r="397" spans="1:11" ht="18" x14ac:dyDescent="0.25">
      <c r="A397" s="104" t="s">
        <v>102</v>
      </c>
      <c r="B397" s="58"/>
      <c r="C397" s="59">
        <v>2.39</v>
      </c>
      <c r="D397" s="60"/>
      <c r="E397" s="61" t="str">
        <f t="shared" si="31"/>
        <v/>
      </c>
      <c r="F397" s="62">
        <f t="shared" si="34"/>
        <v>3.5013999999999994</v>
      </c>
      <c r="G397" s="57">
        <f t="shared" si="32"/>
        <v>1.1113999999999993</v>
      </c>
      <c r="H397" s="56">
        <v>0</v>
      </c>
      <c r="I397" s="64"/>
      <c r="J397" s="67" t="str">
        <f t="shared" si="33"/>
        <v/>
      </c>
      <c r="K397" s="68"/>
    </row>
    <row r="398" spans="1:11" ht="18" x14ac:dyDescent="0.25">
      <c r="A398" s="104"/>
      <c r="B398" s="58"/>
      <c r="C398" s="59">
        <v>2.48</v>
      </c>
      <c r="D398" s="60"/>
      <c r="E398" s="61" t="str">
        <f t="shared" si="31"/>
        <v/>
      </c>
      <c r="F398" s="62">
        <f t="shared" si="34"/>
        <v>3.5013999999999994</v>
      </c>
      <c r="G398" s="57">
        <f t="shared" si="32"/>
        <v>1.0213999999999994</v>
      </c>
      <c r="H398" s="56">
        <v>4</v>
      </c>
      <c r="I398" s="64"/>
      <c r="J398" s="67" t="str">
        <f t="shared" si="33"/>
        <v/>
      </c>
      <c r="K398" s="68"/>
    </row>
    <row r="399" spans="1:11" ht="18" x14ac:dyDescent="0.25">
      <c r="A399" s="104"/>
      <c r="B399" s="58"/>
      <c r="C399" s="59">
        <v>2.54</v>
      </c>
      <c r="D399" s="60"/>
      <c r="E399" s="61" t="str">
        <f t="shared" si="31"/>
        <v/>
      </c>
      <c r="F399" s="62">
        <f t="shared" si="34"/>
        <v>3.5013999999999994</v>
      </c>
      <c r="G399" s="57">
        <f t="shared" si="32"/>
        <v>0.96139999999999937</v>
      </c>
      <c r="H399" s="56">
        <v>8</v>
      </c>
      <c r="I399" s="64"/>
      <c r="J399" s="67" t="str">
        <f t="shared" si="33"/>
        <v/>
      </c>
      <c r="K399" s="68"/>
    </row>
    <row r="400" spans="1:11" ht="18" x14ac:dyDescent="0.25">
      <c r="A400" s="104"/>
      <c r="B400" s="58"/>
      <c r="C400" s="59">
        <v>2.56</v>
      </c>
      <c r="D400" s="60"/>
      <c r="E400" s="61" t="str">
        <f t="shared" si="31"/>
        <v/>
      </c>
      <c r="F400" s="62">
        <f t="shared" si="34"/>
        <v>3.5013999999999994</v>
      </c>
      <c r="G400" s="57">
        <f t="shared" si="32"/>
        <v>0.94139999999999935</v>
      </c>
      <c r="H400" s="56">
        <v>12</v>
      </c>
      <c r="I400" s="64"/>
      <c r="J400" s="67" t="str">
        <f t="shared" si="33"/>
        <v/>
      </c>
      <c r="K400" s="68"/>
    </row>
    <row r="401" spans="1:11" ht="18" x14ac:dyDescent="0.25">
      <c r="A401" s="104"/>
      <c r="B401" s="58"/>
      <c r="C401" s="59">
        <v>2.72</v>
      </c>
      <c r="D401" s="60"/>
      <c r="E401" s="61" t="str">
        <f t="shared" si="31"/>
        <v/>
      </c>
      <c r="F401" s="62">
        <f t="shared" si="34"/>
        <v>3.5013999999999994</v>
      </c>
      <c r="G401" s="57">
        <f t="shared" si="32"/>
        <v>0.78139999999999921</v>
      </c>
      <c r="H401" s="56">
        <v>16</v>
      </c>
      <c r="I401" s="64"/>
      <c r="J401" s="67" t="str">
        <f t="shared" si="33"/>
        <v/>
      </c>
      <c r="K401" s="68"/>
    </row>
    <row r="402" spans="1:11" ht="18" x14ac:dyDescent="0.25">
      <c r="A402" s="104"/>
      <c r="B402" s="58"/>
      <c r="C402" s="59">
        <v>2.44</v>
      </c>
      <c r="D402" s="60"/>
      <c r="E402" s="61" t="str">
        <f t="shared" si="31"/>
        <v/>
      </c>
      <c r="F402" s="62">
        <f t="shared" si="34"/>
        <v>3.5013999999999994</v>
      </c>
      <c r="G402" s="57">
        <f t="shared" si="32"/>
        <v>1.0613999999999995</v>
      </c>
      <c r="H402" s="56">
        <v>20</v>
      </c>
      <c r="I402" s="64"/>
      <c r="J402" s="67" t="str">
        <f t="shared" si="33"/>
        <v/>
      </c>
      <c r="K402" s="68"/>
    </row>
    <row r="403" spans="1:11" ht="18" x14ac:dyDescent="0.25">
      <c r="A403" s="104"/>
      <c r="B403" s="58"/>
      <c r="C403" s="59">
        <v>1.85</v>
      </c>
      <c r="D403" s="60"/>
      <c r="E403" s="61" t="str">
        <f t="shared" si="31"/>
        <v/>
      </c>
      <c r="F403" s="62">
        <f t="shared" si="34"/>
        <v>3.5013999999999994</v>
      </c>
      <c r="G403" s="57">
        <f t="shared" si="32"/>
        <v>1.6513999999999993</v>
      </c>
      <c r="H403" s="56">
        <v>22</v>
      </c>
      <c r="I403" s="64"/>
      <c r="J403" s="67" t="str">
        <f t="shared" si="33"/>
        <v/>
      </c>
      <c r="K403" s="68"/>
    </row>
    <row r="404" spans="1:11" ht="18" x14ac:dyDescent="0.25">
      <c r="A404" s="104"/>
      <c r="B404" s="58"/>
      <c r="C404" s="59">
        <v>1.8440000000000001</v>
      </c>
      <c r="D404" s="60"/>
      <c r="E404" s="61" t="str">
        <f t="shared" si="31"/>
        <v/>
      </c>
      <c r="F404" s="62">
        <f t="shared" si="34"/>
        <v>3.5013999999999994</v>
      </c>
      <c r="G404" s="57">
        <f t="shared" si="32"/>
        <v>1.6573999999999993</v>
      </c>
      <c r="H404" s="56">
        <v>23</v>
      </c>
      <c r="I404" s="64"/>
      <c r="J404" s="67" t="str">
        <f t="shared" si="33"/>
        <v/>
      </c>
      <c r="K404" s="68"/>
    </row>
    <row r="405" spans="1:11" ht="18" x14ac:dyDescent="0.25">
      <c r="A405" s="104"/>
      <c r="B405" s="58"/>
      <c r="C405" s="59">
        <v>2.46</v>
      </c>
      <c r="D405" s="60"/>
      <c r="E405" s="61" t="str">
        <f t="shared" si="31"/>
        <v/>
      </c>
      <c r="F405" s="62">
        <f t="shared" si="34"/>
        <v>3.5013999999999994</v>
      </c>
      <c r="G405" s="57">
        <f t="shared" si="32"/>
        <v>1.0413999999999994</v>
      </c>
      <c r="H405" s="56">
        <v>24</v>
      </c>
      <c r="I405" s="64"/>
      <c r="J405" s="67" t="str">
        <f t="shared" si="33"/>
        <v/>
      </c>
      <c r="K405" s="68"/>
    </row>
    <row r="406" spans="1:11" ht="18" x14ac:dyDescent="0.25">
      <c r="A406" s="104"/>
      <c r="B406" s="58"/>
      <c r="C406" s="59">
        <v>1.8129999999999999</v>
      </c>
      <c r="D406" s="60"/>
      <c r="E406" s="61" t="str">
        <f t="shared" si="31"/>
        <v/>
      </c>
      <c r="F406" s="62">
        <f t="shared" si="34"/>
        <v>3.5013999999999994</v>
      </c>
      <c r="G406" s="57">
        <f t="shared" si="32"/>
        <v>1.6883999999999995</v>
      </c>
      <c r="H406" s="56"/>
      <c r="I406" s="64" t="s">
        <v>75</v>
      </c>
      <c r="J406" s="67" t="str">
        <f t="shared" si="33"/>
        <v>1st- Water Level</v>
      </c>
      <c r="K406" s="68"/>
    </row>
    <row r="407" spans="1:11" ht="31.2" x14ac:dyDescent="0.25">
      <c r="A407" s="104"/>
      <c r="B407" s="58"/>
      <c r="C407" s="59">
        <v>0.66</v>
      </c>
      <c r="D407" s="60"/>
      <c r="E407" s="61">
        <f t="shared" si="31"/>
        <v>1.6883999999999995</v>
      </c>
      <c r="F407" s="62">
        <f t="shared" si="34"/>
        <v>1.6883999999999995</v>
      </c>
      <c r="G407" s="57">
        <f t="shared" si="32"/>
        <v>1.0283999999999995</v>
      </c>
      <c r="H407" s="56">
        <v>26</v>
      </c>
      <c r="I407" s="64"/>
      <c r="J407" s="67" t="str">
        <f t="shared" si="33"/>
        <v>RL Respected by Water Level</v>
      </c>
      <c r="K407" s="68"/>
    </row>
    <row r="408" spans="1:11" ht="18" x14ac:dyDescent="0.25">
      <c r="A408" s="104"/>
      <c r="B408" s="58"/>
      <c r="C408" s="59">
        <v>1.35</v>
      </c>
      <c r="D408" s="60"/>
      <c r="E408" s="61" t="str">
        <f t="shared" si="31"/>
        <v/>
      </c>
      <c r="F408" s="62">
        <f t="shared" si="34"/>
        <v>1.6883999999999995</v>
      </c>
      <c r="G408" s="57">
        <f t="shared" si="32"/>
        <v>0.33839999999999937</v>
      </c>
      <c r="H408" s="56">
        <v>29</v>
      </c>
      <c r="I408" s="64"/>
      <c r="J408" s="67" t="str">
        <f t="shared" si="33"/>
        <v/>
      </c>
      <c r="K408" s="68"/>
    </row>
    <row r="409" spans="1:11" ht="18" x14ac:dyDescent="0.25">
      <c r="A409" s="104"/>
      <c r="B409" s="58"/>
      <c r="C409" s="59">
        <v>1.75</v>
      </c>
      <c r="D409" s="60"/>
      <c r="E409" s="61" t="str">
        <f t="shared" si="31"/>
        <v/>
      </c>
      <c r="F409" s="62">
        <f t="shared" si="34"/>
        <v>1.6883999999999995</v>
      </c>
      <c r="G409" s="57">
        <f t="shared" si="32"/>
        <v>-6.1600000000000543E-2</v>
      </c>
      <c r="H409" s="56">
        <v>31</v>
      </c>
      <c r="I409" s="64"/>
      <c r="J409" s="67" t="str">
        <f t="shared" si="33"/>
        <v/>
      </c>
      <c r="K409" s="68"/>
    </row>
    <row r="410" spans="1:11" ht="18" x14ac:dyDescent="0.25">
      <c r="A410" s="104"/>
      <c r="B410" s="58"/>
      <c r="C410" s="59">
        <v>2.57</v>
      </c>
      <c r="D410" s="60"/>
      <c r="E410" s="61" t="str">
        <f t="shared" si="31"/>
        <v/>
      </c>
      <c r="F410" s="62">
        <f t="shared" si="34"/>
        <v>1.6883999999999995</v>
      </c>
      <c r="G410" s="57">
        <f t="shared" si="32"/>
        <v>-0.88160000000000038</v>
      </c>
      <c r="H410" s="56">
        <v>34</v>
      </c>
      <c r="I410" s="64"/>
      <c r="J410" s="67" t="str">
        <f t="shared" si="33"/>
        <v/>
      </c>
      <c r="K410" s="68"/>
    </row>
    <row r="411" spans="1:11" ht="18" x14ac:dyDescent="0.25">
      <c r="A411" s="104"/>
      <c r="B411" s="58"/>
      <c r="C411" s="59">
        <v>2.4</v>
      </c>
      <c r="D411" s="60"/>
      <c r="E411" s="61" t="str">
        <f t="shared" si="31"/>
        <v/>
      </c>
      <c r="F411" s="62">
        <f t="shared" si="34"/>
        <v>1.6883999999999995</v>
      </c>
      <c r="G411" s="57">
        <f t="shared" si="32"/>
        <v>-0.71160000000000045</v>
      </c>
      <c r="H411" s="56">
        <v>36</v>
      </c>
      <c r="I411" s="64"/>
      <c r="J411" s="67" t="str">
        <f t="shared" si="33"/>
        <v/>
      </c>
      <c r="K411" s="68"/>
    </row>
    <row r="412" spans="1:11" ht="18" x14ac:dyDescent="0.25">
      <c r="A412" s="104"/>
      <c r="B412" s="58"/>
      <c r="C412" s="59">
        <v>1.35</v>
      </c>
      <c r="D412" s="60"/>
      <c r="E412" s="61" t="str">
        <f t="shared" si="31"/>
        <v/>
      </c>
      <c r="F412" s="62">
        <f t="shared" si="34"/>
        <v>1.6883999999999995</v>
      </c>
      <c r="G412" s="57">
        <f t="shared" si="32"/>
        <v>0.33839999999999937</v>
      </c>
      <c r="H412" s="56">
        <v>39</v>
      </c>
      <c r="I412" s="64"/>
      <c r="J412" s="67" t="str">
        <f t="shared" si="33"/>
        <v/>
      </c>
      <c r="K412" s="68"/>
    </row>
    <row r="413" spans="1:11" ht="13.5" customHeight="1" x14ac:dyDescent="0.25">
      <c r="A413" s="104"/>
      <c r="B413" s="58"/>
      <c r="C413" s="59">
        <v>0.26</v>
      </c>
      <c r="D413" s="60"/>
      <c r="E413" s="61" t="str">
        <f t="shared" si="31"/>
        <v/>
      </c>
      <c r="F413" s="62">
        <f t="shared" si="34"/>
        <v>1.6883999999999995</v>
      </c>
      <c r="G413" s="57">
        <f t="shared" si="32"/>
        <v>1.4283999999999994</v>
      </c>
      <c r="H413" s="56">
        <v>41</v>
      </c>
      <c r="I413" s="64"/>
      <c r="J413" s="67" t="str">
        <f t="shared" si="33"/>
        <v/>
      </c>
      <c r="K413" s="68"/>
    </row>
    <row r="414" spans="1:11" ht="18" x14ac:dyDescent="0.25">
      <c r="A414" s="104"/>
      <c r="B414" s="58"/>
      <c r="C414" s="59">
        <v>0.25</v>
      </c>
      <c r="D414" s="60"/>
      <c r="E414" s="61" t="str">
        <f t="shared" si="31"/>
        <v/>
      </c>
      <c r="F414" s="62">
        <f t="shared" si="34"/>
        <v>1.6883999999999995</v>
      </c>
      <c r="G414" s="57">
        <f t="shared" si="32"/>
        <v>1.4383999999999995</v>
      </c>
      <c r="H414" s="56">
        <v>44</v>
      </c>
      <c r="I414" s="64"/>
      <c r="J414" s="67" t="str">
        <f t="shared" si="33"/>
        <v/>
      </c>
      <c r="K414" s="68"/>
    </row>
    <row r="415" spans="1:11" ht="18" x14ac:dyDescent="0.25">
      <c r="A415" s="104"/>
      <c r="B415" s="58"/>
      <c r="C415" s="59">
        <v>0.71</v>
      </c>
      <c r="D415" s="60"/>
      <c r="E415" s="61" t="str">
        <f t="shared" si="31"/>
        <v/>
      </c>
      <c r="F415" s="62">
        <f t="shared" si="34"/>
        <v>1.6883999999999995</v>
      </c>
      <c r="G415" s="57">
        <f t="shared" si="32"/>
        <v>0.97839999999999949</v>
      </c>
      <c r="H415" s="56">
        <v>50</v>
      </c>
      <c r="I415" s="64"/>
      <c r="J415" s="67" t="str">
        <f t="shared" si="33"/>
        <v/>
      </c>
      <c r="K415" s="68"/>
    </row>
    <row r="416" spans="1:11" ht="18" x14ac:dyDescent="0.25">
      <c r="A416" s="104"/>
      <c r="B416" s="58"/>
      <c r="C416" s="59">
        <v>1.24</v>
      </c>
      <c r="D416" s="60"/>
      <c r="E416" s="61" t="str">
        <f t="shared" si="31"/>
        <v/>
      </c>
      <c r="F416" s="62">
        <f t="shared" si="34"/>
        <v>1.6883999999999995</v>
      </c>
      <c r="G416" s="57">
        <f t="shared" si="32"/>
        <v>0.44839999999999947</v>
      </c>
      <c r="H416" s="56">
        <v>56</v>
      </c>
      <c r="I416" s="64"/>
      <c r="J416" s="67" t="str">
        <f t="shared" si="33"/>
        <v/>
      </c>
      <c r="K416" s="68"/>
    </row>
    <row r="417" spans="1:11" ht="18" x14ac:dyDescent="0.25">
      <c r="A417" s="104"/>
      <c r="B417" s="58"/>
      <c r="C417" s="59">
        <v>1.43</v>
      </c>
      <c r="D417" s="60"/>
      <c r="E417" s="61" t="str">
        <f t="shared" si="31"/>
        <v/>
      </c>
      <c r="F417" s="62">
        <f t="shared" si="34"/>
        <v>1.6883999999999995</v>
      </c>
      <c r="G417" s="57">
        <f t="shared" si="32"/>
        <v>0.25839999999999952</v>
      </c>
      <c r="H417" s="56">
        <v>63</v>
      </c>
      <c r="I417" s="64"/>
      <c r="J417" s="67" t="str">
        <f t="shared" si="33"/>
        <v/>
      </c>
      <c r="K417" s="68"/>
    </row>
    <row r="418" spans="1:11" ht="18" x14ac:dyDescent="0.25">
      <c r="A418" s="104"/>
      <c r="B418" s="58"/>
      <c r="C418" s="59">
        <v>1.59</v>
      </c>
      <c r="D418" s="60"/>
      <c r="E418" s="61" t="str">
        <f t="shared" si="31"/>
        <v/>
      </c>
      <c r="F418" s="62">
        <f t="shared" si="34"/>
        <v>1.6883999999999995</v>
      </c>
      <c r="G418" s="57">
        <f t="shared" si="32"/>
        <v>9.8399999999999377E-2</v>
      </c>
      <c r="H418" s="56">
        <v>69</v>
      </c>
      <c r="I418" s="64"/>
      <c r="J418" s="67" t="str">
        <f t="shared" si="33"/>
        <v/>
      </c>
      <c r="K418" s="68"/>
    </row>
    <row r="419" spans="1:11" ht="18" x14ac:dyDescent="0.25">
      <c r="A419" s="104"/>
      <c r="B419" s="58"/>
      <c r="C419" s="59">
        <v>1.77</v>
      </c>
      <c r="D419" s="60"/>
      <c r="E419" s="61" t="str">
        <f t="shared" si="31"/>
        <v/>
      </c>
      <c r="F419" s="62">
        <f t="shared" si="34"/>
        <v>1.6883999999999995</v>
      </c>
      <c r="G419" s="57">
        <f t="shared" si="32"/>
        <v>-8.1600000000000561E-2</v>
      </c>
      <c r="H419" s="56">
        <v>75</v>
      </c>
      <c r="I419" s="64"/>
      <c r="J419" s="67" t="str">
        <f t="shared" si="33"/>
        <v/>
      </c>
      <c r="K419" s="68"/>
    </row>
    <row r="420" spans="1:11" ht="18" x14ac:dyDescent="0.25">
      <c r="A420" s="104"/>
      <c r="B420" s="58"/>
      <c r="C420" s="59">
        <v>1.88</v>
      </c>
      <c r="D420" s="60"/>
      <c r="E420" s="61" t="str">
        <f t="shared" si="31"/>
        <v/>
      </c>
      <c r="F420" s="62">
        <f t="shared" si="34"/>
        <v>1.6883999999999995</v>
      </c>
      <c r="G420" s="57">
        <f t="shared" si="32"/>
        <v>-0.19160000000000044</v>
      </c>
      <c r="H420" s="56">
        <v>80</v>
      </c>
      <c r="I420" s="64"/>
      <c r="J420" s="67" t="str">
        <f t="shared" si="33"/>
        <v/>
      </c>
      <c r="K420" s="68"/>
    </row>
    <row r="421" spans="1:11" ht="18" x14ac:dyDescent="0.25">
      <c r="A421" s="104"/>
      <c r="B421" s="58"/>
      <c r="C421" s="59">
        <v>2.0099999999999998</v>
      </c>
      <c r="D421" s="60"/>
      <c r="E421" s="61" t="str">
        <f t="shared" si="31"/>
        <v/>
      </c>
      <c r="F421" s="62">
        <f t="shared" si="34"/>
        <v>1.6883999999999995</v>
      </c>
      <c r="G421" s="57">
        <f t="shared" si="32"/>
        <v>-0.32160000000000033</v>
      </c>
      <c r="H421" s="56">
        <v>80.5</v>
      </c>
      <c r="I421" s="64"/>
      <c r="J421" s="67" t="str">
        <f t="shared" si="33"/>
        <v/>
      </c>
      <c r="K421" s="68"/>
    </row>
    <row r="422" spans="1:11" ht="18" x14ac:dyDescent="0.25">
      <c r="A422" s="104"/>
      <c r="B422" s="58"/>
      <c r="C422" s="59">
        <v>2.11</v>
      </c>
      <c r="D422" s="60"/>
      <c r="E422" s="61" t="str">
        <f t="shared" si="31"/>
        <v/>
      </c>
      <c r="F422" s="62">
        <f t="shared" si="34"/>
        <v>1.6883999999999995</v>
      </c>
      <c r="G422" s="57">
        <f t="shared" si="32"/>
        <v>-0.42160000000000042</v>
      </c>
      <c r="H422" s="56">
        <v>90</v>
      </c>
      <c r="I422" s="64"/>
      <c r="J422" s="67" t="str">
        <f t="shared" si="33"/>
        <v/>
      </c>
      <c r="K422" s="68"/>
    </row>
    <row r="423" spans="1:11" ht="18" x14ac:dyDescent="0.25">
      <c r="A423" s="104"/>
      <c r="B423" s="58"/>
      <c r="C423" s="59">
        <v>2.94</v>
      </c>
      <c r="D423" s="60"/>
      <c r="E423" s="61" t="str">
        <f t="shared" si="31"/>
        <v/>
      </c>
      <c r="F423" s="62">
        <f t="shared" si="34"/>
        <v>1.6883999999999995</v>
      </c>
      <c r="G423" s="57">
        <f t="shared" si="32"/>
        <v>-1.2516000000000005</v>
      </c>
      <c r="H423" s="56">
        <v>95</v>
      </c>
      <c r="I423" s="64"/>
      <c r="J423" s="67" t="str">
        <f t="shared" si="33"/>
        <v/>
      </c>
      <c r="K423" s="68"/>
    </row>
    <row r="424" spans="1:11" ht="18" x14ac:dyDescent="0.25">
      <c r="A424" s="104"/>
      <c r="B424" s="58"/>
      <c r="C424" s="59">
        <v>1.65</v>
      </c>
      <c r="D424" s="60"/>
      <c r="E424" s="61" t="str">
        <f t="shared" si="31"/>
        <v/>
      </c>
      <c r="F424" s="62">
        <f t="shared" si="34"/>
        <v>1.6883999999999995</v>
      </c>
      <c r="G424" s="57">
        <f t="shared" si="32"/>
        <v>3.8399999999999546E-2</v>
      </c>
      <c r="H424" s="56">
        <v>98</v>
      </c>
      <c r="I424" s="64"/>
      <c r="J424" s="67" t="str">
        <f t="shared" si="33"/>
        <v/>
      </c>
      <c r="K424" s="68"/>
    </row>
    <row r="425" spans="1:11" ht="21" customHeight="1" x14ac:dyDescent="0.25">
      <c r="A425" s="104"/>
      <c r="B425" s="58"/>
      <c r="C425" s="59">
        <v>1.43</v>
      </c>
      <c r="D425" s="60"/>
      <c r="E425" s="61" t="str">
        <f t="shared" si="31"/>
        <v/>
      </c>
      <c r="F425" s="62">
        <f t="shared" si="34"/>
        <v>1.6883999999999995</v>
      </c>
      <c r="G425" s="57">
        <f t="shared" si="32"/>
        <v>0.25839999999999952</v>
      </c>
      <c r="H425" s="56">
        <v>100</v>
      </c>
      <c r="I425" s="64"/>
      <c r="J425" s="67" t="str">
        <f t="shared" si="33"/>
        <v/>
      </c>
      <c r="K425" s="68"/>
    </row>
    <row r="426" spans="1:11" ht="18" x14ac:dyDescent="0.25">
      <c r="A426" s="104"/>
      <c r="B426" s="58"/>
      <c r="C426" s="59">
        <v>1.8129999999999999</v>
      </c>
      <c r="D426" s="60"/>
      <c r="E426" s="61">
        <f t="shared" si="31"/>
        <v>3.5013999999999994</v>
      </c>
      <c r="F426" s="62">
        <f t="shared" si="34"/>
        <v>3.5013999999999994</v>
      </c>
      <c r="G426" s="57">
        <f t="shared" si="32"/>
        <v>1.6883999999999995</v>
      </c>
      <c r="H426" s="56"/>
      <c r="I426" s="64" t="s">
        <v>76</v>
      </c>
      <c r="J426" s="67" t="str">
        <f t="shared" si="33"/>
        <v>2nd- Water Level</v>
      </c>
      <c r="K426" s="68"/>
    </row>
    <row r="427" spans="1:11" ht="18" x14ac:dyDescent="0.25">
      <c r="A427" s="104"/>
      <c r="B427" s="58"/>
      <c r="C427" s="59">
        <v>2.2999999999999998</v>
      </c>
      <c r="D427" s="60"/>
      <c r="E427" s="61" t="str">
        <f t="shared" si="31"/>
        <v/>
      </c>
      <c r="F427" s="62">
        <f t="shared" si="34"/>
        <v>3.5013999999999994</v>
      </c>
      <c r="G427" s="57">
        <f t="shared" si="32"/>
        <v>1.2013999999999996</v>
      </c>
      <c r="H427" s="56">
        <v>102</v>
      </c>
      <c r="I427" s="64"/>
      <c r="J427" s="67" t="str">
        <f t="shared" si="33"/>
        <v/>
      </c>
      <c r="K427" s="68"/>
    </row>
    <row r="428" spans="1:11" ht="18" x14ac:dyDescent="0.25">
      <c r="A428" s="104"/>
      <c r="B428" s="58"/>
      <c r="C428" s="59">
        <v>1.33</v>
      </c>
      <c r="D428" s="60"/>
      <c r="E428" s="61" t="str">
        <f t="shared" si="31"/>
        <v/>
      </c>
      <c r="F428" s="62">
        <f t="shared" si="34"/>
        <v>3.5013999999999994</v>
      </c>
      <c r="G428" s="57">
        <f t="shared" si="32"/>
        <v>2.1713999999999993</v>
      </c>
      <c r="H428" s="56">
        <v>103</v>
      </c>
      <c r="I428" s="64"/>
      <c r="J428" s="67" t="str">
        <f t="shared" si="33"/>
        <v/>
      </c>
      <c r="K428" s="68"/>
    </row>
    <row r="429" spans="1:11" ht="18" x14ac:dyDescent="0.25">
      <c r="A429" s="104"/>
      <c r="B429" s="58"/>
      <c r="C429" s="59">
        <v>1.45</v>
      </c>
      <c r="D429" s="60"/>
      <c r="E429" s="61" t="str">
        <f t="shared" si="31"/>
        <v/>
      </c>
      <c r="F429" s="62">
        <f t="shared" si="34"/>
        <v>3.5013999999999994</v>
      </c>
      <c r="G429" s="57">
        <f t="shared" si="32"/>
        <v>2.0513999999999992</v>
      </c>
      <c r="H429" s="56">
        <v>108</v>
      </c>
      <c r="I429" s="64"/>
      <c r="J429" s="67" t="str">
        <f t="shared" si="33"/>
        <v/>
      </c>
      <c r="K429" s="68"/>
    </row>
    <row r="430" spans="1:11" ht="18" x14ac:dyDescent="0.25">
      <c r="A430" s="104"/>
      <c r="B430" s="58">
        <v>1.9359999999999999</v>
      </c>
      <c r="C430" s="59"/>
      <c r="D430" s="60">
        <v>1.865</v>
      </c>
      <c r="E430" s="61">
        <f t="shared" si="31"/>
        <v>3.5723999999999991</v>
      </c>
      <c r="F430" s="62">
        <f t="shared" si="34"/>
        <v>3.5723999999999991</v>
      </c>
      <c r="G430" s="57">
        <f t="shared" si="32"/>
        <v>1.6363999999999994</v>
      </c>
      <c r="H430" s="56"/>
      <c r="I430" s="64"/>
      <c r="J430" s="67" t="str">
        <f t="shared" si="33"/>
        <v>Change of Instrument</v>
      </c>
      <c r="K430" s="68"/>
    </row>
    <row r="431" spans="1:11" ht="18" x14ac:dyDescent="0.25">
      <c r="A431" s="104" t="s">
        <v>103</v>
      </c>
      <c r="B431" s="58"/>
      <c r="C431" s="59">
        <v>1.86</v>
      </c>
      <c r="D431" s="60"/>
      <c r="E431" s="61" t="str">
        <f t="shared" si="31"/>
        <v/>
      </c>
      <c r="F431" s="62">
        <f t="shared" si="34"/>
        <v>3.5723999999999991</v>
      </c>
      <c r="G431" s="57">
        <f t="shared" si="32"/>
        <v>1.712399999999999</v>
      </c>
      <c r="H431" s="56">
        <v>0</v>
      </c>
      <c r="I431" s="64"/>
      <c r="J431" s="67" t="str">
        <f t="shared" si="33"/>
        <v/>
      </c>
      <c r="K431" s="68"/>
    </row>
    <row r="432" spans="1:11" ht="18" x14ac:dyDescent="0.25">
      <c r="A432" s="104"/>
      <c r="B432" s="58"/>
      <c r="C432" s="59">
        <v>1.63</v>
      </c>
      <c r="D432" s="60"/>
      <c r="E432" s="61" t="str">
        <f t="shared" si="31"/>
        <v/>
      </c>
      <c r="F432" s="62">
        <f t="shared" si="34"/>
        <v>3.5723999999999991</v>
      </c>
      <c r="G432" s="57">
        <f t="shared" si="32"/>
        <v>1.9423999999999992</v>
      </c>
      <c r="H432" s="56">
        <v>0.5</v>
      </c>
      <c r="I432" s="64"/>
      <c r="J432" s="67" t="str">
        <f t="shared" si="33"/>
        <v/>
      </c>
      <c r="K432" s="68"/>
    </row>
    <row r="433" spans="1:11" ht="18" x14ac:dyDescent="0.25">
      <c r="A433" s="104"/>
      <c r="B433" s="58"/>
      <c r="C433" s="59">
        <v>1.24</v>
      </c>
      <c r="D433" s="60"/>
      <c r="E433" s="61" t="str">
        <f t="shared" si="31"/>
        <v/>
      </c>
      <c r="F433" s="62">
        <f t="shared" si="34"/>
        <v>3.5723999999999991</v>
      </c>
      <c r="G433" s="57">
        <f t="shared" si="32"/>
        <v>2.3323999999999989</v>
      </c>
      <c r="H433" s="56">
        <v>1</v>
      </c>
      <c r="I433" s="64"/>
      <c r="J433" s="67" t="str">
        <f t="shared" si="33"/>
        <v/>
      </c>
      <c r="K433" s="68"/>
    </row>
    <row r="434" spans="1:11" ht="18" x14ac:dyDescent="0.25">
      <c r="A434" s="104"/>
      <c r="B434" s="58"/>
      <c r="C434" s="59">
        <v>1.67</v>
      </c>
      <c r="D434" s="60"/>
      <c r="E434" s="61" t="str">
        <f t="shared" si="31"/>
        <v/>
      </c>
      <c r="F434" s="62">
        <f t="shared" si="34"/>
        <v>3.5723999999999991</v>
      </c>
      <c r="G434" s="57">
        <f t="shared" si="32"/>
        <v>1.9023999999999992</v>
      </c>
      <c r="H434" s="56">
        <v>2</v>
      </c>
      <c r="I434" s="64"/>
      <c r="J434" s="67" t="str">
        <f t="shared" si="33"/>
        <v/>
      </c>
      <c r="K434" s="68"/>
    </row>
    <row r="435" spans="1:11" ht="18" x14ac:dyDescent="0.25">
      <c r="A435" s="104"/>
      <c r="B435" s="58"/>
      <c r="C435" s="59">
        <v>1.9159999999999999</v>
      </c>
      <c r="D435" s="60"/>
      <c r="E435" s="61" t="str">
        <f t="shared" si="31"/>
        <v/>
      </c>
      <c r="F435" s="62">
        <f t="shared" si="34"/>
        <v>3.5723999999999991</v>
      </c>
      <c r="G435" s="57">
        <f t="shared" si="32"/>
        <v>1.6563999999999992</v>
      </c>
      <c r="H435" s="56"/>
      <c r="I435" s="64" t="s">
        <v>75</v>
      </c>
      <c r="J435" s="67" t="str">
        <f t="shared" si="33"/>
        <v>1st- Water Level</v>
      </c>
      <c r="K435" s="68"/>
    </row>
    <row r="436" spans="1:11" ht="31.2" x14ac:dyDescent="0.25">
      <c r="A436" s="104"/>
      <c r="B436" s="58"/>
      <c r="C436" s="59">
        <v>0.65</v>
      </c>
      <c r="D436" s="60"/>
      <c r="E436" s="61">
        <f t="shared" si="31"/>
        <v>1.6563999999999992</v>
      </c>
      <c r="F436" s="62">
        <f t="shared" si="34"/>
        <v>1.6563999999999992</v>
      </c>
      <c r="G436" s="57">
        <f t="shared" si="32"/>
        <v>1.0063999999999993</v>
      </c>
      <c r="H436" s="56">
        <v>6</v>
      </c>
      <c r="I436" s="64"/>
      <c r="J436" s="67" t="str">
        <f t="shared" si="33"/>
        <v>RL Respected by Water Level</v>
      </c>
      <c r="K436" s="68"/>
    </row>
    <row r="437" spans="1:11" ht="18" x14ac:dyDescent="0.25">
      <c r="A437" s="104"/>
      <c r="B437" s="58"/>
      <c r="C437" s="59">
        <v>1.57</v>
      </c>
      <c r="D437" s="60"/>
      <c r="E437" s="61" t="str">
        <f t="shared" si="31"/>
        <v/>
      </c>
      <c r="F437" s="62">
        <f t="shared" si="34"/>
        <v>1.6563999999999992</v>
      </c>
      <c r="G437" s="57">
        <f t="shared" si="32"/>
        <v>8.6399999999999144E-2</v>
      </c>
      <c r="H437" s="56">
        <v>10</v>
      </c>
      <c r="I437" s="64"/>
      <c r="J437" s="67" t="str">
        <f t="shared" si="33"/>
        <v/>
      </c>
      <c r="K437" s="68"/>
    </row>
    <row r="438" spans="1:11" ht="18" x14ac:dyDescent="0.25">
      <c r="A438" s="104"/>
      <c r="B438" s="58"/>
      <c r="C438" s="59">
        <v>1.72</v>
      </c>
      <c r="D438" s="60"/>
      <c r="E438" s="61" t="str">
        <f t="shared" si="31"/>
        <v/>
      </c>
      <c r="F438" s="62">
        <f t="shared" si="34"/>
        <v>1.6563999999999992</v>
      </c>
      <c r="G438" s="57">
        <f t="shared" si="32"/>
        <v>-6.3600000000000767E-2</v>
      </c>
      <c r="H438" s="56">
        <v>14</v>
      </c>
      <c r="I438" s="64"/>
      <c r="J438" s="67" t="str">
        <f t="shared" si="33"/>
        <v/>
      </c>
      <c r="K438" s="68"/>
    </row>
    <row r="439" spans="1:11" ht="18" x14ac:dyDescent="0.25">
      <c r="A439" s="104"/>
      <c r="B439" s="58"/>
      <c r="C439" s="59">
        <v>2.88</v>
      </c>
      <c r="D439" s="60"/>
      <c r="E439" s="61" t="str">
        <f t="shared" si="31"/>
        <v/>
      </c>
      <c r="F439" s="62">
        <f t="shared" si="34"/>
        <v>1.6563999999999992</v>
      </c>
      <c r="G439" s="57">
        <f t="shared" si="32"/>
        <v>-1.2236000000000007</v>
      </c>
      <c r="H439" s="56">
        <v>19</v>
      </c>
      <c r="I439" s="64"/>
      <c r="J439" s="67" t="str">
        <f t="shared" si="33"/>
        <v/>
      </c>
      <c r="K439" s="68"/>
    </row>
    <row r="440" spans="1:11" ht="18" x14ac:dyDescent="0.25">
      <c r="A440" s="104"/>
      <c r="B440" s="58"/>
      <c r="C440" s="59">
        <v>2.2799999999999998</v>
      </c>
      <c r="D440" s="60"/>
      <c r="E440" s="61" t="str">
        <f t="shared" si="31"/>
        <v/>
      </c>
      <c r="F440" s="62">
        <f t="shared" si="34"/>
        <v>1.6563999999999992</v>
      </c>
      <c r="G440" s="57">
        <f t="shared" si="32"/>
        <v>-0.6236000000000006</v>
      </c>
      <c r="H440" s="56">
        <v>23</v>
      </c>
      <c r="I440" s="64"/>
      <c r="J440" s="67" t="str">
        <f t="shared" si="33"/>
        <v/>
      </c>
      <c r="K440" s="68"/>
    </row>
    <row r="441" spans="1:11" ht="18" x14ac:dyDescent="0.25">
      <c r="A441" s="104"/>
      <c r="B441" s="58"/>
      <c r="C441" s="59">
        <v>2.2999999999999998</v>
      </c>
      <c r="D441" s="60"/>
      <c r="E441" s="61" t="str">
        <f t="shared" si="31"/>
        <v/>
      </c>
      <c r="F441" s="62">
        <f t="shared" si="34"/>
        <v>1.6563999999999992</v>
      </c>
      <c r="G441" s="57">
        <f t="shared" si="32"/>
        <v>-0.64360000000000062</v>
      </c>
      <c r="H441" s="56">
        <v>28</v>
      </c>
      <c r="I441" s="64"/>
      <c r="J441" s="67" t="str">
        <f t="shared" si="33"/>
        <v/>
      </c>
      <c r="K441" s="68"/>
    </row>
    <row r="442" spans="1:11" ht="18" x14ac:dyDescent="0.25">
      <c r="A442" s="104"/>
      <c r="B442" s="58"/>
      <c r="C442" s="59">
        <v>1.8</v>
      </c>
      <c r="D442" s="60"/>
      <c r="E442" s="61" t="str">
        <f t="shared" si="31"/>
        <v/>
      </c>
      <c r="F442" s="62">
        <f t="shared" si="34"/>
        <v>1.6563999999999992</v>
      </c>
      <c r="G442" s="57">
        <f t="shared" si="32"/>
        <v>-0.14360000000000084</v>
      </c>
      <c r="H442" s="56">
        <v>32</v>
      </c>
      <c r="I442" s="64"/>
      <c r="J442" s="67" t="str">
        <f t="shared" si="33"/>
        <v/>
      </c>
      <c r="K442" s="68"/>
    </row>
    <row r="443" spans="1:11" ht="18" x14ac:dyDescent="0.25">
      <c r="A443" s="104"/>
      <c r="B443" s="58"/>
      <c r="C443" s="59">
        <v>1.76</v>
      </c>
      <c r="D443" s="60"/>
      <c r="E443" s="61" t="str">
        <f t="shared" si="31"/>
        <v/>
      </c>
      <c r="F443" s="62">
        <f t="shared" si="34"/>
        <v>1.6563999999999992</v>
      </c>
      <c r="G443" s="57">
        <f t="shared" si="32"/>
        <v>-0.1036000000000008</v>
      </c>
      <c r="H443" s="56">
        <v>36</v>
      </c>
      <c r="I443" s="64"/>
      <c r="J443" s="67" t="str">
        <f t="shared" si="33"/>
        <v/>
      </c>
      <c r="K443" s="68"/>
    </row>
    <row r="444" spans="1:11" ht="18" x14ac:dyDescent="0.25">
      <c r="A444" s="104"/>
      <c r="B444" s="58"/>
      <c r="C444" s="59">
        <v>2.06</v>
      </c>
      <c r="D444" s="60"/>
      <c r="E444" s="61" t="str">
        <f t="shared" si="31"/>
        <v/>
      </c>
      <c r="F444" s="62">
        <f t="shared" si="34"/>
        <v>1.6563999999999992</v>
      </c>
      <c r="G444" s="57">
        <f t="shared" si="32"/>
        <v>-0.40360000000000085</v>
      </c>
      <c r="H444" s="56">
        <v>41</v>
      </c>
      <c r="I444" s="64"/>
      <c r="J444" s="67" t="str">
        <f t="shared" si="33"/>
        <v/>
      </c>
      <c r="K444" s="68"/>
    </row>
    <row r="445" spans="1:11" ht="18" x14ac:dyDescent="0.25">
      <c r="A445" s="104"/>
      <c r="B445" s="58"/>
      <c r="C445" s="59">
        <v>1.94</v>
      </c>
      <c r="D445" s="60"/>
      <c r="E445" s="61" t="str">
        <f t="shared" si="31"/>
        <v/>
      </c>
      <c r="F445" s="62">
        <f t="shared" si="34"/>
        <v>1.6563999999999992</v>
      </c>
      <c r="G445" s="57">
        <f t="shared" si="32"/>
        <v>-0.28360000000000074</v>
      </c>
      <c r="H445" s="56">
        <v>45</v>
      </c>
      <c r="I445" s="64"/>
      <c r="J445" s="67" t="str">
        <f t="shared" si="33"/>
        <v/>
      </c>
      <c r="K445" s="68"/>
    </row>
    <row r="446" spans="1:11" ht="18" x14ac:dyDescent="0.25">
      <c r="A446" s="104"/>
      <c r="B446" s="58"/>
      <c r="C446" s="59">
        <v>1.83</v>
      </c>
      <c r="D446" s="60"/>
      <c r="E446" s="61" t="str">
        <f t="shared" si="31"/>
        <v/>
      </c>
      <c r="F446" s="62">
        <f t="shared" si="34"/>
        <v>1.6563999999999992</v>
      </c>
      <c r="G446" s="57">
        <f t="shared" si="32"/>
        <v>-0.17360000000000086</v>
      </c>
      <c r="H446" s="56">
        <v>49</v>
      </c>
      <c r="I446" s="64"/>
      <c r="J446" s="67" t="str">
        <f t="shared" si="33"/>
        <v/>
      </c>
      <c r="K446" s="68"/>
    </row>
    <row r="447" spans="1:11" ht="20.55" customHeight="1" x14ac:dyDescent="0.25">
      <c r="A447" s="104"/>
      <c r="B447" s="58"/>
      <c r="C447" s="59">
        <v>1.17</v>
      </c>
      <c r="D447" s="60"/>
      <c r="E447" s="61" t="str">
        <f t="shared" si="31"/>
        <v/>
      </c>
      <c r="F447" s="62">
        <f t="shared" si="34"/>
        <v>1.6563999999999992</v>
      </c>
      <c r="G447" s="57">
        <f t="shared" si="32"/>
        <v>0.48639999999999928</v>
      </c>
      <c r="H447" s="56">
        <v>54</v>
      </c>
      <c r="I447" s="64"/>
      <c r="J447" s="67" t="str">
        <f t="shared" si="33"/>
        <v/>
      </c>
      <c r="K447" s="68"/>
    </row>
    <row r="448" spans="1:11" ht="18" x14ac:dyDescent="0.25">
      <c r="A448" s="104"/>
      <c r="B448" s="58"/>
      <c r="C448" s="59">
        <v>0.9</v>
      </c>
      <c r="D448" s="60"/>
      <c r="E448" s="61" t="str">
        <f t="shared" si="31"/>
        <v/>
      </c>
      <c r="F448" s="62">
        <f t="shared" si="34"/>
        <v>1.6563999999999992</v>
      </c>
      <c r="G448" s="57">
        <f t="shared" si="32"/>
        <v>0.75639999999999918</v>
      </c>
      <c r="H448" s="56">
        <v>58</v>
      </c>
      <c r="I448" s="64"/>
      <c r="J448" s="67" t="str">
        <f t="shared" si="33"/>
        <v/>
      </c>
      <c r="K448" s="68"/>
    </row>
    <row r="449" spans="1:11" ht="18" x14ac:dyDescent="0.25">
      <c r="A449" s="104"/>
      <c r="B449" s="58"/>
      <c r="C449" s="59">
        <v>0.89</v>
      </c>
      <c r="D449" s="60"/>
      <c r="E449" s="61" t="str">
        <f t="shared" si="31"/>
        <v/>
      </c>
      <c r="F449" s="62">
        <f t="shared" si="34"/>
        <v>1.6563999999999992</v>
      </c>
      <c r="G449" s="57">
        <f t="shared" si="32"/>
        <v>0.76639999999999919</v>
      </c>
      <c r="H449" s="56">
        <v>58.5</v>
      </c>
      <c r="I449" s="64"/>
      <c r="J449" s="67" t="str">
        <f t="shared" si="33"/>
        <v/>
      </c>
      <c r="K449" s="68"/>
    </row>
    <row r="450" spans="1:11" ht="18" x14ac:dyDescent="0.25">
      <c r="A450" s="104"/>
      <c r="B450" s="58"/>
      <c r="C450" s="59">
        <v>1.34</v>
      </c>
      <c r="D450" s="60"/>
      <c r="E450" s="61" t="str">
        <f t="shared" ref="E450:E513" si="35">IF(I449="WL-1",G449,IF(I450="wl-2",F449+C450,IF(B450="","",F449-D450+B450)))</f>
        <v/>
      </c>
      <c r="F450" s="62">
        <f t="shared" si="34"/>
        <v>1.6563999999999992</v>
      </c>
      <c r="G450" s="57">
        <f t="shared" ref="G450:G513" si="36">IF(B450&amp;C450&amp;D450="","",IF(B450&amp;D450="",F450-C450,IF(B450&amp;C450="",F450-D450,IF(C450="",F449-D450))))</f>
        <v>0.31639999999999913</v>
      </c>
      <c r="H450" s="56">
        <v>62</v>
      </c>
      <c r="I450" s="64"/>
      <c r="J450" s="67" t="str">
        <f t="shared" si="33"/>
        <v/>
      </c>
      <c r="K450" s="68"/>
    </row>
    <row r="451" spans="1:11" ht="18" x14ac:dyDescent="0.25">
      <c r="A451" s="104"/>
      <c r="B451" s="58"/>
      <c r="C451" s="59">
        <v>1.33</v>
      </c>
      <c r="D451" s="60"/>
      <c r="E451" s="61" t="str">
        <f t="shared" si="35"/>
        <v/>
      </c>
      <c r="F451" s="62">
        <f t="shared" si="34"/>
        <v>1.6563999999999992</v>
      </c>
      <c r="G451" s="57">
        <f t="shared" si="36"/>
        <v>0.32639999999999914</v>
      </c>
      <c r="H451" s="56">
        <v>67</v>
      </c>
      <c r="I451" s="64"/>
      <c r="J451" s="67" t="str">
        <f t="shared" ref="J451:J514" si="37">IF(I451="WL-1","1st- Water Level",IF(I450="wl-1","RL Respected by Water Level",IF(I451="WL-2","2nd- Water Level",IF(E451="","","Change of Instrument"))))</f>
        <v/>
      </c>
      <c r="K451" s="68"/>
    </row>
    <row r="452" spans="1:11" ht="18" x14ac:dyDescent="0.25">
      <c r="A452" s="104"/>
      <c r="B452" s="58"/>
      <c r="C452" s="59">
        <v>1.37</v>
      </c>
      <c r="D452" s="60"/>
      <c r="E452" s="61" t="str">
        <f t="shared" si="35"/>
        <v/>
      </c>
      <c r="F452" s="62">
        <f t="shared" ref="F452:F515" si="38">IF(E452="",F451,E452)</f>
        <v>1.6563999999999992</v>
      </c>
      <c r="G452" s="57">
        <f t="shared" si="36"/>
        <v>0.2863999999999991</v>
      </c>
      <c r="H452" s="56">
        <v>73</v>
      </c>
      <c r="I452" s="64"/>
      <c r="J452" s="67" t="str">
        <f t="shared" si="37"/>
        <v/>
      </c>
      <c r="K452" s="68"/>
    </row>
    <row r="453" spans="1:11" ht="18" x14ac:dyDescent="0.25">
      <c r="A453" s="104"/>
      <c r="B453" s="58"/>
      <c r="C453" s="59">
        <v>1.1299999999999999</v>
      </c>
      <c r="D453" s="60"/>
      <c r="E453" s="61" t="str">
        <f t="shared" si="35"/>
        <v/>
      </c>
      <c r="F453" s="62">
        <f t="shared" si="38"/>
        <v>1.6563999999999992</v>
      </c>
      <c r="G453" s="57">
        <f t="shared" si="36"/>
        <v>0.52639999999999931</v>
      </c>
      <c r="H453" s="56">
        <v>78</v>
      </c>
      <c r="I453" s="64"/>
      <c r="J453" s="67" t="str">
        <f t="shared" si="37"/>
        <v/>
      </c>
      <c r="K453" s="68"/>
    </row>
    <row r="454" spans="1:11" ht="18" x14ac:dyDescent="0.25">
      <c r="A454" s="104"/>
      <c r="B454" s="58"/>
      <c r="C454" s="59">
        <v>0.8</v>
      </c>
      <c r="D454" s="60"/>
      <c r="E454" s="61" t="str">
        <f t="shared" si="35"/>
        <v/>
      </c>
      <c r="F454" s="62">
        <f t="shared" si="38"/>
        <v>1.6563999999999992</v>
      </c>
      <c r="G454" s="57">
        <f t="shared" si="36"/>
        <v>0.85639999999999916</v>
      </c>
      <c r="H454" s="56">
        <v>83</v>
      </c>
      <c r="I454" s="64"/>
      <c r="J454" s="67" t="str">
        <f t="shared" si="37"/>
        <v/>
      </c>
      <c r="K454" s="68"/>
    </row>
    <row r="455" spans="1:11" ht="18" x14ac:dyDescent="0.25">
      <c r="A455" s="104"/>
      <c r="B455" s="58"/>
      <c r="C455" s="59">
        <v>1.9159999999999999</v>
      </c>
      <c r="D455" s="60"/>
      <c r="E455" s="61">
        <f t="shared" si="35"/>
        <v>3.5723999999999991</v>
      </c>
      <c r="F455" s="62">
        <f t="shared" si="38"/>
        <v>3.5723999999999991</v>
      </c>
      <c r="G455" s="57">
        <f t="shared" si="36"/>
        <v>1.6563999999999992</v>
      </c>
      <c r="H455" s="56"/>
      <c r="I455" s="64" t="s">
        <v>76</v>
      </c>
      <c r="J455" s="67" t="str">
        <f t="shared" si="37"/>
        <v>2nd- Water Level</v>
      </c>
      <c r="K455" s="68"/>
    </row>
    <row r="456" spans="1:11" ht="18" x14ac:dyDescent="0.25">
      <c r="A456" s="104"/>
      <c r="B456" s="58"/>
      <c r="C456" s="59">
        <v>1.28</v>
      </c>
      <c r="D456" s="60"/>
      <c r="E456" s="61" t="str">
        <f t="shared" si="35"/>
        <v/>
      </c>
      <c r="F456" s="62">
        <f t="shared" si="38"/>
        <v>3.5723999999999991</v>
      </c>
      <c r="G456" s="57">
        <f t="shared" si="36"/>
        <v>2.2923999999999989</v>
      </c>
      <c r="H456" s="56">
        <v>84.5</v>
      </c>
      <c r="I456" s="64"/>
      <c r="J456" s="67" t="str">
        <f t="shared" si="37"/>
        <v/>
      </c>
      <c r="K456" s="68"/>
    </row>
    <row r="457" spans="1:11" ht="18" x14ac:dyDescent="0.25">
      <c r="A457" s="104"/>
      <c r="B457" s="58"/>
      <c r="C457" s="59">
        <v>1.34</v>
      </c>
      <c r="D457" s="60"/>
      <c r="E457" s="61" t="str">
        <f t="shared" si="35"/>
        <v/>
      </c>
      <c r="F457" s="62">
        <f t="shared" si="38"/>
        <v>3.5723999999999991</v>
      </c>
      <c r="G457" s="57">
        <f t="shared" si="36"/>
        <v>2.2323999999999993</v>
      </c>
      <c r="H457" s="56">
        <v>87</v>
      </c>
      <c r="I457" s="64"/>
      <c r="J457" s="67" t="str">
        <f t="shared" si="37"/>
        <v/>
      </c>
      <c r="K457" s="68"/>
    </row>
    <row r="458" spans="1:11" ht="18" x14ac:dyDescent="0.25">
      <c r="A458" s="104"/>
      <c r="B458" s="58">
        <v>1.657</v>
      </c>
      <c r="C458" s="59"/>
      <c r="D458" s="60">
        <v>1.6519999999999999</v>
      </c>
      <c r="E458" s="61">
        <f t="shared" si="35"/>
        <v>3.577399999999999</v>
      </c>
      <c r="F458" s="62">
        <f t="shared" si="38"/>
        <v>3.577399999999999</v>
      </c>
      <c r="G458" s="57">
        <f t="shared" si="36"/>
        <v>1.9203999999999992</v>
      </c>
      <c r="H458" s="56"/>
      <c r="I458" s="64"/>
      <c r="J458" s="67" t="str">
        <f t="shared" si="37"/>
        <v>Change of Instrument</v>
      </c>
      <c r="K458" s="68"/>
    </row>
    <row r="459" spans="1:11" ht="18" x14ac:dyDescent="0.25">
      <c r="A459" s="104" t="s">
        <v>104</v>
      </c>
      <c r="B459" s="58"/>
      <c r="C459" s="59">
        <v>1.8</v>
      </c>
      <c r="D459" s="60"/>
      <c r="E459" s="61" t="str">
        <f t="shared" si="35"/>
        <v/>
      </c>
      <c r="F459" s="62">
        <f t="shared" si="38"/>
        <v>3.577399999999999</v>
      </c>
      <c r="G459" s="57">
        <f t="shared" si="36"/>
        <v>1.777399999999999</v>
      </c>
      <c r="H459" s="56">
        <v>0</v>
      </c>
      <c r="I459" s="64"/>
      <c r="J459" s="67" t="str">
        <f t="shared" si="37"/>
        <v/>
      </c>
      <c r="K459" s="68"/>
    </row>
    <row r="460" spans="1:11" ht="18" x14ac:dyDescent="0.25">
      <c r="A460" s="104"/>
      <c r="B460" s="58"/>
      <c r="C460" s="59">
        <v>1.82</v>
      </c>
      <c r="D460" s="60"/>
      <c r="E460" s="61" t="str">
        <f t="shared" si="35"/>
        <v/>
      </c>
      <c r="F460" s="62">
        <f t="shared" si="38"/>
        <v>3.577399999999999</v>
      </c>
      <c r="G460" s="57">
        <f t="shared" si="36"/>
        <v>1.757399999999999</v>
      </c>
      <c r="H460" s="56">
        <v>5</v>
      </c>
      <c r="I460" s="64"/>
      <c r="J460" s="67" t="str">
        <f t="shared" si="37"/>
        <v/>
      </c>
      <c r="K460" s="68"/>
    </row>
    <row r="461" spans="1:11" ht="18" x14ac:dyDescent="0.25">
      <c r="A461" s="104"/>
      <c r="B461" s="58"/>
      <c r="C461" s="59">
        <v>1.72</v>
      </c>
      <c r="D461" s="60"/>
      <c r="E461" s="61" t="str">
        <f t="shared" si="35"/>
        <v/>
      </c>
      <c r="F461" s="62">
        <f t="shared" si="38"/>
        <v>3.577399999999999</v>
      </c>
      <c r="G461" s="57">
        <f t="shared" si="36"/>
        <v>1.8573999999999991</v>
      </c>
      <c r="H461" s="56"/>
      <c r="I461" s="64" t="s">
        <v>75</v>
      </c>
      <c r="J461" s="67" t="str">
        <f t="shared" si="37"/>
        <v>1st- Water Level</v>
      </c>
      <c r="K461" s="68"/>
    </row>
    <row r="462" spans="1:11" ht="31.2" x14ac:dyDescent="0.25">
      <c r="A462" s="104"/>
      <c r="B462" s="58"/>
      <c r="C462" s="59">
        <v>1.23</v>
      </c>
      <c r="D462" s="60"/>
      <c r="E462" s="61">
        <f t="shared" si="35"/>
        <v>1.8573999999999991</v>
      </c>
      <c r="F462" s="62">
        <f t="shared" si="38"/>
        <v>1.8573999999999991</v>
      </c>
      <c r="G462" s="57">
        <f t="shared" si="36"/>
        <v>0.62739999999999907</v>
      </c>
      <c r="H462" s="56">
        <v>10</v>
      </c>
      <c r="I462" s="64"/>
      <c r="J462" s="67" t="str">
        <f t="shared" si="37"/>
        <v>RL Respected by Water Level</v>
      </c>
      <c r="K462" s="68"/>
    </row>
    <row r="463" spans="1:11" ht="18" x14ac:dyDescent="0.25">
      <c r="A463" s="104"/>
      <c r="B463" s="58"/>
      <c r="C463" s="59">
        <v>1.9</v>
      </c>
      <c r="D463" s="60"/>
      <c r="E463" s="61" t="str">
        <f t="shared" si="35"/>
        <v/>
      </c>
      <c r="F463" s="62">
        <f t="shared" si="38"/>
        <v>1.8573999999999991</v>
      </c>
      <c r="G463" s="57">
        <f t="shared" si="36"/>
        <v>-4.2600000000000859E-2</v>
      </c>
      <c r="H463" s="56">
        <v>16</v>
      </c>
      <c r="I463" s="64"/>
      <c r="J463" s="67" t="str">
        <f t="shared" si="37"/>
        <v/>
      </c>
      <c r="K463" s="68"/>
    </row>
    <row r="464" spans="1:11" ht="18" x14ac:dyDescent="0.25">
      <c r="A464" s="104"/>
      <c r="B464" s="58"/>
      <c r="C464" s="59">
        <v>1.96</v>
      </c>
      <c r="D464" s="60"/>
      <c r="E464" s="61" t="str">
        <f t="shared" si="35"/>
        <v/>
      </c>
      <c r="F464" s="62">
        <f t="shared" si="38"/>
        <v>1.8573999999999991</v>
      </c>
      <c r="G464" s="57">
        <f t="shared" si="36"/>
        <v>-0.10260000000000091</v>
      </c>
      <c r="H464" s="56">
        <v>21</v>
      </c>
      <c r="I464" s="64"/>
      <c r="J464" s="67" t="str">
        <f t="shared" si="37"/>
        <v/>
      </c>
      <c r="K464" s="68"/>
    </row>
    <row r="465" spans="1:11" ht="18" x14ac:dyDescent="0.25">
      <c r="A465" s="104"/>
      <c r="B465" s="58"/>
      <c r="C465" s="59">
        <v>2.7</v>
      </c>
      <c r="D465" s="60"/>
      <c r="E465" s="61" t="str">
        <f t="shared" si="35"/>
        <v/>
      </c>
      <c r="F465" s="62">
        <f t="shared" si="38"/>
        <v>1.8573999999999991</v>
      </c>
      <c r="G465" s="57">
        <f t="shared" si="36"/>
        <v>-0.84260000000000113</v>
      </c>
      <c r="H465" s="56">
        <v>27</v>
      </c>
      <c r="I465" s="64"/>
      <c r="J465" s="67" t="str">
        <f t="shared" si="37"/>
        <v/>
      </c>
      <c r="K465" s="68"/>
    </row>
    <row r="466" spans="1:11" ht="18" x14ac:dyDescent="0.25">
      <c r="A466" s="104"/>
      <c r="B466" s="58"/>
      <c r="C466" s="59">
        <v>3.32</v>
      </c>
      <c r="D466" s="60"/>
      <c r="E466" s="61" t="str">
        <f t="shared" si="35"/>
        <v/>
      </c>
      <c r="F466" s="62">
        <f t="shared" si="38"/>
        <v>1.8573999999999991</v>
      </c>
      <c r="G466" s="57">
        <f t="shared" si="36"/>
        <v>-1.4626000000000008</v>
      </c>
      <c r="H466" s="56">
        <v>32</v>
      </c>
      <c r="I466" s="64"/>
      <c r="J466" s="67" t="str">
        <f t="shared" si="37"/>
        <v/>
      </c>
      <c r="K466" s="68"/>
    </row>
    <row r="467" spans="1:11" ht="18" x14ac:dyDescent="0.25">
      <c r="A467" s="104"/>
      <c r="B467" s="58"/>
      <c r="C467" s="59">
        <v>2.7</v>
      </c>
      <c r="D467" s="60"/>
      <c r="E467" s="61" t="str">
        <f t="shared" si="35"/>
        <v/>
      </c>
      <c r="F467" s="62">
        <f t="shared" si="38"/>
        <v>1.8573999999999991</v>
      </c>
      <c r="G467" s="57">
        <f t="shared" si="36"/>
        <v>-0.84260000000000113</v>
      </c>
      <c r="H467" s="56">
        <v>38</v>
      </c>
      <c r="I467" s="64"/>
      <c r="J467" s="67" t="str">
        <f t="shared" si="37"/>
        <v/>
      </c>
      <c r="K467" s="68"/>
    </row>
    <row r="468" spans="1:11" ht="18" x14ac:dyDescent="0.25">
      <c r="A468" s="104"/>
      <c r="B468" s="58"/>
      <c r="C468" s="59">
        <v>2.2000000000000002</v>
      </c>
      <c r="D468" s="60"/>
      <c r="E468" s="61" t="str">
        <f t="shared" si="35"/>
        <v/>
      </c>
      <c r="F468" s="62">
        <f t="shared" si="38"/>
        <v>1.8573999999999991</v>
      </c>
      <c r="G468" s="57">
        <f t="shared" si="36"/>
        <v>-0.34260000000000113</v>
      </c>
      <c r="H468" s="56">
        <v>43</v>
      </c>
      <c r="I468" s="64"/>
      <c r="J468" s="67" t="str">
        <f t="shared" si="37"/>
        <v/>
      </c>
      <c r="K468" s="68"/>
    </row>
    <row r="469" spans="1:11" ht="18" x14ac:dyDescent="0.25">
      <c r="A469" s="104"/>
      <c r="B469" s="58"/>
      <c r="C469" s="59">
        <v>2.17</v>
      </c>
      <c r="D469" s="60"/>
      <c r="E469" s="61" t="str">
        <f t="shared" si="35"/>
        <v/>
      </c>
      <c r="F469" s="62">
        <f t="shared" si="38"/>
        <v>1.8573999999999991</v>
      </c>
      <c r="G469" s="57">
        <f t="shared" si="36"/>
        <v>-0.31260000000000088</v>
      </c>
      <c r="H469" s="56">
        <v>49</v>
      </c>
      <c r="I469" s="64"/>
      <c r="J469" s="67" t="str">
        <f t="shared" si="37"/>
        <v/>
      </c>
      <c r="K469" s="68"/>
    </row>
    <row r="470" spans="1:11" ht="18" x14ac:dyDescent="0.25">
      <c r="A470" s="104"/>
      <c r="B470" s="58"/>
      <c r="C470" s="59">
        <v>1.55</v>
      </c>
      <c r="D470" s="60"/>
      <c r="E470" s="61" t="str">
        <f t="shared" si="35"/>
        <v/>
      </c>
      <c r="F470" s="62">
        <f t="shared" si="38"/>
        <v>1.8573999999999991</v>
      </c>
      <c r="G470" s="57">
        <f t="shared" si="36"/>
        <v>0.30739999999999901</v>
      </c>
      <c r="H470" s="56">
        <v>54</v>
      </c>
      <c r="I470" s="64"/>
      <c r="J470" s="67" t="str">
        <f t="shared" si="37"/>
        <v/>
      </c>
      <c r="K470" s="68"/>
    </row>
    <row r="471" spans="1:11" ht="18" x14ac:dyDescent="0.25">
      <c r="A471" s="104"/>
      <c r="B471" s="58"/>
      <c r="C471" s="59">
        <v>1.98</v>
      </c>
      <c r="D471" s="60"/>
      <c r="E471" s="61" t="str">
        <f t="shared" si="35"/>
        <v/>
      </c>
      <c r="F471" s="62">
        <f t="shared" si="38"/>
        <v>1.8573999999999991</v>
      </c>
      <c r="G471" s="57">
        <f t="shared" si="36"/>
        <v>-0.12260000000000093</v>
      </c>
      <c r="H471" s="56">
        <v>60</v>
      </c>
      <c r="I471" s="64"/>
      <c r="J471" s="67" t="str">
        <f t="shared" si="37"/>
        <v/>
      </c>
      <c r="K471" s="68"/>
    </row>
    <row r="472" spans="1:11" ht="18" x14ac:dyDescent="0.25">
      <c r="A472" s="104"/>
      <c r="B472" s="58"/>
      <c r="C472" s="59">
        <v>1.95</v>
      </c>
      <c r="D472" s="60"/>
      <c r="E472" s="61" t="str">
        <f t="shared" si="35"/>
        <v/>
      </c>
      <c r="F472" s="62">
        <f t="shared" si="38"/>
        <v>1.8573999999999991</v>
      </c>
      <c r="G472" s="57">
        <f t="shared" si="36"/>
        <v>-9.2600000000000904E-2</v>
      </c>
      <c r="H472" s="56">
        <v>65</v>
      </c>
      <c r="I472" s="64"/>
      <c r="J472" s="67" t="str">
        <f t="shared" si="37"/>
        <v/>
      </c>
      <c r="K472" s="68"/>
    </row>
    <row r="473" spans="1:11" ht="18" x14ac:dyDescent="0.25">
      <c r="A473" s="104"/>
      <c r="B473" s="58"/>
      <c r="C473" s="59">
        <v>1.3</v>
      </c>
      <c r="D473" s="60"/>
      <c r="E473" s="61" t="str">
        <f t="shared" si="35"/>
        <v/>
      </c>
      <c r="F473" s="62">
        <f t="shared" si="38"/>
        <v>1.8573999999999991</v>
      </c>
      <c r="G473" s="57">
        <f t="shared" si="36"/>
        <v>0.55739999999999901</v>
      </c>
      <c r="H473" s="56">
        <v>71</v>
      </c>
      <c r="I473" s="64"/>
      <c r="J473" s="67" t="str">
        <f t="shared" si="37"/>
        <v/>
      </c>
      <c r="K473" s="68"/>
    </row>
    <row r="474" spans="1:11" ht="18" x14ac:dyDescent="0.25">
      <c r="A474" s="104"/>
      <c r="B474" s="58"/>
      <c r="C474" s="59">
        <v>1.57</v>
      </c>
      <c r="D474" s="60"/>
      <c r="E474" s="61" t="str">
        <f t="shared" si="35"/>
        <v/>
      </c>
      <c r="F474" s="62">
        <f t="shared" si="38"/>
        <v>1.8573999999999991</v>
      </c>
      <c r="G474" s="57">
        <f t="shared" si="36"/>
        <v>0.28739999999999899</v>
      </c>
      <c r="H474" s="56">
        <v>76</v>
      </c>
      <c r="I474" s="64"/>
      <c r="J474" s="67" t="str">
        <f t="shared" si="37"/>
        <v/>
      </c>
      <c r="K474" s="68"/>
    </row>
    <row r="475" spans="1:11" ht="18" x14ac:dyDescent="0.25">
      <c r="A475" s="104"/>
      <c r="B475" s="58"/>
      <c r="C475" s="59">
        <v>1.49</v>
      </c>
      <c r="D475" s="60"/>
      <c r="E475" s="61" t="str">
        <f t="shared" si="35"/>
        <v/>
      </c>
      <c r="F475" s="62">
        <f t="shared" si="38"/>
        <v>1.8573999999999991</v>
      </c>
      <c r="G475" s="57">
        <f t="shared" si="36"/>
        <v>0.36739999999999906</v>
      </c>
      <c r="H475" s="56">
        <v>82</v>
      </c>
      <c r="I475" s="64"/>
      <c r="J475" s="67" t="str">
        <f t="shared" si="37"/>
        <v/>
      </c>
      <c r="K475" s="68"/>
    </row>
    <row r="476" spans="1:11" ht="18" x14ac:dyDescent="0.25">
      <c r="A476" s="104"/>
      <c r="B476" s="58"/>
      <c r="C476" s="59">
        <v>1.55</v>
      </c>
      <c r="D476" s="60"/>
      <c r="E476" s="61" t="str">
        <f t="shared" si="35"/>
        <v/>
      </c>
      <c r="F476" s="62">
        <f t="shared" si="38"/>
        <v>1.8573999999999991</v>
      </c>
      <c r="G476" s="57">
        <f t="shared" si="36"/>
        <v>0.30739999999999901</v>
      </c>
      <c r="H476" s="56">
        <v>87</v>
      </c>
      <c r="I476" s="64"/>
      <c r="J476" s="67" t="str">
        <f t="shared" si="37"/>
        <v/>
      </c>
      <c r="K476" s="68"/>
    </row>
    <row r="477" spans="1:11" ht="18" x14ac:dyDescent="0.25">
      <c r="A477" s="104"/>
      <c r="B477" s="58"/>
      <c r="C477" s="59">
        <v>1.34</v>
      </c>
      <c r="D477" s="60"/>
      <c r="E477" s="61" t="str">
        <f t="shared" si="35"/>
        <v/>
      </c>
      <c r="F477" s="62">
        <f t="shared" si="38"/>
        <v>1.8573999999999991</v>
      </c>
      <c r="G477" s="57">
        <f t="shared" si="36"/>
        <v>0.51739999999999897</v>
      </c>
      <c r="H477" s="56">
        <v>93</v>
      </c>
      <c r="I477" s="64"/>
      <c r="J477" s="67" t="str">
        <f t="shared" si="37"/>
        <v/>
      </c>
      <c r="K477" s="68"/>
    </row>
    <row r="478" spans="1:11" ht="18" x14ac:dyDescent="0.25">
      <c r="A478" s="104"/>
      <c r="B478" s="58"/>
      <c r="C478" s="59">
        <v>1.35</v>
      </c>
      <c r="D478" s="60"/>
      <c r="E478" s="61" t="str">
        <f t="shared" si="35"/>
        <v/>
      </c>
      <c r="F478" s="62">
        <f t="shared" si="38"/>
        <v>1.8573999999999991</v>
      </c>
      <c r="G478" s="57">
        <f t="shared" si="36"/>
        <v>0.50739999999999896</v>
      </c>
      <c r="H478" s="56">
        <v>98</v>
      </c>
      <c r="I478" s="64"/>
      <c r="J478" s="67" t="str">
        <f t="shared" si="37"/>
        <v/>
      </c>
      <c r="K478" s="68"/>
    </row>
    <row r="479" spans="1:11" ht="18" x14ac:dyDescent="0.25">
      <c r="A479" s="104"/>
      <c r="B479" s="58"/>
      <c r="C479" s="59">
        <v>1.72</v>
      </c>
      <c r="D479" s="60"/>
      <c r="E479" s="61">
        <f t="shared" si="35"/>
        <v>3.577399999999999</v>
      </c>
      <c r="F479" s="62">
        <f t="shared" si="38"/>
        <v>3.577399999999999</v>
      </c>
      <c r="G479" s="57">
        <f t="shared" si="36"/>
        <v>1.8573999999999991</v>
      </c>
      <c r="H479" s="56"/>
      <c r="I479" s="64" t="s">
        <v>76</v>
      </c>
      <c r="J479" s="67" t="str">
        <f t="shared" si="37"/>
        <v>2nd- Water Level</v>
      </c>
      <c r="K479" s="68"/>
    </row>
    <row r="480" spans="1:11" ht="18" x14ac:dyDescent="0.25">
      <c r="A480" s="104"/>
      <c r="B480" s="58"/>
      <c r="C480" s="59">
        <v>2.48</v>
      </c>
      <c r="D480" s="60"/>
      <c r="E480" s="61" t="str">
        <f t="shared" si="35"/>
        <v/>
      </c>
      <c r="F480" s="62">
        <f t="shared" si="38"/>
        <v>3.577399999999999</v>
      </c>
      <c r="G480" s="57">
        <f t="shared" si="36"/>
        <v>1.097399999999999</v>
      </c>
      <c r="H480" s="56">
        <v>99</v>
      </c>
      <c r="I480" s="64"/>
      <c r="J480" s="67" t="str">
        <f t="shared" si="37"/>
        <v/>
      </c>
      <c r="K480" s="68"/>
    </row>
    <row r="481" spans="1:11" ht="18" x14ac:dyDescent="0.25">
      <c r="A481" s="104"/>
      <c r="B481" s="58"/>
      <c r="C481" s="59">
        <v>1.33</v>
      </c>
      <c r="D481" s="60"/>
      <c r="E481" s="61" t="str">
        <f t="shared" si="35"/>
        <v/>
      </c>
      <c r="F481" s="62">
        <f t="shared" si="38"/>
        <v>3.577399999999999</v>
      </c>
      <c r="G481" s="57">
        <f t="shared" si="36"/>
        <v>2.247399999999999</v>
      </c>
      <c r="H481" s="56">
        <v>100</v>
      </c>
      <c r="I481" s="64"/>
      <c r="J481" s="67" t="str">
        <f t="shared" si="37"/>
        <v/>
      </c>
      <c r="K481" s="68"/>
    </row>
    <row r="482" spans="1:11" ht="18" x14ac:dyDescent="0.25">
      <c r="A482" s="104"/>
      <c r="B482" s="58"/>
      <c r="C482" s="59">
        <v>1.38</v>
      </c>
      <c r="D482" s="60"/>
      <c r="E482" s="61" t="str">
        <f t="shared" si="35"/>
        <v/>
      </c>
      <c r="F482" s="62">
        <f t="shared" si="38"/>
        <v>3.577399999999999</v>
      </c>
      <c r="G482" s="57">
        <f t="shared" si="36"/>
        <v>2.1973999999999991</v>
      </c>
      <c r="H482" s="56">
        <v>102.5</v>
      </c>
      <c r="I482" s="64"/>
      <c r="J482" s="67" t="str">
        <f t="shared" si="37"/>
        <v/>
      </c>
      <c r="K482" s="68"/>
    </row>
    <row r="483" spans="1:11" ht="18" x14ac:dyDescent="0.25">
      <c r="A483" s="104"/>
      <c r="B483" s="58">
        <v>1.6220000000000001</v>
      </c>
      <c r="C483" s="59"/>
      <c r="D483" s="60">
        <v>1.4670000000000001</v>
      </c>
      <c r="E483" s="61">
        <f t="shared" si="35"/>
        <v>3.7323999999999993</v>
      </c>
      <c r="F483" s="62">
        <f t="shared" si="38"/>
        <v>3.7323999999999993</v>
      </c>
      <c r="G483" s="57">
        <f t="shared" si="36"/>
        <v>2.1103999999999989</v>
      </c>
      <c r="H483" s="56"/>
      <c r="I483" s="64"/>
      <c r="J483" s="67" t="str">
        <f t="shared" si="37"/>
        <v>Change of Instrument</v>
      </c>
      <c r="K483" s="68"/>
    </row>
    <row r="484" spans="1:11" ht="18" x14ac:dyDescent="0.25">
      <c r="A484" s="104" t="s">
        <v>105</v>
      </c>
      <c r="B484" s="58"/>
      <c r="C484" s="59">
        <v>1.76</v>
      </c>
      <c r="D484" s="60"/>
      <c r="E484" s="61" t="str">
        <f t="shared" si="35"/>
        <v/>
      </c>
      <c r="F484" s="62">
        <f t="shared" si="38"/>
        <v>3.7323999999999993</v>
      </c>
      <c r="G484" s="57">
        <f t="shared" si="36"/>
        <v>1.9723999999999993</v>
      </c>
      <c r="H484" s="56">
        <v>0</v>
      </c>
      <c r="I484" s="64"/>
      <c r="J484" s="67" t="str">
        <f t="shared" si="37"/>
        <v/>
      </c>
      <c r="K484" s="68"/>
    </row>
    <row r="485" spans="1:11" ht="18" x14ac:dyDescent="0.25">
      <c r="A485" s="104"/>
      <c r="B485" s="58"/>
      <c r="C485" s="59">
        <v>1.72</v>
      </c>
      <c r="D485" s="60"/>
      <c r="E485" s="61" t="str">
        <f t="shared" si="35"/>
        <v/>
      </c>
      <c r="F485" s="62">
        <f t="shared" si="38"/>
        <v>3.7323999999999993</v>
      </c>
      <c r="G485" s="57">
        <f t="shared" si="36"/>
        <v>2.0123999999999995</v>
      </c>
      <c r="H485" s="56">
        <v>4</v>
      </c>
      <c r="I485" s="64"/>
      <c r="J485" s="67" t="str">
        <f t="shared" si="37"/>
        <v/>
      </c>
      <c r="K485" s="68"/>
    </row>
    <row r="486" spans="1:11" ht="21.6" customHeight="1" x14ac:dyDescent="0.25">
      <c r="A486" s="104"/>
      <c r="B486" s="58"/>
      <c r="C486" s="59">
        <v>2.08</v>
      </c>
      <c r="D486" s="60"/>
      <c r="E486" s="61" t="str">
        <f t="shared" si="35"/>
        <v/>
      </c>
      <c r="F486" s="62">
        <f t="shared" si="38"/>
        <v>3.7323999999999993</v>
      </c>
      <c r="G486" s="57">
        <f t="shared" si="36"/>
        <v>1.6523999999999992</v>
      </c>
      <c r="H486" s="56">
        <v>5</v>
      </c>
      <c r="I486" s="64"/>
      <c r="J486" s="67" t="str">
        <f t="shared" si="37"/>
        <v/>
      </c>
      <c r="K486" s="68"/>
    </row>
    <row r="487" spans="1:11" ht="18" x14ac:dyDescent="0.25">
      <c r="A487" s="104"/>
      <c r="B487" s="58"/>
      <c r="C487" s="59">
        <v>1.823</v>
      </c>
      <c r="D487" s="60"/>
      <c r="E487" s="61" t="str">
        <f t="shared" si="35"/>
        <v/>
      </c>
      <c r="F487" s="62">
        <f t="shared" si="38"/>
        <v>3.7323999999999993</v>
      </c>
      <c r="G487" s="57">
        <f t="shared" si="36"/>
        <v>1.9093999999999993</v>
      </c>
      <c r="H487" s="56"/>
      <c r="I487" s="64" t="s">
        <v>75</v>
      </c>
      <c r="J487" s="67" t="str">
        <f t="shared" si="37"/>
        <v>1st- Water Level</v>
      </c>
      <c r="K487" s="68"/>
    </row>
    <row r="488" spans="1:11" ht="31.2" x14ac:dyDescent="0.25">
      <c r="A488" s="104"/>
      <c r="B488" s="58"/>
      <c r="C488" s="59">
        <v>0.99</v>
      </c>
      <c r="D488" s="60"/>
      <c r="E488" s="61">
        <f t="shared" si="35"/>
        <v>1.9093999999999993</v>
      </c>
      <c r="F488" s="62">
        <f t="shared" si="38"/>
        <v>1.9093999999999993</v>
      </c>
      <c r="G488" s="57">
        <f t="shared" si="36"/>
        <v>0.91939999999999933</v>
      </c>
      <c r="H488" s="56">
        <v>10</v>
      </c>
      <c r="I488" s="64"/>
      <c r="J488" s="67" t="str">
        <f t="shared" si="37"/>
        <v>RL Respected by Water Level</v>
      </c>
      <c r="K488" s="68"/>
    </row>
    <row r="489" spans="1:11" ht="18" x14ac:dyDescent="0.25">
      <c r="A489" s="104"/>
      <c r="B489" s="58"/>
      <c r="C489" s="59">
        <v>1.2</v>
      </c>
      <c r="D489" s="60"/>
      <c r="E489" s="61" t="str">
        <f t="shared" si="35"/>
        <v/>
      </c>
      <c r="F489" s="62">
        <f t="shared" si="38"/>
        <v>1.9093999999999993</v>
      </c>
      <c r="G489" s="57">
        <f t="shared" si="36"/>
        <v>0.70939999999999936</v>
      </c>
      <c r="H489" s="56">
        <v>16</v>
      </c>
      <c r="I489" s="64"/>
      <c r="J489" s="67" t="str">
        <f t="shared" si="37"/>
        <v/>
      </c>
      <c r="K489" s="68"/>
    </row>
    <row r="490" spans="1:11" ht="18" x14ac:dyDescent="0.25">
      <c r="A490" s="104"/>
      <c r="B490" s="58"/>
      <c r="C490" s="59">
        <v>1.24</v>
      </c>
      <c r="D490" s="60"/>
      <c r="E490" s="61" t="str">
        <f t="shared" si="35"/>
        <v/>
      </c>
      <c r="F490" s="62">
        <f t="shared" si="38"/>
        <v>1.9093999999999993</v>
      </c>
      <c r="G490" s="57">
        <f t="shared" si="36"/>
        <v>0.66939999999999933</v>
      </c>
      <c r="H490" s="56">
        <v>21</v>
      </c>
      <c r="I490" s="64"/>
      <c r="J490" s="67" t="str">
        <f t="shared" si="37"/>
        <v/>
      </c>
      <c r="K490" s="68"/>
    </row>
    <row r="491" spans="1:11" ht="18" x14ac:dyDescent="0.25">
      <c r="A491" s="104"/>
      <c r="B491" s="58"/>
      <c r="C491" s="59">
        <v>1.36</v>
      </c>
      <c r="D491" s="60"/>
      <c r="E491" s="61" t="str">
        <f t="shared" si="35"/>
        <v/>
      </c>
      <c r="F491" s="62">
        <f t="shared" si="38"/>
        <v>1.9093999999999993</v>
      </c>
      <c r="G491" s="57">
        <f t="shared" si="36"/>
        <v>0.54939999999999922</v>
      </c>
      <c r="H491" s="56">
        <v>27</v>
      </c>
      <c r="I491" s="64"/>
      <c r="J491" s="67" t="str">
        <f t="shared" si="37"/>
        <v/>
      </c>
      <c r="K491" s="68"/>
    </row>
    <row r="492" spans="1:11" ht="18" x14ac:dyDescent="0.25">
      <c r="A492" s="104"/>
      <c r="B492" s="58"/>
      <c r="C492" s="59">
        <v>1.55</v>
      </c>
      <c r="D492" s="60"/>
      <c r="E492" s="61" t="str">
        <f t="shared" si="35"/>
        <v/>
      </c>
      <c r="F492" s="62">
        <f t="shared" si="38"/>
        <v>1.9093999999999993</v>
      </c>
      <c r="G492" s="57">
        <f t="shared" si="36"/>
        <v>0.35939999999999928</v>
      </c>
      <c r="H492" s="56">
        <v>32</v>
      </c>
      <c r="I492" s="64"/>
      <c r="J492" s="67" t="str">
        <f t="shared" si="37"/>
        <v/>
      </c>
      <c r="K492" s="68"/>
    </row>
    <row r="493" spans="1:11" ht="18" x14ac:dyDescent="0.25">
      <c r="A493" s="104"/>
      <c r="B493" s="58"/>
      <c r="C493" s="59">
        <v>1.81</v>
      </c>
      <c r="D493" s="60"/>
      <c r="E493" s="61" t="str">
        <f t="shared" si="35"/>
        <v/>
      </c>
      <c r="F493" s="62">
        <f t="shared" si="38"/>
        <v>1.9093999999999993</v>
      </c>
      <c r="G493" s="57">
        <f t="shared" si="36"/>
        <v>9.9399999999999267E-2</v>
      </c>
      <c r="H493" s="56">
        <v>38</v>
      </c>
      <c r="I493" s="64"/>
      <c r="J493" s="67" t="str">
        <f t="shared" si="37"/>
        <v/>
      </c>
      <c r="K493" s="68"/>
    </row>
    <row r="494" spans="1:11" ht="18" x14ac:dyDescent="0.25">
      <c r="A494" s="104"/>
      <c r="B494" s="58"/>
      <c r="C494" s="59">
        <v>1</v>
      </c>
      <c r="D494" s="60"/>
      <c r="E494" s="61" t="str">
        <f t="shared" si="35"/>
        <v/>
      </c>
      <c r="F494" s="62">
        <f t="shared" si="38"/>
        <v>1.9093999999999993</v>
      </c>
      <c r="G494" s="57">
        <f t="shared" si="36"/>
        <v>0.90939999999999932</v>
      </c>
      <c r="H494" s="56">
        <v>43</v>
      </c>
      <c r="I494" s="64"/>
      <c r="J494" s="67" t="str">
        <f t="shared" si="37"/>
        <v/>
      </c>
      <c r="K494" s="68"/>
    </row>
    <row r="495" spans="1:11" ht="18" x14ac:dyDescent="0.25">
      <c r="A495" s="104"/>
      <c r="B495" s="58"/>
      <c r="C495" s="59">
        <v>3.78</v>
      </c>
      <c r="D495" s="60"/>
      <c r="E495" s="61" t="str">
        <f t="shared" si="35"/>
        <v/>
      </c>
      <c r="F495" s="62">
        <f t="shared" si="38"/>
        <v>1.9093999999999993</v>
      </c>
      <c r="G495" s="57">
        <f t="shared" si="36"/>
        <v>-1.8706000000000005</v>
      </c>
      <c r="H495" s="56">
        <v>49</v>
      </c>
      <c r="I495" s="64"/>
      <c r="J495" s="67" t="str">
        <f t="shared" si="37"/>
        <v/>
      </c>
      <c r="K495" s="68"/>
    </row>
    <row r="496" spans="1:11" ht="18" x14ac:dyDescent="0.25">
      <c r="A496" s="104"/>
      <c r="B496" s="58"/>
      <c r="C496" s="59">
        <v>3.73</v>
      </c>
      <c r="D496" s="60"/>
      <c r="E496" s="61" t="str">
        <f t="shared" si="35"/>
        <v/>
      </c>
      <c r="F496" s="62">
        <f t="shared" si="38"/>
        <v>1.9093999999999993</v>
      </c>
      <c r="G496" s="57">
        <f t="shared" si="36"/>
        <v>-1.8206000000000007</v>
      </c>
      <c r="H496" s="56">
        <v>54</v>
      </c>
      <c r="I496" s="64"/>
      <c r="J496" s="67" t="str">
        <f t="shared" si="37"/>
        <v/>
      </c>
      <c r="K496" s="68"/>
    </row>
    <row r="497" spans="1:11" ht="18" x14ac:dyDescent="0.25">
      <c r="A497" s="104"/>
      <c r="B497" s="58"/>
      <c r="C497" s="59">
        <v>3.86</v>
      </c>
      <c r="D497" s="60"/>
      <c r="E497" s="61" t="str">
        <f t="shared" si="35"/>
        <v/>
      </c>
      <c r="F497" s="62">
        <f t="shared" si="38"/>
        <v>1.9093999999999993</v>
      </c>
      <c r="G497" s="57">
        <f t="shared" si="36"/>
        <v>-1.9506000000000006</v>
      </c>
      <c r="H497" s="56">
        <v>60</v>
      </c>
      <c r="I497" s="64"/>
      <c r="J497" s="67" t="str">
        <f t="shared" si="37"/>
        <v/>
      </c>
      <c r="K497" s="68"/>
    </row>
    <row r="498" spans="1:11" ht="18" x14ac:dyDescent="0.25">
      <c r="A498" s="104"/>
      <c r="B498" s="58"/>
      <c r="C498" s="59">
        <v>2.6</v>
      </c>
      <c r="D498" s="60"/>
      <c r="E498" s="61" t="str">
        <f t="shared" si="35"/>
        <v/>
      </c>
      <c r="F498" s="62">
        <f t="shared" si="38"/>
        <v>1.9093999999999993</v>
      </c>
      <c r="G498" s="57">
        <f t="shared" si="36"/>
        <v>-0.69060000000000077</v>
      </c>
      <c r="H498" s="56">
        <v>65</v>
      </c>
      <c r="I498" s="64"/>
      <c r="J498" s="67" t="str">
        <f t="shared" si="37"/>
        <v/>
      </c>
      <c r="K498" s="68"/>
    </row>
    <row r="499" spans="1:11" ht="18" x14ac:dyDescent="0.25">
      <c r="A499" s="104"/>
      <c r="B499" s="58"/>
      <c r="C499" s="59">
        <v>1.57</v>
      </c>
      <c r="D499" s="60"/>
      <c r="E499" s="61" t="str">
        <f t="shared" si="35"/>
        <v/>
      </c>
      <c r="F499" s="62">
        <f t="shared" si="38"/>
        <v>1.9093999999999993</v>
      </c>
      <c r="G499" s="57">
        <f t="shared" si="36"/>
        <v>0.33939999999999926</v>
      </c>
      <c r="H499" s="56">
        <v>71</v>
      </c>
      <c r="I499" s="64"/>
      <c r="J499" s="67" t="str">
        <f t="shared" si="37"/>
        <v/>
      </c>
      <c r="K499" s="68"/>
    </row>
    <row r="500" spans="1:11" ht="18" x14ac:dyDescent="0.25">
      <c r="A500" s="104"/>
      <c r="B500" s="58"/>
      <c r="C500" s="59">
        <v>0.92</v>
      </c>
      <c r="D500" s="60"/>
      <c r="E500" s="61" t="str">
        <f t="shared" si="35"/>
        <v/>
      </c>
      <c r="F500" s="62">
        <f t="shared" si="38"/>
        <v>1.9093999999999993</v>
      </c>
      <c r="G500" s="57">
        <f t="shared" si="36"/>
        <v>0.98939999999999928</v>
      </c>
      <c r="H500" s="56">
        <v>76</v>
      </c>
      <c r="I500" s="64"/>
      <c r="J500" s="67" t="str">
        <f t="shared" si="37"/>
        <v/>
      </c>
      <c r="K500" s="68"/>
    </row>
    <row r="501" spans="1:11" ht="18" x14ac:dyDescent="0.25">
      <c r="A501" s="104"/>
      <c r="B501" s="58"/>
      <c r="C501" s="59">
        <v>0.62</v>
      </c>
      <c r="D501" s="60"/>
      <c r="E501" s="61" t="str">
        <f t="shared" si="35"/>
        <v/>
      </c>
      <c r="F501" s="62">
        <f t="shared" si="38"/>
        <v>1.9093999999999993</v>
      </c>
      <c r="G501" s="57">
        <f t="shared" si="36"/>
        <v>1.2893999999999992</v>
      </c>
      <c r="H501" s="56">
        <v>82</v>
      </c>
      <c r="I501" s="64"/>
      <c r="J501" s="67" t="str">
        <f t="shared" si="37"/>
        <v/>
      </c>
      <c r="K501" s="68"/>
    </row>
    <row r="502" spans="1:11" ht="18" x14ac:dyDescent="0.25">
      <c r="A502" s="104"/>
      <c r="B502" s="58"/>
      <c r="C502" s="59">
        <v>1.1000000000000001</v>
      </c>
      <c r="D502" s="60"/>
      <c r="E502" s="61" t="str">
        <f t="shared" si="35"/>
        <v/>
      </c>
      <c r="F502" s="62">
        <f t="shared" si="38"/>
        <v>1.9093999999999993</v>
      </c>
      <c r="G502" s="57">
        <f t="shared" si="36"/>
        <v>0.80939999999999923</v>
      </c>
      <c r="H502" s="56">
        <v>87</v>
      </c>
      <c r="I502" s="64"/>
      <c r="J502" s="67" t="str">
        <f t="shared" si="37"/>
        <v/>
      </c>
      <c r="K502" s="68"/>
    </row>
    <row r="503" spans="1:11" ht="18" x14ac:dyDescent="0.25">
      <c r="A503" s="104"/>
      <c r="B503" s="58"/>
      <c r="C503" s="59">
        <v>1.39</v>
      </c>
      <c r="D503" s="60"/>
      <c r="E503" s="61" t="str">
        <f t="shared" si="35"/>
        <v/>
      </c>
      <c r="F503" s="62">
        <f t="shared" si="38"/>
        <v>1.9093999999999993</v>
      </c>
      <c r="G503" s="57">
        <f t="shared" si="36"/>
        <v>0.51939999999999942</v>
      </c>
      <c r="H503" s="56">
        <v>93</v>
      </c>
      <c r="I503" s="64"/>
      <c r="J503" s="67" t="str">
        <f t="shared" si="37"/>
        <v/>
      </c>
      <c r="K503" s="68"/>
    </row>
    <row r="504" spans="1:11" ht="18" x14ac:dyDescent="0.25">
      <c r="A504" s="104"/>
      <c r="B504" s="58"/>
      <c r="C504" s="59">
        <v>1.36</v>
      </c>
      <c r="D504" s="60"/>
      <c r="E504" s="61" t="str">
        <f t="shared" si="35"/>
        <v/>
      </c>
      <c r="F504" s="62">
        <f t="shared" si="38"/>
        <v>1.9093999999999993</v>
      </c>
      <c r="G504" s="57">
        <f t="shared" si="36"/>
        <v>0.54939999999999922</v>
      </c>
      <c r="H504" s="56">
        <v>98</v>
      </c>
      <c r="I504" s="64"/>
      <c r="J504" s="67" t="str">
        <f t="shared" si="37"/>
        <v/>
      </c>
      <c r="K504" s="68"/>
    </row>
    <row r="505" spans="1:11" ht="18" x14ac:dyDescent="0.25">
      <c r="A505" s="104"/>
      <c r="B505" s="58"/>
      <c r="C505" s="59">
        <v>1.823</v>
      </c>
      <c r="D505" s="60"/>
      <c r="E505" s="61">
        <f t="shared" si="35"/>
        <v>3.7323999999999993</v>
      </c>
      <c r="F505" s="62">
        <f t="shared" si="38"/>
        <v>3.7323999999999993</v>
      </c>
      <c r="G505" s="57">
        <f t="shared" si="36"/>
        <v>1.9093999999999993</v>
      </c>
      <c r="H505" s="56"/>
      <c r="I505" s="64" t="s">
        <v>76</v>
      </c>
      <c r="J505" s="67" t="str">
        <f t="shared" si="37"/>
        <v>2nd- Water Level</v>
      </c>
      <c r="K505" s="68"/>
    </row>
    <row r="506" spans="1:11" ht="18" x14ac:dyDescent="0.25">
      <c r="A506" s="104"/>
      <c r="B506" s="58"/>
      <c r="C506" s="59">
        <v>1.93</v>
      </c>
      <c r="D506" s="60"/>
      <c r="E506" s="61" t="str">
        <f t="shared" si="35"/>
        <v/>
      </c>
      <c r="F506" s="62">
        <f t="shared" si="38"/>
        <v>3.7323999999999993</v>
      </c>
      <c r="G506" s="57">
        <f t="shared" si="36"/>
        <v>1.8023999999999993</v>
      </c>
      <c r="H506" s="56">
        <v>100</v>
      </c>
      <c r="I506" s="64"/>
      <c r="J506" s="67" t="str">
        <f t="shared" si="37"/>
        <v/>
      </c>
      <c r="K506" s="68"/>
    </row>
    <row r="507" spans="1:11" ht="18" x14ac:dyDescent="0.25">
      <c r="A507" s="104"/>
      <c r="B507" s="58"/>
      <c r="C507" s="59">
        <v>2.02</v>
      </c>
      <c r="D507" s="60"/>
      <c r="E507" s="61" t="str">
        <f t="shared" si="35"/>
        <v/>
      </c>
      <c r="F507" s="62">
        <f t="shared" si="38"/>
        <v>3.7323999999999993</v>
      </c>
      <c r="G507" s="57">
        <f t="shared" si="36"/>
        <v>1.7123999999999993</v>
      </c>
      <c r="H507" s="56">
        <v>105</v>
      </c>
      <c r="I507" s="64"/>
      <c r="J507" s="67" t="str">
        <f t="shared" si="37"/>
        <v/>
      </c>
      <c r="K507" s="68"/>
    </row>
    <row r="508" spans="1:11" ht="18" x14ac:dyDescent="0.25">
      <c r="A508" s="104"/>
      <c r="B508" s="58"/>
      <c r="C508" s="59">
        <v>2.0099999999999998</v>
      </c>
      <c r="D508" s="60"/>
      <c r="E508" s="61" t="str">
        <f t="shared" si="35"/>
        <v/>
      </c>
      <c r="F508" s="62">
        <f t="shared" si="38"/>
        <v>3.7323999999999993</v>
      </c>
      <c r="G508" s="57">
        <f t="shared" si="36"/>
        <v>1.7223999999999995</v>
      </c>
      <c r="H508" s="56">
        <v>115</v>
      </c>
      <c r="I508" s="64"/>
      <c r="J508" s="67" t="str">
        <f t="shared" si="37"/>
        <v/>
      </c>
      <c r="K508" s="68"/>
    </row>
    <row r="509" spans="1:11" ht="18" x14ac:dyDescent="0.25">
      <c r="A509" s="104"/>
      <c r="B509" s="58"/>
      <c r="C509" s="59">
        <v>2.02</v>
      </c>
      <c r="D509" s="60"/>
      <c r="E509" s="61" t="str">
        <f t="shared" si="35"/>
        <v/>
      </c>
      <c r="F509" s="62">
        <f t="shared" si="38"/>
        <v>3.7323999999999993</v>
      </c>
      <c r="G509" s="57">
        <f t="shared" si="36"/>
        <v>1.7123999999999993</v>
      </c>
      <c r="H509" s="56">
        <v>135</v>
      </c>
      <c r="I509" s="64"/>
      <c r="J509" s="67" t="str">
        <f t="shared" si="37"/>
        <v/>
      </c>
      <c r="K509" s="68"/>
    </row>
    <row r="510" spans="1:11" ht="18" x14ac:dyDescent="0.25">
      <c r="A510" s="104"/>
      <c r="B510" s="58"/>
      <c r="C510" s="59">
        <v>1.7</v>
      </c>
      <c r="D510" s="60"/>
      <c r="E510" s="61" t="str">
        <f t="shared" si="35"/>
        <v/>
      </c>
      <c r="F510" s="62">
        <f t="shared" si="38"/>
        <v>3.7323999999999993</v>
      </c>
      <c r="G510" s="57">
        <f t="shared" si="36"/>
        <v>2.0323999999999991</v>
      </c>
      <c r="H510" s="56">
        <v>144</v>
      </c>
      <c r="I510" s="64"/>
      <c r="J510" s="67" t="str">
        <f t="shared" si="37"/>
        <v/>
      </c>
      <c r="K510" s="68"/>
    </row>
    <row r="511" spans="1:11" ht="18" x14ac:dyDescent="0.25">
      <c r="A511" s="104"/>
      <c r="B511" s="58"/>
      <c r="C511" s="59">
        <v>1.41</v>
      </c>
      <c r="D511" s="60"/>
      <c r="E511" s="61" t="str">
        <f t="shared" si="35"/>
        <v/>
      </c>
      <c r="F511" s="62">
        <f t="shared" si="38"/>
        <v>3.7323999999999993</v>
      </c>
      <c r="G511" s="57">
        <f t="shared" si="36"/>
        <v>2.3223999999999991</v>
      </c>
      <c r="H511" s="56">
        <v>153</v>
      </c>
      <c r="I511" s="64"/>
      <c r="J511" s="67" t="str">
        <f t="shared" si="37"/>
        <v/>
      </c>
      <c r="K511" s="68"/>
    </row>
    <row r="512" spans="1:11" ht="18" x14ac:dyDescent="0.25">
      <c r="A512" s="104"/>
      <c r="B512" s="58"/>
      <c r="C512" s="59">
        <v>1.18</v>
      </c>
      <c r="D512" s="60"/>
      <c r="E512" s="61" t="str">
        <f t="shared" si="35"/>
        <v/>
      </c>
      <c r="F512" s="62">
        <f t="shared" si="38"/>
        <v>3.7323999999999993</v>
      </c>
      <c r="G512" s="57">
        <f t="shared" si="36"/>
        <v>2.5523999999999996</v>
      </c>
      <c r="H512" s="56">
        <v>158</v>
      </c>
      <c r="I512" s="64"/>
      <c r="J512" s="67" t="str">
        <f t="shared" si="37"/>
        <v/>
      </c>
      <c r="K512" s="68"/>
    </row>
    <row r="513" spans="1:11" ht="18" x14ac:dyDescent="0.25">
      <c r="A513" s="104"/>
      <c r="B513" s="58">
        <v>1.4730000000000001</v>
      </c>
      <c r="C513" s="59"/>
      <c r="D513" s="60">
        <v>1.8240000000000001</v>
      </c>
      <c r="E513" s="61">
        <f t="shared" si="35"/>
        <v>3.3813999999999993</v>
      </c>
      <c r="F513" s="62">
        <f t="shared" si="38"/>
        <v>3.3813999999999993</v>
      </c>
      <c r="G513" s="57">
        <f t="shared" si="36"/>
        <v>1.9083999999999992</v>
      </c>
      <c r="H513" s="56"/>
      <c r="I513" s="64"/>
      <c r="J513" s="67" t="str">
        <f t="shared" si="37"/>
        <v>Change of Instrument</v>
      </c>
      <c r="K513" s="68"/>
    </row>
    <row r="514" spans="1:11" ht="18" x14ac:dyDescent="0.25">
      <c r="A514" s="104" t="s">
        <v>106</v>
      </c>
      <c r="B514" s="58"/>
      <c r="C514" s="59">
        <v>1.4950000000000001</v>
      </c>
      <c r="D514" s="60"/>
      <c r="E514" s="61" t="str">
        <f t="shared" ref="E514:E577" si="39">IF(I513="WL-1",G513,IF(I514="wl-2",F513+C514,IF(B514="","",F513-D514+B514)))</f>
        <v/>
      </c>
      <c r="F514" s="62">
        <f t="shared" si="38"/>
        <v>3.3813999999999993</v>
      </c>
      <c r="G514" s="57">
        <f t="shared" ref="G514:G577" si="40">IF(B514&amp;C514&amp;D514="","",IF(B514&amp;D514="",F514-C514,IF(B514&amp;C514="",F514-D514,IF(C514="",F513-D514))))</f>
        <v>1.8863999999999992</v>
      </c>
      <c r="H514" s="56">
        <v>0</v>
      </c>
      <c r="I514" s="64"/>
      <c r="J514" s="67" t="str">
        <f t="shared" si="37"/>
        <v/>
      </c>
      <c r="K514" s="68"/>
    </row>
    <row r="515" spans="1:11" ht="18" x14ac:dyDescent="0.25">
      <c r="A515" s="104"/>
      <c r="B515" s="58"/>
      <c r="C515" s="59">
        <v>1.28</v>
      </c>
      <c r="D515" s="60"/>
      <c r="E515" s="61" t="str">
        <f t="shared" si="39"/>
        <v/>
      </c>
      <c r="F515" s="62">
        <f t="shared" si="38"/>
        <v>3.3813999999999993</v>
      </c>
      <c r="G515" s="57">
        <f t="shared" si="40"/>
        <v>2.101399999999999</v>
      </c>
      <c r="H515" s="56">
        <v>1</v>
      </c>
      <c r="I515" s="64"/>
      <c r="J515" s="67" t="str">
        <f t="shared" ref="J515:J578" si="41">IF(I515="WL-1","1st- Water Level",IF(I514="wl-1","RL Respected by Water Level",IF(I515="WL-2","2nd- Water Level",IF(E515="","","Change of Instrument"))))</f>
        <v/>
      </c>
      <c r="K515" s="68"/>
    </row>
    <row r="516" spans="1:11" ht="18" x14ac:dyDescent="0.25">
      <c r="A516" s="104"/>
      <c r="B516" s="58"/>
      <c r="C516" s="59">
        <v>1.26</v>
      </c>
      <c r="D516" s="60"/>
      <c r="E516" s="61" t="str">
        <f t="shared" si="39"/>
        <v/>
      </c>
      <c r="F516" s="62">
        <f t="shared" ref="F516:F579" si="42">IF(E516="",F515,E516)</f>
        <v>3.3813999999999993</v>
      </c>
      <c r="G516" s="57">
        <f t="shared" si="40"/>
        <v>2.1213999999999995</v>
      </c>
      <c r="H516" s="56">
        <v>2.5</v>
      </c>
      <c r="I516" s="64"/>
      <c r="J516" s="67" t="str">
        <f t="shared" si="41"/>
        <v/>
      </c>
      <c r="K516" s="68"/>
    </row>
    <row r="517" spans="1:11" ht="18" x14ac:dyDescent="0.25">
      <c r="A517" s="104"/>
      <c r="B517" s="58"/>
      <c r="C517" s="59">
        <v>1.4770000000000001</v>
      </c>
      <c r="D517" s="60"/>
      <c r="E517" s="61" t="str">
        <f t="shared" si="39"/>
        <v/>
      </c>
      <c r="F517" s="62">
        <f t="shared" si="42"/>
        <v>3.3813999999999993</v>
      </c>
      <c r="G517" s="57">
        <f t="shared" si="40"/>
        <v>1.9043999999999992</v>
      </c>
      <c r="H517" s="56"/>
      <c r="I517" s="64" t="s">
        <v>75</v>
      </c>
      <c r="J517" s="67" t="str">
        <f t="shared" si="41"/>
        <v>1st- Water Level</v>
      </c>
      <c r="K517" s="68"/>
    </row>
    <row r="518" spans="1:11" ht="31.2" x14ac:dyDescent="0.25">
      <c r="A518" s="104"/>
      <c r="B518" s="58"/>
      <c r="C518" s="59">
        <v>0.77</v>
      </c>
      <c r="D518" s="60"/>
      <c r="E518" s="61">
        <f t="shared" si="39"/>
        <v>1.9043999999999992</v>
      </c>
      <c r="F518" s="62">
        <f t="shared" si="42"/>
        <v>1.9043999999999992</v>
      </c>
      <c r="G518" s="57">
        <f t="shared" si="40"/>
        <v>1.1343999999999992</v>
      </c>
      <c r="H518" s="56">
        <v>6.5</v>
      </c>
      <c r="I518" s="64"/>
      <c r="J518" s="67" t="str">
        <f t="shared" si="41"/>
        <v>RL Respected by Water Level</v>
      </c>
      <c r="K518" s="68"/>
    </row>
    <row r="519" spans="1:11" ht="18" x14ac:dyDescent="0.25">
      <c r="A519" s="104"/>
      <c r="B519" s="58"/>
      <c r="C519" s="59">
        <v>1</v>
      </c>
      <c r="D519" s="60"/>
      <c r="E519" s="61" t="str">
        <f t="shared" si="39"/>
        <v/>
      </c>
      <c r="F519" s="62">
        <f t="shared" si="42"/>
        <v>1.9043999999999992</v>
      </c>
      <c r="G519" s="57">
        <f t="shared" si="40"/>
        <v>0.9043999999999992</v>
      </c>
      <c r="H519" s="56">
        <v>10</v>
      </c>
      <c r="I519" s="64"/>
      <c r="J519" s="67" t="str">
        <f t="shared" si="41"/>
        <v/>
      </c>
      <c r="K519" s="68"/>
    </row>
    <row r="520" spans="1:11" ht="18" x14ac:dyDescent="0.25">
      <c r="A520" s="104"/>
      <c r="B520" s="58"/>
      <c r="C520" s="59">
        <v>1.4</v>
      </c>
      <c r="D520" s="60"/>
      <c r="E520" s="61" t="str">
        <f t="shared" si="39"/>
        <v/>
      </c>
      <c r="F520" s="62">
        <f t="shared" si="42"/>
        <v>1.9043999999999992</v>
      </c>
      <c r="G520" s="57">
        <f t="shared" si="40"/>
        <v>0.50439999999999929</v>
      </c>
      <c r="H520" s="56">
        <v>14</v>
      </c>
      <c r="I520" s="64"/>
      <c r="J520" s="67" t="str">
        <f t="shared" si="41"/>
        <v/>
      </c>
      <c r="K520" s="68"/>
    </row>
    <row r="521" spans="1:11" ht="18" x14ac:dyDescent="0.25">
      <c r="A521" s="104"/>
      <c r="B521" s="58"/>
      <c r="C521" s="59">
        <v>1.9</v>
      </c>
      <c r="D521" s="60"/>
      <c r="E521" s="61" t="str">
        <f t="shared" si="39"/>
        <v/>
      </c>
      <c r="F521" s="62">
        <f t="shared" si="42"/>
        <v>1.9043999999999992</v>
      </c>
      <c r="G521" s="57">
        <f t="shared" si="40"/>
        <v>4.3999999999992934E-3</v>
      </c>
      <c r="H521" s="56">
        <v>18</v>
      </c>
      <c r="I521" s="64"/>
      <c r="J521" s="67" t="str">
        <f t="shared" si="41"/>
        <v/>
      </c>
      <c r="K521" s="68"/>
    </row>
    <row r="522" spans="1:11" ht="18" x14ac:dyDescent="0.25">
      <c r="A522" s="104"/>
      <c r="B522" s="58"/>
      <c r="C522" s="59">
        <v>2.34</v>
      </c>
      <c r="D522" s="60"/>
      <c r="E522" s="61" t="str">
        <f t="shared" si="39"/>
        <v/>
      </c>
      <c r="F522" s="62">
        <f t="shared" si="42"/>
        <v>1.9043999999999992</v>
      </c>
      <c r="G522" s="57">
        <f t="shared" si="40"/>
        <v>-0.43560000000000065</v>
      </c>
      <c r="H522" s="56">
        <v>23</v>
      </c>
      <c r="I522" s="64"/>
      <c r="J522" s="67" t="str">
        <f t="shared" si="41"/>
        <v/>
      </c>
      <c r="K522" s="68"/>
    </row>
    <row r="523" spans="1:11" ht="18" x14ac:dyDescent="0.25">
      <c r="A523" s="104"/>
      <c r="B523" s="58"/>
      <c r="C523" s="59">
        <v>2.84</v>
      </c>
      <c r="D523" s="60"/>
      <c r="E523" s="61" t="str">
        <f t="shared" si="39"/>
        <v/>
      </c>
      <c r="F523" s="62">
        <f t="shared" si="42"/>
        <v>1.9043999999999992</v>
      </c>
      <c r="G523" s="57">
        <f t="shared" si="40"/>
        <v>-0.93560000000000065</v>
      </c>
      <c r="H523" s="56">
        <v>27</v>
      </c>
      <c r="I523" s="64"/>
      <c r="J523" s="67" t="str">
        <f t="shared" si="41"/>
        <v/>
      </c>
      <c r="K523" s="68"/>
    </row>
    <row r="524" spans="1:11" ht="18" x14ac:dyDescent="0.25">
      <c r="A524" s="104"/>
      <c r="B524" s="58"/>
      <c r="C524" s="59">
        <v>3</v>
      </c>
      <c r="D524" s="60"/>
      <c r="E524" s="61" t="str">
        <f t="shared" si="39"/>
        <v/>
      </c>
      <c r="F524" s="62">
        <f t="shared" si="42"/>
        <v>1.9043999999999992</v>
      </c>
      <c r="G524" s="57">
        <f t="shared" si="40"/>
        <v>-1.0956000000000008</v>
      </c>
      <c r="H524" s="56">
        <v>31</v>
      </c>
      <c r="I524" s="64"/>
      <c r="J524" s="67" t="str">
        <f t="shared" si="41"/>
        <v/>
      </c>
      <c r="K524" s="68"/>
    </row>
    <row r="525" spans="1:11" ht="18" x14ac:dyDescent="0.25">
      <c r="A525" s="104"/>
      <c r="B525" s="58"/>
      <c r="C525" s="59">
        <v>3.22</v>
      </c>
      <c r="D525" s="60"/>
      <c r="E525" s="61" t="str">
        <f t="shared" si="39"/>
        <v/>
      </c>
      <c r="F525" s="62">
        <f t="shared" si="42"/>
        <v>1.9043999999999992</v>
      </c>
      <c r="G525" s="57">
        <f t="shared" si="40"/>
        <v>-1.315600000000001</v>
      </c>
      <c r="H525" s="56">
        <v>35</v>
      </c>
      <c r="I525" s="64"/>
      <c r="J525" s="67" t="str">
        <f t="shared" si="41"/>
        <v/>
      </c>
      <c r="K525" s="68"/>
    </row>
    <row r="526" spans="1:11" ht="18" x14ac:dyDescent="0.25">
      <c r="A526" s="104"/>
      <c r="B526" s="58"/>
      <c r="C526" s="59">
        <v>3.1</v>
      </c>
      <c r="D526" s="60"/>
      <c r="E526" s="61" t="str">
        <f t="shared" si="39"/>
        <v/>
      </c>
      <c r="F526" s="62">
        <f t="shared" si="42"/>
        <v>1.9043999999999992</v>
      </c>
      <c r="G526" s="57">
        <f t="shared" si="40"/>
        <v>-1.1956000000000009</v>
      </c>
      <c r="H526" s="56">
        <v>39</v>
      </c>
      <c r="I526" s="64"/>
      <c r="J526" s="67" t="str">
        <f t="shared" si="41"/>
        <v/>
      </c>
      <c r="K526" s="68"/>
    </row>
    <row r="527" spans="1:11" ht="19.5" customHeight="1" x14ac:dyDescent="0.25">
      <c r="A527" s="104"/>
      <c r="B527" s="58"/>
      <c r="C527" s="59">
        <v>2.56</v>
      </c>
      <c r="D527" s="60"/>
      <c r="E527" s="61" t="str">
        <f t="shared" si="39"/>
        <v/>
      </c>
      <c r="F527" s="62">
        <f t="shared" si="42"/>
        <v>1.9043999999999992</v>
      </c>
      <c r="G527" s="57">
        <f t="shared" si="40"/>
        <v>-0.65560000000000085</v>
      </c>
      <c r="H527" s="56">
        <v>43</v>
      </c>
      <c r="I527" s="64"/>
      <c r="J527" s="67" t="str">
        <f t="shared" si="41"/>
        <v/>
      </c>
      <c r="K527" s="68"/>
    </row>
    <row r="528" spans="1:11" ht="18" x14ac:dyDescent="0.25">
      <c r="A528" s="104"/>
      <c r="B528" s="58"/>
      <c r="C528" s="59">
        <v>1.89</v>
      </c>
      <c r="D528" s="60"/>
      <c r="E528" s="61" t="str">
        <f t="shared" si="39"/>
        <v/>
      </c>
      <c r="F528" s="62">
        <f t="shared" si="42"/>
        <v>1.9043999999999992</v>
      </c>
      <c r="G528" s="57">
        <f t="shared" si="40"/>
        <v>1.4399999999999302E-2</v>
      </c>
      <c r="H528" s="56">
        <v>47</v>
      </c>
      <c r="I528" s="64"/>
      <c r="J528" s="67" t="str">
        <f t="shared" si="41"/>
        <v/>
      </c>
      <c r="K528" s="68"/>
    </row>
    <row r="529" spans="1:11" ht="18" x14ac:dyDescent="0.25">
      <c r="A529" s="104"/>
      <c r="B529" s="58"/>
      <c r="C529" s="59">
        <v>1.39</v>
      </c>
      <c r="D529" s="60"/>
      <c r="E529" s="61" t="str">
        <f t="shared" si="39"/>
        <v/>
      </c>
      <c r="F529" s="62">
        <f t="shared" si="42"/>
        <v>1.9043999999999992</v>
      </c>
      <c r="G529" s="57">
        <f t="shared" si="40"/>
        <v>0.5143999999999993</v>
      </c>
      <c r="H529" s="56">
        <v>51</v>
      </c>
      <c r="I529" s="64"/>
      <c r="J529" s="67" t="str">
        <f t="shared" si="41"/>
        <v/>
      </c>
      <c r="K529" s="68"/>
    </row>
    <row r="530" spans="1:11" ht="18" x14ac:dyDescent="0.25">
      <c r="A530" s="104"/>
      <c r="B530" s="58"/>
      <c r="C530" s="59">
        <v>1.4770000000000001</v>
      </c>
      <c r="D530" s="60"/>
      <c r="E530" s="61">
        <f t="shared" si="39"/>
        <v>3.3813999999999993</v>
      </c>
      <c r="F530" s="62">
        <f t="shared" si="42"/>
        <v>3.3813999999999993</v>
      </c>
      <c r="G530" s="57">
        <f t="shared" si="40"/>
        <v>1.9043999999999992</v>
      </c>
      <c r="H530" s="56"/>
      <c r="I530" s="64" t="s">
        <v>76</v>
      </c>
      <c r="J530" s="67" t="str">
        <f t="shared" si="41"/>
        <v>2nd- Water Level</v>
      </c>
      <c r="K530" s="68"/>
    </row>
    <row r="531" spans="1:11" ht="18" x14ac:dyDescent="0.25">
      <c r="A531" s="104"/>
      <c r="B531" s="58"/>
      <c r="C531" s="59">
        <v>1.46</v>
      </c>
      <c r="D531" s="60"/>
      <c r="E531" s="61" t="str">
        <f t="shared" si="39"/>
        <v/>
      </c>
      <c r="F531" s="62">
        <f t="shared" si="42"/>
        <v>3.3813999999999993</v>
      </c>
      <c r="G531" s="57">
        <f t="shared" si="40"/>
        <v>1.9213999999999993</v>
      </c>
      <c r="H531" s="56">
        <v>53</v>
      </c>
      <c r="I531" s="64"/>
      <c r="J531" s="67" t="str">
        <f t="shared" si="41"/>
        <v/>
      </c>
      <c r="K531" s="68"/>
    </row>
    <row r="532" spans="1:11" ht="18" x14ac:dyDescent="0.25">
      <c r="A532" s="104"/>
      <c r="B532" s="58"/>
      <c r="C532" s="59">
        <v>2.0499999999999998</v>
      </c>
      <c r="D532" s="60"/>
      <c r="E532" s="61" t="str">
        <f t="shared" si="39"/>
        <v/>
      </c>
      <c r="F532" s="62">
        <f t="shared" si="42"/>
        <v>3.3813999999999993</v>
      </c>
      <c r="G532" s="57">
        <f t="shared" si="40"/>
        <v>1.3313999999999995</v>
      </c>
      <c r="H532" s="56">
        <v>58</v>
      </c>
      <c r="I532" s="64"/>
      <c r="J532" s="67" t="str">
        <f t="shared" si="41"/>
        <v/>
      </c>
      <c r="K532" s="68"/>
    </row>
    <row r="533" spans="1:11" ht="18" x14ac:dyDescent="0.25">
      <c r="A533" s="104"/>
      <c r="B533" s="58"/>
      <c r="C533" s="59">
        <v>3.11</v>
      </c>
      <c r="D533" s="60"/>
      <c r="E533" s="61" t="str">
        <f t="shared" si="39"/>
        <v/>
      </c>
      <c r="F533" s="62">
        <f t="shared" si="42"/>
        <v>3.3813999999999993</v>
      </c>
      <c r="G533" s="57">
        <f t="shared" si="40"/>
        <v>0.27139999999999942</v>
      </c>
      <c r="H533" s="56">
        <v>65</v>
      </c>
      <c r="I533" s="64"/>
      <c r="J533" s="67" t="str">
        <f t="shared" si="41"/>
        <v/>
      </c>
      <c r="K533" s="68"/>
    </row>
    <row r="534" spans="1:11" ht="18" x14ac:dyDescent="0.25">
      <c r="A534" s="104"/>
      <c r="B534" s="58"/>
      <c r="C534" s="59">
        <v>1.1200000000000001</v>
      </c>
      <c r="D534" s="60"/>
      <c r="E534" s="61" t="str">
        <f t="shared" si="39"/>
        <v/>
      </c>
      <c r="F534" s="62">
        <f t="shared" si="42"/>
        <v>3.3813999999999993</v>
      </c>
      <c r="G534" s="57">
        <f t="shared" si="40"/>
        <v>2.2613999999999992</v>
      </c>
      <c r="H534" s="56">
        <v>67</v>
      </c>
      <c r="I534" s="64"/>
      <c r="J534" s="67" t="str">
        <f t="shared" si="41"/>
        <v/>
      </c>
      <c r="K534" s="68"/>
    </row>
    <row r="535" spans="1:11" ht="18" x14ac:dyDescent="0.25">
      <c r="A535" s="104"/>
      <c r="B535" s="58">
        <v>2.8159999999999998</v>
      </c>
      <c r="C535" s="59"/>
      <c r="D535" s="60">
        <v>2.02</v>
      </c>
      <c r="E535" s="61">
        <f t="shared" si="39"/>
        <v>4.1773999999999987</v>
      </c>
      <c r="F535" s="62">
        <f t="shared" si="42"/>
        <v>4.1773999999999987</v>
      </c>
      <c r="G535" s="57">
        <f t="shared" si="40"/>
        <v>1.3613999999999993</v>
      </c>
      <c r="H535" s="56"/>
      <c r="I535" s="64"/>
      <c r="J535" s="67" t="str">
        <f t="shared" si="41"/>
        <v>Change of Instrument</v>
      </c>
      <c r="K535" s="68"/>
    </row>
    <row r="536" spans="1:11" ht="18" x14ac:dyDescent="0.25">
      <c r="A536" s="104" t="s">
        <v>107</v>
      </c>
      <c r="B536" s="58"/>
      <c r="C536" s="59">
        <v>3.61</v>
      </c>
      <c r="D536" s="60"/>
      <c r="E536" s="61" t="str">
        <f t="shared" si="39"/>
        <v/>
      </c>
      <c r="F536" s="62">
        <f t="shared" si="42"/>
        <v>4.1773999999999987</v>
      </c>
      <c r="G536" s="57">
        <f t="shared" si="40"/>
        <v>0.56739999999999879</v>
      </c>
      <c r="H536" s="56">
        <v>0</v>
      </c>
      <c r="I536" s="64"/>
      <c r="J536" s="67" t="str">
        <f t="shared" si="41"/>
        <v/>
      </c>
      <c r="K536" s="68"/>
    </row>
    <row r="537" spans="1:11" ht="18" x14ac:dyDescent="0.25">
      <c r="A537" s="104"/>
      <c r="B537" s="58"/>
      <c r="C537" s="59">
        <v>3.59</v>
      </c>
      <c r="D537" s="60"/>
      <c r="E537" s="61" t="str">
        <f t="shared" si="39"/>
        <v/>
      </c>
      <c r="F537" s="62">
        <f t="shared" si="42"/>
        <v>4.1773999999999987</v>
      </c>
      <c r="G537" s="57">
        <f t="shared" si="40"/>
        <v>0.58739999999999881</v>
      </c>
      <c r="H537" s="56">
        <v>5</v>
      </c>
      <c r="I537" s="64"/>
      <c r="J537" s="67" t="str">
        <f t="shared" si="41"/>
        <v/>
      </c>
      <c r="K537" s="68"/>
    </row>
    <row r="538" spans="1:11" ht="18" x14ac:dyDescent="0.25">
      <c r="A538" s="104"/>
      <c r="B538" s="58"/>
      <c r="C538" s="59">
        <v>1.68</v>
      </c>
      <c r="D538" s="60"/>
      <c r="E538" s="61" t="str">
        <f t="shared" si="39"/>
        <v/>
      </c>
      <c r="F538" s="62">
        <f t="shared" si="42"/>
        <v>4.1773999999999987</v>
      </c>
      <c r="G538" s="57">
        <f t="shared" si="40"/>
        <v>2.497399999999999</v>
      </c>
      <c r="H538" s="56">
        <v>7</v>
      </c>
      <c r="I538" s="64"/>
      <c r="J538" s="67" t="str">
        <f t="shared" si="41"/>
        <v/>
      </c>
      <c r="K538" s="68"/>
    </row>
    <row r="539" spans="1:11" ht="18" x14ac:dyDescent="0.25">
      <c r="A539" s="104"/>
      <c r="B539" s="58"/>
      <c r="C539" s="59">
        <v>1.65</v>
      </c>
      <c r="D539" s="60"/>
      <c r="E539" s="61" t="str">
        <f t="shared" si="39"/>
        <v/>
      </c>
      <c r="F539" s="62">
        <f t="shared" si="42"/>
        <v>4.1773999999999987</v>
      </c>
      <c r="G539" s="57">
        <f t="shared" si="40"/>
        <v>2.5273999999999988</v>
      </c>
      <c r="H539" s="56">
        <v>8</v>
      </c>
      <c r="I539" s="64"/>
      <c r="J539" s="67" t="str">
        <f t="shared" si="41"/>
        <v/>
      </c>
      <c r="K539" s="68"/>
    </row>
    <row r="540" spans="1:11" ht="18" x14ac:dyDescent="0.25">
      <c r="A540" s="104"/>
      <c r="B540" s="58"/>
      <c r="C540" s="59">
        <v>2.08</v>
      </c>
      <c r="D540" s="60"/>
      <c r="E540" s="61" t="str">
        <f t="shared" si="39"/>
        <v/>
      </c>
      <c r="F540" s="62">
        <f t="shared" si="42"/>
        <v>4.1773999999999987</v>
      </c>
      <c r="G540" s="57">
        <f t="shared" si="40"/>
        <v>2.0973999999999986</v>
      </c>
      <c r="H540" s="56">
        <v>9</v>
      </c>
      <c r="I540" s="64"/>
      <c r="J540" s="67" t="str">
        <f t="shared" si="41"/>
        <v/>
      </c>
      <c r="K540" s="68"/>
    </row>
    <row r="541" spans="1:11" ht="18" x14ac:dyDescent="0.25">
      <c r="A541" s="104"/>
      <c r="B541" s="58"/>
      <c r="C541" s="59">
        <v>2.306</v>
      </c>
      <c r="D541" s="60"/>
      <c r="E541" s="61" t="str">
        <f t="shared" si="39"/>
        <v/>
      </c>
      <c r="F541" s="62">
        <f t="shared" si="42"/>
        <v>4.1773999999999987</v>
      </c>
      <c r="G541" s="57">
        <f t="shared" si="40"/>
        <v>1.8713999999999986</v>
      </c>
      <c r="H541" s="56"/>
      <c r="I541" s="64" t="s">
        <v>75</v>
      </c>
      <c r="J541" s="67" t="str">
        <f t="shared" si="41"/>
        <v>1st- Water Level</v>
      </c>
      <c r="K541" s="68"/>
    </row>
    <row r="542" spans="1:11" ht="31.2" x14ac:dyDescent="0.25">
      <c r="A542" s="104"/>
      <c r="B542" s="58"/>
      <c r="C542" s="59">
        <v>1.35</v>
      </c>
      <c r="D542" s="60"/>
      <c r="E542" s="61">
        <f t="shared" si="39"/>
        <v>1.8713999999999986</v>
      </c>
      <c r="F542" s="62">
        <f t="shared" si="42"/>
        <v>1.8713999999999986</v>
      </c>
      <c r="G542" s="57">
        <f t="shared" si="40"/>
        <v>0.52139999999999853</v>
      </c>
      <c r="H542" s="56">
        <v>13</v>
      </c>
      <c r="I542" s="64"/>
      <c r="J542" s="67" t="str">
        <f t="shared" si="41"/>
        <v>RL Respected by Water Level</v>
      </c>
      <c r="K542" s="68"/>
    </row>
    <row r="543" spans="1:11" ht="18" x14ac:dyDescent="0.25">
      <c r="A543" s="104"/>
      <c r="B543" s="58"/>
      <c r="C543" s="59">
        <v>1.65</v>
      </c>
      <c r="D543" s="60"/>
      <c r="E543" s="61" t="str">
        <f t="shared" si="39"/>
        <v/>
      </c>
      <c r="F543" s="62">
        <f t="shared" si="42"/>
        <v>1.8713999999999986</v>
      </c>
      <c r="G543" s="57">
        <f t="shared" si="40"/>
        <v>0.22139999999999871</v>
      </c>
      <c r="H543" s="56">
        <v>17</v>
      </c>
      <c r="I543" s="64"/>
      <c r="J543" s="67" t="str">
        <f t="shared" si="41"/>
        <v/>
      </c>
      <c r="K543" s="68"/>
    </row>
    <row r="544" spans="1:11" ht="18" x14ac:dyDescent="0.25">
      <c r="A544" s="104"/>
      <c r="B544" s="58"/>
      <c r="C544" s="59">
        <v>2.11</v>
      </c>
      <c r="D544" s="60"/>
      <c r="E544" s="61" t="str">
        <f t="shared" si="39"/>
        <v/>
      </c>
      <c r="F544" s="62">
        <f t="shared" si="42"/>
        <v>1.8713999999999986</v>
      </c>
      <c r="G544" s="57">
        <f t="shared" si="40"/>
        <v>-0.23860000000000126</v>
      </c>
      <c r="H544" s="56">
        <v>20</v>
      </c>
      <c r="I544" s="64"/>
      <c r="J544" s="67" t="str">
        <f t="shared" si="41"/>
        <v/>
      </c>
      <c r="K544" s="68"/>
    </row>
    <row r="545" spans="1:11" ht="18" x14ac:dyDescent="0.25">
      <c r="A545" s="104"/>
      <c r="B545" s="58"/>
      <c r="C545" s="59">
        <v>2.5</v>
      </c>
      <c r="D545" s="60"/>
      <c r="E545" s="61" t="str">
        <f t="shared" si="39"/>
        <v/>
      </c>
      <c r="F545" s="62">
        <f t="shared" si="42"/>
        <v>1.8713999999999986</v>
      </c>
      <c r="G545" s="57">
        <f t="shared" si="40"/>
        <v>-0.62860000000000138</v>
      </c>
      <c r="H545" s="56">
        <v>24</v>
      </c>
      <c r="I545" s="64"/>
      <c r="J545" s="67" t="str">
        <f t="shared" si="41"/>
        <v/>
      </c>
      <c r="K545" s="68"/>
    </row>
    <row r="546" spans="1:11" ht="18" x14ac:dyDescent="0.25">
      <c r="A546" s="104"/>
      <c r="B546" s="58"/>
      <c r="C546" s="59">
        <v>2.75</v>
      </c>
      <c r="D546" s="60"/>
      <c r="E546" s="61" t="str">
        <f t="shared" si="39"/>
        <v/>
      </c>
      <c r="F546" s="62">
        <f t="shared" si="42"/>
        <v>1.8713999999999986</v>
      </c>
      <c r="G546" s="57">
        <f t="shared" si="40"/>
        <v>-0.87860000000000138</v>
      </c>
      <c r="H546" s="56">
        <v>28</v>
      </c>
      <c r="I546" s="64"/>
      <c r="J546" s="67" t="str">
        <f t="shared" si="41"/>
        <v/>
      </c>
      <c r="K546" s="68"/>
    </row>
    <row r="547" spans="1:11" ht="18" x14ac:dyDescent="0.25">
      <c r="A547" s="104"/>
      <c r="B547" s="58"/>
      <c r="C547" s="59">
        <v>2.8</v>
      </c>
      <c r="D547" s="60"/>
      <c r="E547" s="61" t="str">
        <f t="shared" si="39"/>
        <v/>
      </c>
      <c r="F547" s="62">
        <f t="shared" si="42"/>
        <v>1.8713999999999986</v>
      </c>
      <c r="G547" s="57">
        <f t="shared" si="40"/>
        <v>-0.9286000000000012</v>
      </c>
      <c r="H547" s="56">
        <v>32</v>
      </c>
      <c r="I547" s="64"/>
      <c r="J547" s="67" t="str">
        <f t="shared" si="41"/>
        <v/>
      </c>
      <c r="K547" s="68"/>
    </row>
    <row r="548" spans="1:11" ht="18" x14ac:dyDescent="0.25">
      <c r="A548" s="104"/>
      <c r="B548" s="58"/>
      <c r="C548" s="59">
        <v>2.85</v>
      </c>
      <c r="D548" s="60"/>
      <c r="E548" s="61" t="str">
        <f t="shared" si="39"/>
        <v/>
      </c>
      <c r="F548" s="62">
        <f t="shared" si="42"/>
        <v>1.8713999999999986</v>
      </c>
      <c r="G548" s="57">
        <f t="shared" si="40"/>
        <v>-0.97860000000000147</v>
      </c>
      <c r="H548" s="56">
        <v>35</v>
      </c>
      <c r="I548" s="64"/>
      <c r="J548" s="67" t="str">
        <f t="shared" si="41"/>
        <v/>
      </c>
      <c r="K548" s="68"/>
    </row>
    <row r="549" spans="1:11" ht="18" x14ac:dyDescent="0.25">
      <c r="A549" s="104"/>
      <c r="B549" s="58"/>
      <c r="C549" s="59">
        <v>2.97</v>
      </c>
      <c r="D549" s="60"/>
      <c r="E549" s="61" t="str">
        <f t="shared" si="39"/>
        <v/>
      </c>
      <c r="F549" s="62">
        <f t="shared" si="42"/>
        <v>1.8713999999999986</v>
      </c>
      <c r="G549" s="57">
        <f t="shared" si="40"/>
        <v>-1.0986000000000016</v>
      </c>
      <c r="H549" s="56">
        <v>38</v>
      </c>
      <c r="I549" s="64"/>
      <c r="J549" s="67" t="str">
        <f t="shared" si="41"/>
        <v/>
      </c>
      <c r="K549" s="68"/>
    </row>
    <row r="550" spans="1:11" ht="18" x14ac:dyDescent="0.25">
      <c r="A550" s="104"/>
      <c r="B550" s="58"/>
      <c r="C550" s="59">
        <v>2.9</v>
      </c>
      <c r="D550" s="60"/>
      <c r="E550" s="61" t="str">
        <f t="shared" si="39"/>
        <v/>
      </c>
      <c r="F550" s="62">
        <f t="shared" si="42"/>
        <v>1.8713999999999986</v>
      </c>
      <c r="G550" s="57">
        <f t="shared" si="40"/>
        <v>-1.0286000000000013</v>
      </c>
      <c r="H550" s="56">
        <v>42</v>
      </c>
      <c r="I550" s="64"/>
      <c r="J550" s="67" t="str">
        <f t="shared" si="41"/>
        <v/>
      </c>
      <c r="K550" s="68"/>
    </row>
    <row r="551" spans="1:11" ht="18" x14ac:dyDescent="0.25">
      <c r="A551" s="104"/>
      <c r="B551" s="58"/>
      <c r="C551" s="59">
        <v>2.6</v>
      </c>
      <c r="D551" s="60"/>
      <c r="E551" s="61" t="str">
        <f t="shared" si="39"/>
        <v/>
      </c>
      <c r="F551" s="62">
        <f t="shared" si="42"/>
        <v>1.8713999999999986</v>
      </c>
      <c r="G551" s="57">
        <f t="shared" si="40"/>
        <v>-0.72860000000000147</v>
      </c>
      <c r="H551" s="56">
        <v>46</v>
      </c>
      <c r="I551" s="64"/>
      <c r="J551" s="67" t="str">
        <f t="shared" si="41"/>
        <v/>
      </c>
      <c r="K551" s="68"/>
    </row>
    <row r="552" spans="1:11" ht="18" x14ac:dyDescent="0.25">
      <c r="A552" s="104"/>
      <c r="B552" s="58"/>
      <c r="C552" s="59">
        <v>2.4</v>
      </c>
      <c r="D552" s="60"/>
      <c r="E552" s="61" t="str">
        <f t="shared" si="39"/>
        <v/>
      </c>
      <c r="F552" s="62">
        <f t="shared" si="42"/>
        <v>1.8713999999999986</v>
      </c>
      <c r="G552" s="57">
        <f t="shared" si="40"/>
        <v>-0.52860000000000129</v>
      </c>
      <c r="H552" s="56">
        <v>50</v>
      </c>
      <c r="I552" s="64"/>
      <c r="J552" s="67" t="str">
        <f t="shared" si="41"/>
        <v/>
      </c>
      <c r="K552" s="68"/>
    </row>
    <row r="553" spans="1:11" ht="18" x14ac:dyDescent="0.25">
      <c r="A553" s="104"/>
      <c r="B553" s="58"/>
      <c r="C553" s="59">
        <v>2.5299999999999998</v>
      </c>
      <c r="D553" s="60"/>
      <c r="E553" s="61" t="str">
        <f t="shared" si="39"/>
        <v/>
      </c>
      <c r="F553" s="62">
        <f t="shared" si="42"/>
        <v>1.8713999999999986</v>
      </c>
      <c r="G553" s="57">
        <f t="shared" si="40"/>
        <v>-0.65860000000000118</v>
      </c>
      <c r="H553" s="56">
        <v>54</v>
      </c>
      <c r="I553" s="64"/>
      <c r="J553" s="67" t="str">
        <f t="shared" si="41"/>
        <v/>
      </c>
      <c r="K553" s="68"/>
    </row>
    <row r="554" spans="1:11" ht="18" x14ac:dyDescent="0.25">
      <c r="A554" s="104"/>
      <c r="B554" s="58"/>
      <c r="C554" s="59">
        <v>0.55000000000000004</v>
      </c>
      <c r="D554" s="60"/>
      <c r="E554" s="61" t="str">
        <f t="shared" si="39"/>
        <v/>
      </c>
      <c r="F554" s="62">
        <f t="shared" si="42"/>
        <v>1.8713999999999986</v>
      </c>
      <c r="G554" s="57">
        <f t="shared" si="40"/>
        <v>1.3213999999999986</v>
      </c>
      <c r="H554" s="56">
        <v>58</v>
      </c>
      <c r="I554" s="64"/>
      <c r="J554" s="67" t="str">
        <f t="shared" si="41"/>
        <v/>
      </c>
      <c r="K554" s="68"/>
    </row>
    <row r="555" spans="1:11" ht="18" x14ac:dyDescent="0.25">
      <c r="A555" s="104"/>
      <c r="B555" s="58"/>
      <c r="C555" s="59">
        <v>0.2</v>
      </c>
      <c r="D555" s="60"/>
      <c r="E555" s="61" t="str">
        <f t="shared" si="39"/>
        <v/>
      </c>
      <c r="F555" s="62">
        <f t="shared" si="42"/>
        <v>1.8713999999999986</v>
      </c>
      <c r="G555" s="57">
        <f t="shared" si="40"/>
        <v>1.6713999999999987</v>
      </c>
      <c r="H555" s="56">
        <v>62</v>
      </c>
      <c r="I555" s="64"/>
      <c r="J555" s="67" t="str">
        <f t="shared" si="41"/>
        <v/>
      </c>
      <c r="K555" s="68"/>
    </row>
    <row r="556" spans="1:11" ht="18" x14ac:dyDescent="0.25">
      <c r="A556" s="104"/>
      <c r="B556" s="58"/>
      <c r="C556" s="59">
        <v>0.16</v>
      </c>
      <c r="D556" s="60"/>
      <c r="E556" s="61" t="str">
        <f t="shared" si="39"/>
        <v/>
      </c>
      <c r="F556" s="62">
        <f t="shared" si="42"/>
        <v>1.8713999999999986</v>
      </c>
      <c r="G556" s="57">
        <f t="shared" si="40"/>
        <v>1.7113999999999987</v>
      </c>
      <c r="H556" s="56">
        <v>64.5</v>
      </c>
      <c r="I556" s="64"/>
      <c r="J556" s="67" t="str">
        <f t="shared" si="41"/>
        <v/>
      </c>
      <c r="K556" s="68"/>
    </row>
    <row r="557" spans="1:11" ht="18" x14ac:dyDescent="0.25">
      <c r="A557" s="104"/>
      <c r="B557" s="58"/>
      <c r="C557" s="59">
        <v>0.92</v>
      </c>
      <c r="D557" s="60"/>
      <c r="E557" s="61" t="str">
        <f t="shared" si="39"/>
        <v/>
      </c>
      <c r="F557" s="62">
        <f t="shared" si="42"/>
        <v>1.8713999999999986</v>
      </c>
      <c r="G557" s="57">
        <f t="shared" si="40"/>
        <v>0.95139999999999858</v>
      </c>
      <c r="H557" s="56">
        <v>68</v>
      </c>
      <c r="I557" s="64"/>
      <c r="J557" s="67" t="str">
        <f t="shared" si="41"/>
        <v/>
      </c>
      <c r="K557" s="68"/>
    </row>
    <row r="558" spans="1:11" ht="18" x14ac:dyDescent="0.25">
      <c r="A558" s="104"/>
      <c r="B558" s="58"/>
      <c r="C558" s="59">
        <v>1.4</v>
      </c>
      <c r="D558" s="60"/>
      <c r="E558" s="61" t="str">
        <f t="shared" si="39"/>
        <v/>
      </c>
      <c r="F558" s="62">
        <f t="shared" si="42"/>
        <v>1.8713999999999986</v>
      </c>
      <c r="G558" s="57">
        <f t="shared" si="40"/>
        <v>0.47139999999999871</v>
      </c>
      <c r="H558" s="56">
        <v>72</v>
      </c>
      <c r="I558" s="64"/>
      <c r="J558" s="67" t="str">
        <f t="shared" si="41"/>
        <v/>
      </c>
      <c r="K558" s="68"/>
    </row>
    <row r="559" spans="1:11" ht="18" x14ac:dyDescent="0.25">
      <c r="A559" s="104"/>
      <c r="B559" s="58"/>
      <c r="C559" s="59">
        <v>1.45</v>
      </c>
      <c r="D559" s="60"/>
      <c r="E559" s="61" t="str">
        <f t="shared" si="39"/>
        <v/>
      </c>
      <c r="F559" s="62">
        <f t="shared" si="42"/>
        <v>1.8713999999999986</v>
      </c>
      <c r="G559" s="57">
        <f t="shared" si="40"/>
        <v>0.42139999999999866</v>
      </c>
      <c r="H559" s="56">
        <v>75</v>
      </c>
      <c r="I559" s="64"/>
      <c r="J559" s="67" t="str">
        <f t="shared" si="41"/>
        <v/>
      </c>
      <c r="K559" s="68"/>
    </row>
    <row r="560" spans="1:11" ht="18" x14ac:dyDescent="0.25">
      <c r="A560" s="104"/>
      <c r="B560" s="58"/>
      <c r="C560" s="59">
        <v>1.43</v>
      </c>
      <c r="D560" s="60"/>
      <c r="E560" s="61" t="str">
        <f t="shared" si="39"/>
        <v/>
      </c>
      <c r="F560" s="62">
        <f t="shared" si="42"/>
        <v>1.8713999999999986</v>
      </c>
      <c r="G560" s="57">
        <f t="shared" si="40"/>
        <v>0.44139999999999868</v>
      </c>
      <c r="H560" s="56">
        <v>79</v>
      </c>
      <c r="I560" s="64"/>
      <c r="J560" s="67" t="str">
        <f t="shared" si="41"/>
        <v/>
      </c>
      <c r="K560" s="68"/>
    </row>
    <row r="561" spans="1:11" ht="18" x14ac:dyDescent="0.25">
      <c r="A561" s="104"/>
      <c r="B561" s="58"/>
      <c r="C561" s="59">
        <v>1.3</v>
      </c>
      <c r="D561" s="60"/>
      <c r="E561" s="61" t="str">
        <f t="shared" si="39"/>
        <v/>
      </c>
      <c r="F561" s="62">
        <f t="shared" si="42"/>
        <v>1.8713999999999986</v>
      </c>
      <c r="G561" s="57">
        <f t="shared" si="40"/>
        <v>0.57139999999999858</v>
      </c>
      <c r="H561" s="56">
        <v>83</v>
      </c>
      <c r="I561" s="64"/>
      <c r="J561" s="67" t="str">
        <f t="shared" si="41"/>
        <v/>
      </c>
      <c r="K561" s="68"/>
    </row>
    <row r="562" spans="1:11" ht="18" x14ac:dyDescent="0.25">
      <c r="A562" s="104"/>
      <c r="B562" s="58"/>
      <c r="C562" s="59">
        <v>1.1000000000000001</v>
      </c>
      <c r="D562" s="60"/>
      <c r="E562" s="61" t="str">
        <f t="shared" si="39"/>
        <v/>
      </c>
      <c r="F562" s="62">
        <f t="shared" si="42"/>
        <v>1.8713999999999986</v>
      </c>
      <c r="G562" s="57">
        <f t="shared" si="40"/>
        <v>0.77139999999999853</v>
      </c>
      <c r="H562" s="56">
        <v>85</v>
      </c>
      <c r="I562" s="64"/>
      <c r="J562" s="67" t="str">
        <f t="shared" si="41"/>
        <v/>
      </c>
      <c r="K562" s="68"/>
    </row>
    <row r="563" spans="1:11" ht="18" x14ac:dyDescent="0.25">
      <c r="A563" s="104"/>
      <c r="B563" s="58"/>
      <c r="C563" s="59">
        <v>0.65</v>
      </c>
      <c r="D563" s="60"/>
      <c r="E563" s="61" t="str">
        <f t="shared" si="39"/>
        <v/>
      </c>
      <c r="F563" s="62">
        <f t="shared" si="42"/>
        <v>1.8713999999999986</v>
      </c>
      <c r="G563" s="57">
        <f t="shared" si="40"/>
        <v>1.2213999999999987</v>
      </c>
      <c r="H563" s="56">
        <v>87</v>
      </c>
      <c r="I563" s="64"/>
      <c r="J563" s="67" t="str">
        <f t="shared" si="41"/>
        <v/>
      </c>
      <c r="K563" s="68"/>
    </row>
    <row r="564" spans="1:11" ht="18" x14ac:dyDescent="0.25">
      <c r="A564" s="104"/>
      <c r="B564" s="58"/>
      <c r="C564" s="59">
        <v>2.306</v>
      </c>
      <c r="D564" s="60"/>
      <c r="E564" s="61">
        <f t="shared" si="39"/>
        <v>4.1773999999999987</v>
      </c>
      <c r="F564" s="62">
        <f t="shared" si="42"/>
        <v>4.1773999999999987</v>
      </c>
      <c r="G564" s="57">
        <f t="shared" si="40"/>
        <v>1.8713999999999986</v>
      </c>
      <c r="H564" s="56"/>
      <c r="I564" s="64" t="s">
        <v>76</v>
      </c>
      <c r="J564" s="67" t="str">
        <f t="shared" si="41"/>
        <v>2nd- Water Level</v>
      </c>
      <c r="K564" s="68"/>
    </row>
    <row r="565" spans="1:11" ht="18" x14ac:dyDescent="0.25">
      <c r="A565" s="104"/>
      <c r="B565" s="58"/>
      <c r="C565" s="59">
        <v>2.0419999999999998</v>
      </c>
      <c r="D565" s="60"/>
      <c r="E565" s="61" t="str">
        <f t="shared" si="39"/>
        <v/>
      </c>
      <c r="F565" s="62">
        <f t="shared" si="42"/>
        <v>4.1773999999999987</v>
      </c>
      <c r="G565" s="57">
        <f t="shared" si="40"/>
        <v>2.1353999999999989</v>
      </c>
      <c r="H565" s="56">
        <v>89</v>
      </c>
      <c r="I565" s="64"/>
      <c r="J565" s="67" t="str">
        <f t="shared" si="41"/>
        <v/>
      </c>
      <c r="K565" s="68"/>
    </row>
    <row r="566" spans="1:11" ht="18" x14ac:dyDescent="0.25">
      <c r="A566" s="104"/>
      <c r="B566" s="58"/>
      <c r="C566" s="59">
        <v>1.306</v>
      </c>
      <c r="D566" s="60"/>
      <c r="E566" s="61" t="str">
        <f t="shared" si="39"/>
        <v/>
      </c>
      <c r="F566" s="62">
        <f t="shared" si="42"/>
        <v>4.1773999999999987</v>
      </c>
      <c r="G566" s="57">
        <f t="shared" si="40"/>
        <v>2.8713999999999986</v>
      </c>
      <c r="H566" s="56">
        <v>91</v>
      </c>
      <c r="I566" s="64"/>
      <c r="J566" s="67" t="str">
        <f t="shared" si="41"/>
        <v/>
      </c>
      <c r="K566" s="68"/>
    </row>
    <row r="567" spans="1:11" ht="18" x14ac:dyDescent="0.25">
      <c r="A567" s="104"/>
      <c r="B567" s="58"/>
      <c r="C567" s="59">
        <v>1.3109999999999999</v>
      </c>
      <c r="D567" s="60"/>
      <c r="E567" s="61" t="str">
        <f t="shared" si="39"/>
        <v/>
      </c>
      <c r="F567" s="62">
        <f t="shared" si="42"/>
        <v>4.1773999999999987</v>
      </c>
      <c r="G567" s="57">
        <f t="shared" si="40"/>
        <v>2.8663999999999987</v>
      </c>
      <c r="H567" s="56">
        <v>93.5</v>
      </c>
      <c r="I567" s="64"/>
      <c r="J567" s="67" t="str">
        <f t="shared" si="41"/>
        <v/>
      </c>
      <c r="K567" s="68"/>
    </row>
    <row r="568" spans="1:11" ht="18" x14ac:dyDescent="0.25">
      <c r="A568" s="104"/>
      <c r="B568" s="58">
        <v>0.98599999999999999</v>
      </c>
      <c r="C568" s="59"/>
      <c r="D568" s="60">
        <v>1.7649999999999999</v>
      </c>
      <c r="E568" s="61">
        <f t="shared" si="39"/>
        <v>3.3983999999999988</v>
      </c>
      <c r="F568" s="62">
        <f t="shared" si="42"/>
        <v>3.3983999999999988</v>
      </c>
      <c r="G568" s="57">
        <f t="shared" si="40"/>
        <v>2.412399999999999</v>
      </c>
      <c r="H568" s="56"/>
      <c r="I568" s="64"/>
      <c r="J568" s="67" t="str">
        <f t="shared" si="41"/>
        <v>Change of Instrument</v>
      </c>
      <c r="K568" s="68"/>
    </row>
    <row r="569" spans="1:11" ht="18" x14ac:dyDescent="0.25">
      <c r="A569" s="104" t="s">
        <v>108</v>
      </c>
      <c r="B569" s="58"/>
      <c r="C569" s="59">
        <v>2.56</v>
      </c>
      <c r="D569" s="60"/>
      <c r="E569" s="61" t="str">
        <f t="shared" si="39"/>
        <v/>
      </c>
      <c r="F569" s="62">
        <f t="shared" si="42"/>
        <v>3.3983999999999988</v>
      </c>
      <c r="G569" s="57">
        <f t="shared" si="40"/>
        <v>0.8383999999999987</v>
      </c>
      <c r="H569" s="56">
        <v>0</v>
      </c>
      <c r="I569" s="64"/>
      <c r="J569" s="67" t="str">
        <f t="shared" si="41"/>
        <v/>
      </c>
      <c r="K569" s="68"/>
    </row>
    <row r="570" spans="1:11" ht="18" x14ac:dyDescent="0.25">
      <c r="A570" s="104"/>
      <c r="B570" s="58"/>
      <c r="C570" s="59">
        <v>2.58</v>
      </c>
      <c r="D570" s="60"/>
      <c r="E570" s="61" t="str">
        <f t="shared" si="39"/>
        <v/>
      </c>
      <c r="F570" s="62">
        <f t="shared" si="42"/>
        <v>3.3983999999999988</v>
      </c>
      <c r="G570" s="57">
        <f t="shared" si="40"/>
        <v>0.81839999999999868</v>
      </c>
      <c r="H570" s="56">
        <v>5</v>
      </c>
      <c r="I570" s="64"/>
      <c r="J570" s="67" t="str">
        <f t="shared" si="41"/>
        <v/>
      </c>
      <c r="K570" s="68"/>
    </row>
    <row r="571" spans="1:11" ht="18" x14ac:dyDescent="0.25">
      <c r="A571" s="104"/>
      <c r="B571" s="58"/>
      <c r="C571" s="59">
        <v>1.19</v>
      </c>
      <c r="D571" s="60"/>
      <c r="E571" s="61" t="str">
        <f t="shared" si="39"/>
        <v/>
      </c>
      <c r="F571" s="62">
        <f t="shared" si="42"/>
        <v>3.3983999999999988</v>
      </c>
      <c r="G571" s="57">
        <f t="shared" si="40"/>
        <v>2.2083999999999988</v>
      </c>
      <c r="H571" s="56">
        <v>7</v>
      </c>
      <c r="I571" s="64"/>
      <c r="J571" s="67" t="str">
        <f t="shared" si="41"/>
        <v/>
      </c>
      <c r="K571" s="68"/>
    </row>
    <row r="572" spans="1:11" ht="15" customHeight="1" x14ac:dyDescent="0.25">
      <c r="A572" s="104"/>
      <c r="B572" s="58"/>
      <c r="C572" s="59">
        <v>1.5</v>
      </c>
      <c r="D572" s="60"/>
      <c r="E572" s="61" t="str">
        <f t="shared" si="39"/>
        <v/>
      </c>
      <c r="F572" s="62">
        <f t="shared" si="42"/>
        <v>3.3983999999999988</v>
      </c>
      <c r="G572" s="57">
        <f t="shared" si="40"/>
        <v>1.8983999999999988</v>
      </c>
      <c r="H572" s="56">
        <v>10</v>
      </c>
      <c r="I572" s="64"/>
      <c r="J572" s="67" t="str">
        <f t="shared" si="41"/>
        <v/>
      </c>
      <c r="K572" s="68"/>
    </row>
    <row r="573" spans="1:11" ht="18" x14ac:dyDescent="0.25">
      <c r="A573" s="104"/>
      <c r="B573" s="58"/>
      <c r="C573" s="59">
        <v>1.5569999999999999</v>
      </c>
      <c r="D573" s="60"/>
      <c r="E573" s="61" t="str">
        <f t="shared" si="39"/>
        <v/>
      </c>
      <c r="F573" s="62">
        <f t="shared" si="42"/>
        <v>3.3983999999999988</v>
      </c>
      <c r="G573" s="57">
        <f t="shared" si="40"/>
        <v>1.8413999999999988</v>
      </c>
      <c r="H573" s="56"/>
      <c r="I573" s="64" t="s">
        <v>75</v>
      </c>
      <c r="J573" s="67" t="str">
        <f t="shared" si="41"/>
        <v>1st- Water Level</v>
      </c>
      <c r="K573" s="68"/>
    </row>
    <row r="574" spans="1:11" ht="31.2" x14ac:dyDescent="0.25">
      <c r="A574" s="104"/>
      <c r="B574" s="58"/>
      <c r="C574" s="59">
        <v>2</v>
      </c>
      <c r="D574" s="60"/>
      <c r="E574" s="61">
        <f t="shared" si="39"/>
        <v>1.8413999999999988</v>
      </c>
      <c r="F574" s="62">
        <f t="shared" si="42"/>
        <v>1.8413999999999988</v>
      </c>
      <c r="G574" s="57">
        <f t="shared" si="40"/>
        <v>-0.15860000000000118</v>
      </c>
      <c r="H574" s="56">
        <v>13</v>
      </c>
      <c r="I574" s="64"/>
      <c r="J574" s="67" t="str">
        <f t="shared" si="41"/>
        <v>RL Respected by Water Level</v>
      </c>
      <c r="K574" s="68"/>
    </row>
    <row r="575" spans="1:11" ht="18" x14ac:dyDescent="0.25">
      <c r="A575" s="104"/>
      <c r="B575" s="58"/>
      <c r="C575" s="59">
        <v>2.7</v>
      </c>
      <c r="D575" s="60"/>
      <c r="E575" s="61" t="str">
        <f t="shared" si="39"/>
        <v/>
      </c>
      <c r="F575" s="62">
        <f t="shared" si="42"/>
        <v>1.8413999999999988</v>
      </c>
      <c r="G575" s="57">
        <f t="shared" si="40"/>
        <v>-0.85860000000000136</v>
      </c>
      <c r="H575" s="56">
        <v>16</v>
      </c>
      <c r="I575" s="64"/>
      <c r="J575" s="67" t="str">
        <f t="shared" si="41"/>
        <v/>
      </c>
      <c r="K575" s="68"/>
    </row>
    <row r="576" spans="1:11" ht="18" x14ac:dyDescent="0.25">
      <c r="A576" s="104"/>
      <c r="B576" s="58"/>
      <c r="C576" s="59">
        <v>3.04</v>
      </c>
      <c r="D576" s="60"/>
      <c r="E576" s="61" t="str">
        <f t="shared" si="39"/>
        <v/>
      </c>
      <c r="F576" s="62">
        <f t="shared" si="42"/>
        <v>1.8413999999999988</v>
      </c>
      <c r="G576" s="57">
        <f t="shared" si="40"/>
        <v>-1.1986000000000012</v>
      </c>
      <c r="H576" s="56">
        <v>19</v>
      </c>
      <c r="I576" s="64"/>
      <c r="J576" s="67" t="str">
        <f t="shared" si="41"/>
        <v/>
      </c>
      <c r="K576" s="68"/>
    </row>
    <row r="577" spans="1:11" ht="18" x14ac:dyDescent="0.25">
      <c r="A577" s="104"/>
      <c r="B577" s="58"/>
      <c r="C577" s="59">
        <v>3</v>
      </c>
      <c r="D577" s="60"/>
      <c r="E577" s="61" t="str">
        <f t="shared" si="39"/>
        <v/>
      </c>
      <c r="F577" s="62">
        <f t="shared" si="42"/>
        <v>1.8413999999999988</v>
      </c>
      <c r="G577" s="57">
        <f t="shared" si="40"/>
        <v>-1.1586000000000012</v>
      </c>
      <c r="H577" s="56">
        <v>21</v>
      </c>
      <c r="I577" s="64"/>
      <c r="J577" s="67" t="str">
        <f t="shared" si="41"/>
        <v/>
      </c>
      <c r="K577" s="68"/>
    </row>
    <row r="578" spans="1:11" ht="18" x14ac:dyDescent="0.25">
      <c r="A578" s="104"/>
      <c r="B578" s="58"/>
      <c r="C578" s="59">
        <v>2.93</v>
      </c>
      <c r="D578" s="60"/>
      <c r="E578" s="61" t="str">
        <f t="shared" ref="E578:E641" si="43">IF(I577="WL-1",G577,IF(I578="wl-2",F577+C578,IF(B578="","",F577-D578+B578)))</f>
        <v/>
      </c>
      <c r="F578" s="62">
        <f t="shared" si="42"/>
        <v>1.8413999999999988</v>
      </c>
      <c r="G578" s="57">
        <f t="shared" ref="G578:G641" si="44">IF(B578&amp;C578&amp;D578="","",IF(B578&amp;D578="",F578-C578,IF(B578&amp;C578="",F578-D578,IF(C578="",F577-D578))))</f>
        <v>-1.0886000000000013</v>
      </c>
      <c r="H578" s="56">
        <v>24</v>
      </c>
      <c r="I578" s="64"/>
      <c r="J578" s="67" t="str">
        <f t="shared" si="41"/>
        <v/>
      </c>
      <c r="K578" s="68"/>
    </row>
    <row r="579" spans="1:11" ht="18" x14ac:dyDescent="0.25">
      <c r="A579" s="104"/>
      <c r="B579" s="58"/>
      <c r="C579" s="59">
        <v>3</v>
      </c>
      <c r="D579" s="60"/>
      <c r="E579" s="61" t="str">
        <f t="shared" si="43"/>
        <v/>
      </c>
      <c r="F579" s="62">
        <f t="shared" si="42"/>
        <v>1.8413999999999988</v>
      </c>
      <c r="G579" s="57">
        <f t="shared" si="44"/>
        <v>-1.1586000000000012</v>
      </c>
      <c r="H579" s="56">
        <v>27</v>
      </c>
      <c r="I579" s="64"/>
      <c r="J579" s="67" t="str">
        <f t="shared" ref="J579:J642" si="45">IF(I579="WL-1","1st- Water Level",IF(I578="wl-1","RL Respected by Water Level",IF(I579="WL-2","2nd- Water Level",IF(E579="","","Change of Instrument"))))</f>
        <v/>
      </c>
      <c r="K579" s="68"/>
    </row>
    <row r="580" spans="1:11" ht="18" x14ac:dyDescent="0.25">
      <c r="A580" s="104"/>
      <c r="B580" s="58"/>
      <c r="C580" s="59">
        <v>3.1</v>
      </c>
      <c r="D580" s="60"/>
      <c r="E580" s="61" t="str">
        <f t="shared" si="43"/>
        <v/>
      </c>
      <c r="F580" s="62">
        <f t="shared" ref="F580:F643" si="46">IF(E580="",F579,E580)</f>
        <v>1.8413999999999988</v>
      </c>
      <c r="G580" s="57">
        <f t="shared" si="44"/>
        <v>-1.2586000000000013</v>
      </c>
      <c r="H580" s="56">
        <v>30</v>
      </c>
      <c r="I580" s="64"/>
      <c r="J580" s="67" t="str">
        <f t="shared" si="45"/>
        <v/>
      </c>
      <c r="K580" s="68"/>
    </row>
    <row r="581" spans="1:11" ht="18" x14ac:dyDescent="0.25">
      <c r="A581" s="104"/>
      <c r="B581" s="58"/>
      <c r="C581" s="59">
        <v>2.97</v>
      </c>
      <c r="D581" s="60"/>
      <c r="E581" s="61" t="str">
        <f t="shared" si="43"/>
        <v/>
      </c>
      <c r="F581" s="62">
        <f t="shared" si="46"/>
        <v>1.8413999999999988</v>
      </c>
      <c r="G581" s="57">
        <f t="shared" si="44"/>
        <v>-1.1286000000000014</v>
      </c>
      <c r="H581" s="56">
        <v>32</v>
      </c>
      <c r="I581" s="64"/>
      <c r="J581" s="67" t="str">
        <f t="shared" si="45"/>
        <v/>
      </c>
      <c r="K581" s="68"/>
    </row>
    <row r="582" spans="1:11" ht="18" x14ac:dyDescent="0.25">
      <c r="A582" s="104"/>
      <c r="B582" s="58"/>
      <c r="C582" s="59">
        <v>2.4</v>
      </c>
      <c r="D582" s="60"/>
      <c r="E582" s="61" t="str">
        <f t="shared" si="43"/>
        <v/>
      </c>
      <c r="F582" s="62">
        <f t="shared" si="46"/>
        <v>1.8413999999999988</v>
      </c>
      <c r="G582" s="57">
        <f t="shared" si="44"/>
        <v>-0.5586000000000011</v>
      </c>
      <c r="H582" s="56">
        <v>35</v>
      </c>
      <c r="I582" s="64"/>
      <c r="J582" s="67" t="str">
        <f t="shared" si="45"/>
        <v/>
      </c>
      <c r="K582" s="68"/>
    </row>
    <row r="583" spans="1:11" ht="18" x14ac:dyDescent="0.25">
      <c r="A583" s="104"/>
      <c r="B583" s="58"/>
      <c r="C583" s="59">
        <v>2</v>
      </c>
      <c r="D583" s="60"/>
      <c r="E583" s="61" t="str">
        <f t="shared" si="43"/>
        <v/>
      </c>
      <c r="F583" s="62">
        <f t="shared" si="46"/>
        <v>1.8413999999999988</v>
      </c>
      <c r="G583" s="57">
        <f t="shared" si="44"/>
        <v>-0.15860000000000118</v>
      </c>
      <c r="H583" s="56">
        <v>38</v>
      </c>
      <c r="I583" s="64"/>
      <c r="J583" s="67" t="str">
        <f t="shared" si="45"/>
        <v/>
      </c>
      <c r="K583" s="68"/>
    </row>
    <row r="584" spans="1:11" ht="18" x14ac:dyDescent="0.25">
      <c r="A584" s="104"/>
      <c r="B584" s="58"/>
      <c r="C584" s="59">
        <v>1.85</v>
      </c>
      <c r="D584" s="60"/>
      <c r="E584" s="61" t="str">
        <f t="shared" si="43"/>
        <v/>
      </c>
      <c r="F584" s="62">
        <f t="shared" si="46"/>
        <v>1.8413999999999988</v>
      </c>
      <c r="G584" s="57">
        <f t="shared" si="44"/>
        <v>-8.6000000000012733E-3</v>
      </c>
      <c r="H584" s="56">
        <v>41</v>
      </c>
      <c r="I584" s="64"/>
      <c r="J584" s="67" t="str">
        <f t="shared" si="45"/>
        <v/>
      </c>
      <c r="K584" s="68"/>
    </row>
    <row r="585" spans="1:11" ht="18" x14ac:dyDescent="0.25">
      <c r="A585" s="104"/>
      <c r="B585" s="58"/>
      <c r="C585" s="59">
        <v>1.68</v>
      </c>
      <c r="D585" s="60"/>
      <c r="E585" s="61" t="str">
        <f t="shared" si="43"/>
        <v/>
      </c>
      <c r="F585" s="62">
        <f t="shared" si="46"/>
        <v>1.8413999999999988</v>
      </c>
      <c r="G585" s="57">
        <f t="shared" si="44"/>
        <v>0.16139999999999888</v>
      </c>
      <c r="H585" s="56">
        <v>44</v>
      </c>
      <c r="I585" s="64"/>
      <c r="J585" s="67" t="str">
        <f t="shared" si="45"/>
        <v/>
      </c>
      <c r="K585" s="68"/>
    </row>
    <row r="586" spans="1:11" ht="18" x14ac:dyDescent="0.25">
      <c r="A586" s="104"/>
      <c r="B586" s="58"/>
      <c r="C586" s="59">
        <v>1.5569999999999999</v>
      </c>
      <c r="D586" s="60"/>
      <c r="E586" s="61">
        <f t="shared" si="43"/>
        <v>3.3983999999999988</v>
      </c>
      <c r="F586" s="62">
        <f t="shared" si="46"/>
        <v>3.3983999999999988</v>
      </c>
      <c r="G586" s="57">
        <f t="shared" si="44"/>
        <v>1.8413999999999988</v>
      </c>
      <c r="H586" s="56"/>
      <c r="I586" s="64" t="s">
        <v>76</v>
      </c>
      <c r="J586" s="67" t="str">
        <f t="shared" si="45"/>
        <v>2nd- Water Level</v>
      </c>
      <c r="K586" s="68"/>
    </row>
    <row r="587" spans="1:11" ht="18" x14ac:dyDescent="0.25">
      <c r="A587" s="104"/>
      <c r="B587" s="58"/>
      <c r="C587" s="59">
        <v>1.5049999999999999</v>
      </c>
      <c r="D587" s="60"/>
      <c r="E587" s="61" t="str">
        <f t="shared" si="43"/>
        <v/>
      </c>
      <c r="F587" s="62">
        <f t="shared" si="46"/>
        <v>3.3983999999999988</v>
      </c>
      <c r="G587" s="57">
        <f t="shared" si="44"/>
        <v>1.8933999999999989</v>
      </c>
      <c r="H587" s="56">
        <v>48</v>
      </c>
      <c r="I587" s="64"/>
      <c r="J587" s="67" t="str">
        <f t="shared" si="45"/>
        <v/>
      </c>
      <c r="K587" s="68"/>
    </row>
    <row r="588" spans="1:11" ht="18" x14ac:dyDescent="0.25">
      <c r="A588" s="104"/>
      <c r="B588" s="58"/>
      <c r="C588" s="59">
        <v>1.74</v>
      </c>
      <c r="D588" s="60"/>
      <c r="E588" s="61" t="str">
        <f t="shared" si="43"/>
        <v/>
      </c>
      <c r="F588" s="62">
        <f t="shared" si="46"/>
        <v>3.3983999999999988</v>
      </c>
      <c r="G588" s="57">
        <f t="shared" si="44"/>
        <v>1.6583999999999988</v>
      </c>
      <c r="H588" s="56">
        <v>56</v>
      </c>
      <c r="I588" s="64"/>
      <c r="J588" s="67" t="str">
        <f t="shared" si="45"/>
        <v/>
      </c>
      <c r="K588" s="68"/>
    </row>
    <row r="589" spans="1:11" ht="18" x14ac:dyDescent="0.25">
      <c r="A589" s="104"/>
      <c r="B589" s="58"/>
      <c r="C589" s="59">
        <v>1.1200000000000001</v>
      </c>
      <c r="D589" s="60"/>
      <c r="E589" s="61" t="str">
        <f t="shared" si="43"/>
        <v/>
      </c>
      <c r="F589" s="62">
        <f t="shared" si="46"/>
        <v>3.3983999999999988</v>
      </c>
      <c r="G589" s="57">
        <f t="shared" si="44"/>
        <v>2.2783999999999986</v>
      </c>
      <c r="H589" s="56">
        <v>59</v>
      </c>
      <c r="I589" s="64"/>
      <c r="J589" s="67" t="str">
        <f t="shared" si="45"/>
        <v/>
      </c>
      <c r="K589" s="68"/>
    </row>
    <row r="590" spans="1:11" ht="18" x14ac:dyDescent="0.25">
      <c r="A590" s="104"/>
      <c r="B590" s="58"/>
      <c r="C590" s="59">
        <v>0.72</v>
      </c>
      <c r="D590" s="60"/>
      <c r="E590" s="61" t="str">
        <f t="shared" si="43"/>
        <v/>
      </c>
      <c r="F590" s="62">
        <f t="shared" si="46"/>
        <v>3.3983999999999988</v>
      </c>
      <c r="G590" s="57">
        <f t="shared" si="44"/>
        <v>2.678399999999999</v>
      </c>
      <c r="H590" s="56">
        <v>62</v>
      </c>
      <c r="I590" s="64"/>
      <c r="J590" s="67" t="str">
        <f t="shared" si="45"/>
        <v/>
      </c>
      <c r="K590" s="68"/>
    </row>
    <row r="591" spans="1:11" ht="18" x14ac:dyDescent="0.25">
      <c r="A591" s="104"/>
      <c r="B591" s="58"/>
      <c r="C591" s="59">
        <v>0.42</v>
      </c>
      <c r="D591" s="60"/>
      <c r="E591" s="61" t="str">
        <f t="shared" si="43"/>
        <v/>
      </c>
      <c r="F591" s="62">
        <f t="shared" si="46"/>
        <v>3.3983999999999988</v>
      </c>
      <c r="G591" s="57">
        <f t="shared" si="44"/>
        <v>2.9783999999999988</v>
      </c>
      <c r="H591" s="56">
        <v>65</v>
      </c>
      <c r="I591" s="64"/>
      <c r="J591" s="67" t="str">
        <f t="shared" si="45"/>
        <v/>
      </c>
      <c r="K591" s="68"/>
    </row>
    <row r="592" spans="1:11" ht="18" x14ac:dyDescent="0.25">
      <c r="A592" s="104"/>
      <c r="B592" s="58"/>
      <c r="C592" s="59">
        <v>1.24</v>
      </c>
      <c r="D592" s="60"/>
      <c r="E592" s="61" t="str">
        <f t="shared" si="43"/>
        <v/>
      </c>
      <c r="F592" s="62">
        <f t="shared" si="46"/>
        <v>3.3983999999999988</v>
      </c>
      <c r="G592" s="57">
        <f t="shared" si="44"/>
        <v>2.1583999999999985</v>
      </c>
      <c r="H592" s="56">
        <v>66</v>
      </c>
      <c r="I592" s="64"/>
      <c r="J592" s="67" t="str">
        <f t="shared" si="45"/>
        <v/>
      </c>
      <c r="K592" s="68"/>
    </row>
    <row r="593" spans="1:11" ht="18" x14ac:dyDescent="0.25">
      <c r="A593" s="104"/>
      <c r="B593" s="58"/>
      <c r="C593" s="59">
        <v>1.27</v>
      </c>
      <c r="D593" s="60"/>
      <c r="E593" s="61" t="str">
        <f t="shared" si="43"/>
        <v/>
      </c>
      <c r="F593" s="62">
        <f t="shared" si="46"/>
        <v>3.3983999999999988</v>
      </c>
      <c r="G593" s="57">
        <f t="shared" si="44"/>
        <v>2.1283999999999987</v>
      </c>
      <c r="H593" s="56">
        <v>68.5</v>
      </c>
      <c r="I593" s="64"/>
      <c r="J593" s="67" t="str">
        <f t="shared" si="45"/>
        <v/>
      </c>
      <c r="K593" s="68"/>
    </row>
    <row r="594" spans="1:11" ht="18" x14ac:dyDescent="0.25">
      <c r="A594" s="104"/>
      <c r="B594" s="58">
        <v>1.9570000000000001</v>
      </c>
      <c r="C594" s="59"/>
      <c r="D594" s="60">
        <v>1.9339999999999999</v>
      </c>
      <c r="E594" s="61">
        <f t="shared" si="43"/>
        <v>3.4213999999999989</v>
      </c>
      <c r="F594" s="62">
        <f t="shared" si="46"/>
        <v>3.4213999999999989</v>
      </c>
      <c r="G594" s="57">
        <f t="shared" si="44"/>
        <v>1.4643999999999988</v>
      </c>
      <c r="H594" s="56"/>
      <c r="I594" s="64"/>
      <c r="J594" s="67" t="str">
        <f t="shared" si="45"/>
        <v>Change of Instrument</v>
      </c>
      <c r="K594" s="68"/>
    </row>
    <row r="595" spans="1:11" ht="18" x14ac:dyDescent="0.25">
      <c r="A595" s="104" t="s">
        <v>109</v>
      </c>
      <c r="B595" s="58"/>
      <c r="C595" s="59">
        <v>1.01</v>
      </c>
      <c r="D595" s="60"/>
      <c r="E595" s="61" t="str">
        <f t="shared" si="43"/>
        <v/>
      </c>
      <c r="F595" s="62">
        <f t="shared" si="46"/>
        <v>3.4213999999999989</v>
      </c>
      <c r="G595" s="57">
        <f t="shared" si="44"/>
        <v>2.4113999999999987</v>
      </c>
      <c r="H595" s="56">
        <v>0</v>
      </c>
      <c r="I595" s="64"/>
      <c r="J595" s="67" t="str">
        <f t="shared" si="45"/>
        <v/>
      </c>
      <c r="K595" s="68"/>
    </row>
    <row r="596" spans="1:11" ht="18" x14ac:dyDescent="0.25">
      <c r="A596" s="104"/>
      <c r="B596" s="58"/>
      <c r="C596" s="59">
        <v>1.42</v>
      </c>
      <c r="D596" s="60"/>
      <c r="E596" s="61" t="str">
        <f t="shared" si="43"/>
        <v/>
      </c>
      <c r="F596" s="62">
        <f t="shared" si="46"/>
        <v>3.4213999999999989</v>
      </c>
      <c r="G596" s="57">
        <f t="shared" si="44"/>
        <v>2.001399999999999</v>
      </c>
      <c r="H596" s="56">
        <v>4</v>
      </c>
      <c r="I596" s="64"/>
      <c r="J596" s="67" t="str">
        <f t="shared" si="45"/>
        <v/>
      </c>
      <c r="K596" s="68"/>
    </row>
    <row r="597" spans="1:11" ht="18" x14ac:dyDescent="0.25">
      <c r="A597" s="104"/>
      <c r="B597" s="58"/>
      <c r="C597" s="59">
        <v>1.611</v>
      </c>
      <c r="D597" s="60"/>
      <c r="E597" s="61" t="str">
        <f t="shared" si="43"/>
        <v/>
      </c>
      <c r="F597" s="62">
        <f t="shared" si="46"/>
        <v>3.4213999999999989</v>
      </c>
      <c r="G597" s="57">
        <f t="shared" si="44"/>
        <v>1.8103999999999989</v>
      </c>
      <c r="H597" s="56"/>
      <c r="I597" s="64" t="s">
        <v>75</v>
      </c>
      <c r="J597" s="67" t="str">
        <f t="shared" si="45"/>
        <v>1st- Water Level</v>
      </c>
      <c r="K597" s="68"/>
    </row>
    <row r="598" spans="1:11" ht="31.2" x14ac:dyDescent="0.25">
      <c r="A598" s="104"/>
      <c r="B598" s="58"/>
      <c r="C598" s="59">
        <v>0.67</v>
      </c>
      <c r="D598" s="60"/>
      <c r="E598" s="61">
        <f t="shared" si="43"/>
        <v>1.8103999999999989</v>
      </c>
      <c r="F598" s="62">
        <f t="shared" si="46"/>
        <v>1.8103999999999989</v>
      </c>
      <c r="G598" s="57">
        <f t="shared" si="44"/>
        <v>1.1403999999999987</v>
      </c>
      <c r="H598" s="56">
        <v>6</v>
      </c>
      <c r="I598" s="64"/>
      <c r="J598" s="67" t="str">
        <f t="shared" si="45"/>
        <v>RL Respected by Water Level</v>
      </c>
      <c r="K598" s="68"/>
    </row>
    <row r="599" spans="1:11" ht="18" x14ac:dyDescent="0.25">
      <c r="A599" s="104"/>
      <c r="B599" s="58"/>
      <c r="C599" s="59">
        <v>1.18</v>
      </c>
      <c r="D599" s="60"/>
      <c r="E599" s="61" t="str">
        <f t="shared" si="43"/>
        <v/>
      </c>
      <c r="F599" s="62">
        <f t="shared" si="46"/>
        <v>1.8103999999999989</v>
      </c>
      <c r="G599" s="57">
        <f t="shared" si="44"/>
        <v>0.63039999999999896</v>
      </c>
      <c r="H599" s="56">
        <v>8</v>
      </c>
      <c r="I599" s="64"/>
      <c r="J599" s="67" t="str">
        <f t="shared" si="45"/>
        <v/>
      </c>
      <c r="K599" s="68"/>
    </row>
    <row r="600" spans="1:11" ht="18" x14ac:dyDescent="0.25">
      <c r="A600" s="104"/>
      <c r="B600" s="58"/>
      <c r="C600" s="59">
        <v>1.25</v>
      </c>
      <c r="D600" s="60"/>
      <c r="E600" s="61" t="str">
        <f t="shared" si="43"/>
        <v/>
      </c>
      <c r="F600" s="62">
        <f t="shared" si="46"/>
        <v>1.8103999999999989</v>
      </c>
      <c r="G600" s="57">
        <f t="shared" si="44"/>
        <v>0.5603999999999989</v>
      </c>
      <c r="H600" s="56">
        <v>10</v>
      </c>
      <c r="I600" s="64"/>
      <c r="J600" s="67" t="str">
        <f t="shared" si="45"/>
        <v/>
      </c>
      <c r="K600" s="68"/>
    </row>
    <row r="601" spans="1:11" ht="18" x14ac:dyDescent="0.25">
      <c r="A601" s="104"/>
      <c r="B601" s="58"/>
      <c r="C601" s="59">
        <v>1.4</v>
      </c>
      <c r="D601" s="60"/>
      <c r="E601" s="61" t="str">
        <f t="shared" si="43"/>
        <v/>
      </c>
      <c r="F601" s="62">
        <f t="shared" si="46"/>
        <v>1.8103999999999989</v>
      </c>
      <c r="G601" s="57">
        <f t="shared" si="44"/>
        <v>0.41039999999999899</v>
      </c>
      <c r="H601" s="56">
        <v>12</v>
      </c>
      <c r="I601" s="64"/>
      <c r="J601" s="67" t="str">
        <f t="shared" si="45"/>
        <v/>
      </c>
      <c r="K601" s="68"/>
    </row>
    <row r="602" spans="1:11" ht="18" x14ac:dyDescent="0.25">
      <c r="A602" s="104"/>
      <c r="B602" s="58"/>
      <c r="C602" s="59">
        <v>1.8</v>
      </c>
      <c r="D602" s="60"/>
      <c r="E602" s="61" t="str">
        <f t="shared" si="43"/>
        <v/>
      </c>
      <c r="F602" s="62">
        <f t="shared" si="46"/>
        <v>1.8103999999999989</v>
      </c>
      <c r="G602" s="57">
        <f t="shared" si="44"/>
        <v>1.0399999999998855E-2</v>
      </c>
      <c r="H602" s="56">
        <v>14</v>
      </c>
      <c r="I602" s="64"/>
      <c r="J602" s="67" t="str">
        <f t="shared" si="45"/>
        <v/>
      </c>
      <c r="K602" s="68"/>
    </row>
    <row r="603" spans="1:11" ht="18" x14ac:dyDescent="0.25">
      <c r="A603" s="104"/>
      <c r="B603" s="58"/>
      <c r="C603" s="59">
        <v>2.42</v>
      </c>
      <c r="D603" s="60"/>
      <c r="E603" s="61" t="str">
        <f t="shared" si="43"/>
        <v/>
      </c>
      <c r="F603" s="62">
        <f t="shared" si="46"/>
        <v>1.8103999999999989</v>
      </c>
      <c r="G603" s="57">
        <f t="shared" si="44"/>
        <v>-0.60960000000000103</v>
      </c>
      <c r="H603" s="56">
        <v>16</v>
      </c>
      <c r="I603" s="64"/>
      <c r="J603" s="67" t="str">
        <f t="shared" si="45"/>
        <v/>
      </c>
      <c r="K603" s="68"/>
    </row>
    <row r="604" spans="1:11" ht="18" x14ac:dyDescent="0.25">
      <c r="A604" s="104"/>
      <c r="B604" s="58"/>
      <c r="C604" s="59">
        <v>3.06</v>
      </c>
      <c r="D604" s="60"/>
      <c r="E604" s="61" t="str">
        <f t="shared" si="43"/>
        <v/>
      </c>
      <c r="F604" s="62">
        <f t="shared" si="46"/>
        <v>1.8103999999999989</v>
      </c>
      <c r="G604" s="57">
        <f t="shared" si="44"/>
        <v>-1.2496000000000012</v>
      </c>
      <c r="H604" s="56">
        <v>18</v>
      </c>
      <c r="I604" s="64"/>
      <c r="J604" s="67" t="str">
        <f t="shared" si="45"/>
        <v/>
      </c>
      <c r="K604" s="68"/>
    </row>
    <row r="605" spans="1:11" ht="18" x14ac:dyDescent="0.25">
      <c r="A605" s="104"/>
      <c r="B605" s="58"/>
      <c r="C605" s="59">
        <v>3.33</v>
      </c>
      <c r="D605" s="60"/>
      <c r="E605" s="61" t="str">
        <f t="shared" si="43"/>
        <v/>
      </c>
      <c r="F605" s="62">
        <f t="shared" si="46"/>
        <v>1.8103999999999989</v>
      </c>
      <c r="G605" s="57">
        <f t="shared" si="44"/>
        <v>-1.5196000000000012</v>
      </c>
      <c r="H605" s="56">
        <v>20</v>
      </c>
      <c r="I605" s="64"/>
      <c r="J605" s="67" t="str">
        <f t="shared" si="45"/>
        <v/>
      </c>
      <c r="K605" s="68"/>
    </row>
    <row r="606" spans="1:11" ht="18" x14ac:dyDescent="0.25">
      <c r="A606" s="104"/>
      <c r="B606" s="58"/>
      <c r="C606" s="59">
        <v>3.43</v>
      </c>
      <c r="D606" s="60"/>
      <c r="E606" s="61" t="str">
        <f t="shared" si="43"/>
        <v/>
      </c>
      <c r="F606" s="62">
        <f t="shared" si="46"/>
        <v>1.8103999999999989</v>
      </c>
      <c r="G606" s="57">
        <f t="shared" si="44"/>
        <v>-1.6196000000000013</v>
      </c>
      <c r="H606" s="56">
        <v>22</v>
      </c>
      <c r="I606" s="64"/>
      <c r="J606" s="67" t="str">
        <f t="shared" si="45"/>
        <v/>
      </c>
      <c r="K606" s="68"/>
    </row>
    <row r="607" spans="1:11" ht="18" x14ac:dyDescent="0.25">
      <c r="A607" s="104"/>
      <c r="B607" s="58"/>
      <c r="C607" s="59">
        <v>3.48</v>
      </c>
      <c r="D607" s="60"/>
      <c r="E607" s="61" t="str">
        <f t="shared" si="43"/>
        <v/>
      </c>
      <c r="F607" s="62">
        <f t="shared" si="46"/>
        <v>1.8103999999999989</v>
      </c>
      <c r="G607" s="57">
        <f t="shared" si="44"/>
        <v>-1.6696000000000011</v>
      </c>
      <c r="H607" s="56">
        <v>24</v>
      </c>
      <c r="I607" s="64"/>
      <c r="J607" s="67" t="str">
        <f t="shared" si="45"/>
        <v/>
      </c>
      <c r="K607" s="68"/>
    </row>
    <row r="608" spans="1:11" ht="18" x14ac:dyDescent="0.25">
      <c r="A608" s="104"/>
      <c r="B608" s="58"/>
      <c r="C608" s="59">
        <v>3.46</v>
      </c>
      <c r="D608" s="60"/>
      <c r="E608" s="61" t="str">
        <f t="shared" si="43"/>
        <v/>
      </c>
      <c r="F608" s="62">
        <f t="shared" si="46"/>
        <v>1.8103999999999989</v>
      </c>
      <c r="G608" s="57">
        <f t="shared" si="44"/>
        <v>-1.6496000000000011</v>
      </c>
      <c r="H608" s="56">
        <v>26</v>
      </c>
      <c r="I608" s="64"/>
      <c r="J608" s="67" t="str">
        <f t="shared" si="45"/>
        <v/>
      </c>
      <c r="K608" s="68"/>
    </row>
    <row r="609" spans="1:11" ht="18" x14ac:dyDescent="0.25">
      <c r="A609" s="104"/>
      <c r="B609" s="58"/>
      <c r="C609" s="59">
        <v>3.5</v>
      </c>
      <c r="D609" s="60"/>
      <c r="E609" s="61" t="str">
        <f t="shared" si="43"/>
        <v/>
      </c>
      <c r="F609" s="62">
        <f t="shared" si="46"/>
        <v>1.8103999999999989</v>
      </c>
      <c r="G609" s="57">
        <f t="shared" si="44"/>
        <v>-1.6896000000000011</v>
      </c>
      <c r="H609" s="56">
        <v>28</v>
      </c>
      <c r="I609" s="64"/>
      <c r="J609" s="67" t="str">
        <f t="shared" si="45"/>
        <v/>
      </c>
      <c r="K609" s="68"/>
    </row>
    <row r="610" spans="1:11" ht="18" x14ac:dyDescent="0.25">
      <c r="A610" s="104"/>
      <c r="B610" s="58"/>
      <c r="C610" s="59">
        <v>2.3199999999999998</v>
      </c>
      <c r="D610" s="60"/>
      <c r="E610" s="61" t="str">
        <f t="shared" si="43"/>
        <v/>
      </c>
      <c r="F610" s="62">
        <f t="shared" si="46"/>
        <v>1.8103999999999989</v>
      </c>
      <c r="G610" s="57">
        <f t="shared" si="44"/>
        <v>-0.50960000000000094</v>
      </c>
      <c r="H610" s="56">
        <v>30</v>
      </c>
      <c r="I610" s="64"/>
      <c r="J610" s="67" t="str">
        <f t="shared" si="45"/>
        <v/>
      </c>
      <c r="K610" s="68"/>
    </row>
    <row r="611" spans="1:11" ht="18" x14ac:dyDescent="0.25">
      <c r="A611" s="104"/>
      <c r="B611" s="58"/>
      <c r="C611" s="59">
        <v>1.62</v>
      </c>
      <c r="D611" s="60"/>
      <c r="E611" s="61" t="str">
        <f t="shared" si="43"/>
        <v/>
      </c>
      <c r="F611" s="62">
        <f t="shared" si="46"/>
        <v>1.8103999999999989</v>
      </c>
      <c r="G611" s="57">
        <f t="shared" si="44"/>
        <v>0.19039999999999879</v>
      </c>
      <c r="H611" s="56">
        <v>32</v>
      </c>
      <c r="I611" s="64"/>
      <c r="J611" s="67" t="str">
        <f t="shared" si="45"/>
        <v/>
      </c>
      <c r="K611" s="68"/>
    </row>
    <row r="612" spans="1:11" ht="18" x14ac:dyDescent="0.25">
      <c r="A612" s="104"/>
      <c r="B612" s="58"/>
      <c r="C612" s="59">
        <v>1.4</v>
      </c>
      <c r="D612" s="60"/>
      <c r="E612" s="61" t="str">
        <f t="shared" si="43"/>
        <v/>
      </c>
      <c r="F612" s="62">
        <f t="shared" si="46"/>
        <v>1.8103999999999989</v>
      </c>
      <c r="G612" s="57">
        <f t="shared" si="44"/>
        <v>0.41039999999999899</v>
      </c>
      <c r="H612" s="56">
        <v>34</v>
      </c>
      <c r="I612" s="64"/>
      <c r="J612" s="67" t="str">
        <f t="shared" si="45"/>
        <v/>
      </c>
      <c r="K612" s="68"/>
    </row>
    <row r="613" spans="1:11" ht="18" x14ac:dyDescent="0.25">
      <c r="A613" s="104"/>
      <c r="B613" s="58"/>
      <c r="C613" s="59">
        <v>0.94</v>
      </c>
      <c r="D613" s="60"/>
      <c r="E613" s="61" t="str">
        <f t="shared" si="43"/>
        <v/>
      </c>
      <c r="F613" s="62">
        <f t="shared" si="46"/>
        <v>1.8103999999999989</v>
      </c>
      <c r="G613" s="57">
        <f t="shared" si="44"/>
        <v>0.87039999999999895</v>
      </c>
      <c r="H613" s="56">
        <v>36</v>
      </c>
      <c r="I613" s="64"/>
      <c r="J613" s="67" t="str">
        <f t="shared" si="45"/>
        <v/>
      </c>
      <c r="K613" s="68"/>
    </row>
    <row r="614" spans="1:11" ht="18" x14ac:dyDescent="0.25">
      <c r="A614" s="104"/>
      <c r="B614" s="58"/>
      <c r="C614" s="59">
        <v>0.83</v>
      </c>
      <c r="D614" s="60"/>
      <c r="E614" s="61" t="str">
        <f t="shared" si="43"/>
        <v/>
      </c>
      <c r="F614" s="62">
        <f t="shared" si="46"/>
        <v>1.8103999999999989</v>
      </c>
      <c r="G614" s="57">
        <f t="shared" si="44"/>
        <v>0.98039999999999894</v>
      </c>
      <c r="H614" s="56">
        <v>38</v>
      </c>
      <c r="I614" s="64"/>
      <c r="J614" s="67" t="str">
        <f t="shared" si="45"/>
        <v/>
      </c>
      <c r="K614" s="68"/>
    </row>
    <row r="615" spans="1:11" ht="18" x14ac:dyDescent="0.25">
      <c r="A615" s="104"/>
      <c r="B615" s="58"/>
      <c r="C615" s="59">
        <v>0.27</v>
      </c>
      <c r="D615" s="60"/>
      <c r="E615" s="61" t="str">
        <f t="shared" si="43"/>
        <v/>
      </c>
      <c r="F615" s="62">
        <f t="shared" si="46"/>
        <v>1.8103999999999989</v>
      </c>
      <c r="G615" s="57">
        <f t="shared" si="44"/>
        <v>1.5403999999999989</v>
      </c>
      <c r="H615" s="56">
        <v>40</v>
      </c>
      <c r="I615" s="64"/>
      <c r="J615" s="67" t="str">
        <f t="shared" si="45"/>
        <v/>
      </c>
      <c r="K615" s="68"/>
    </row>
    <row r="616" spans="1:11" ht="18" x14ac:dyDescent="0.25">
      <c r="A616" s="104"/>
      <c r="B616" s="58"/>
      <c r="C616" s="59">
        <v>1.1599999999999999</v>
      </c>
      <c r="D616" s="60"/>
      <c r="E616" s="61" t="str">
        <f t="shared" si="43"/>
        <v/>
      </c>
      <c r="F616" s="62">
        <f t="shared" si="46"/>
        <v>1.8103999999999989</v>
      </c>
      <c r="G616" s="57">
        <f t="shared" si="44"/>
        <v>0.65039999999999898</v>
      </c>
      <c r="H616" s="56">
        <v>42</v>
      </c>
      <c r="I616" s="64"/>
      <c r="J616" s="67" t="str">
        <f t="shared" si="45"/>
        <v/>
      </c>
      <c r="K616" s="68"/>
    </row>
    <row r="617" spans="1:11" ht="18" x14ac:dyDescent="0.25">
      <c r="A617" s="104"/>
      <c r="B617" s="58"/>
      <c r="C617" s="59">
        <v>1.23</v>
      </c>
      <c r="D617" s="60"/>
      <c r="E617" s="61" t="str">
        <f t="shared" si="43"/>
        <v/>
      </c>
      <c r="F617" s="62">
        <f t="shared" si="46"/>
        <v>1.8103999999999989</v>
      </c>
      <c r="G617" s="57">
        <f t="shared" si="44"/>
        <v>0.58039999999999892</v>
      </c>
      <c r="H617" s="56">
        <v>44</v>
      </c>
      <c r="I617" s="64"/>
      <c r="J617" s="67" t="str">
        <f t="shared" si="45"/>
        <v/>
      </c>
      <c r="K617" s="68"/>
    </row>
    <row r="618" spans="1:11" ht="18" x14ac:dyDescent="0.25">
      <c r="A618" s="104"/>
      <c r="B618" s="58"/>
      <c r="C618" s="59">
        <v>1.18</v>
      </c>
      <c r="D618" s="60"/>
      <c r="E618" s="61" t="str">
        <f t="shared" si="43"/>
        <v/>
      </c>
      <c r="F618" s="62">
        <f t="shared" si="46"/>
        <v>1.8103999999999989</v>
      </c>
      <c r="G618" s="57">
        <f t="shared" si="44"/>
        <v>0.63039999999999896</v>
      </c>
      <c r="H618" s="56">
        <v>46</v>
      </c>
      <c r="I618" s="64"/>
      <c r="J618" s="67" t="str">
        <f t="shared" si="45"/>
        <v/>
      </c>
      <c r="K618" s="68"/>
    </row>
    <row r="619" spans="1:11" ht="18" x14ac:dyDescent="0.25">
      <c r="A619" s="104"/>
      <c r="B619" s="58"/>
      <c r="C619" s="59">
        <v>1.1499999999999999</v>
      </c>
      <c r="D619" s="60"/>
      <c r="E619" s="61" t="str">
        <f t="shared" si="43"/>
        <v/>
      </c>
      <c r="F619" s="62">
        <f t="shared" si="46"/>
        <v>1.8103999999999989</v>
      </c>
      <c r="G619" s="57">
        <f t="shared" si="44"/>
        <v>0.66039999999999899</v>
      </c>
      <c r="H619" s="56">
        <v>48</v>
      </c>
      <c r="I619" s="64"/>
      <c r="J619" s="67" t="str">
        <f t="shared" si="45"/>
        <v/>
      </c>
      <c r="K619" s="68"/>
    </row>
    <row r="620" spans="1:11" ht="18" x14ac:dyDescent="0.25">
      <c r="A620" s="104"/>
      <c r="B620" s="58"/>
      <c r="C620" s="59">
        <v>1.1299999999999999</v>
      </c>
      <c r="D620" s="60"/>
      <c r="E620" s="61" t="str">
        <f t="shared" si="43"/>
        <v/>
      </c>
      <c r="F620" s="62">
        <f t="shared" si="46"/>
        <v>1.8103999999999989</v>
      </c>
      <c r="G620" s="57">
        <f t="shared" si="44"/>
        <v>0.68039999999999901</v>
      </c>
      <c r="H620" s="56">
        <v>50</v>
      </c>
      <c r="I620" s="64"/>
      <c r="J620" s="67" t="str">
        <f t="shared" si="45"/>
        <v/>
      </c>
      <c r="K620" s="68"/>
    </row>
    <row r="621" spans="1:11" ht="18" x14ac:dyDescent="0.25">
      <c r="A621" s="104"/>
      <c r="B621" s="58"/>
      <c r="C621" s="59">
        <v>0.98</v>
      </c>
      <c r="D621" s="60"/>
      <c r="E621" s="61" t="str">
        <f t="shared" si="43"/>
        <v/>
      </c>
      <c r="F621" s="62">
        <f t="shared" si="46"/>
        <v>1.8103999999999989</v>
      </c>
      <c r="G621" s="57">
        <f t="shared" si="44"/>
        <v>0.83039999999999892</v>
      </c>
      <c r="H621" s="56">
        <v>52</v>
      </c>
      <c r="I621" s="64"/>
      <c r="J621" s="67" t="str">
        <f t="shared" si="45"/>
        <v/>
      </c>
      <c r="K621" s="68"/>
    </row>
    <row r="622" spans="1:11" ht="18" x14ac:dyDescent="0.25">
      <c r="A622" s="104"/>
      <c r="B622" s="58"/>
      <c r="C622" s="59">
        <v>0.77</v>
      </c>
      <c r="D622" s="60"/>
      <c r="E622" s="61" t="str">
        <f t="shared" si="43"/>
        <v/>
      </c>
      <c r="F622" s="62">
        <f t="shared" si="46"/>
        <v>1.8103999999999989</v>
      </c>
      <c r="G622" s="57">
        <f t="shared" si="44"/>
        <v>1.0403999999999989</v>
      </c>
      <c r="H622" s="56">
        <v>54</v>
      </c>
      <c r="I622" s="64"/>
      <c r="J622" s="67" t="str">
        <f t="shared" si="45"/>
        <v/>
      </c>
      <c r="K622" s="68"/>
    </row>
    <row r="623" spans="1:11" ht="18" x14ac:dyDescent="0.25">
      <c r="A623" s="104"/>
      <c r="B623" s="58"/>
      <c r="C623" s="59">
        <v>0.44</v>
      </c>
      <c r="D623" s="60"/>
      <c r="E623" s="61" t="str">
        <f t="shared" si="43"/>
        <v/>
      </c>
      <c r="F623" s="62">
        <f t="shared" si="46"/>
        <v>1.8103999999999989</v>
      </c>
      <c r="G623" s="57">
        <f t="shared" si="44"/>
        <v>1.370399999999999</v>
      </c>
      <c r="H623" s="56">
        <v>56</v>
      </c>
      <c r="I623" s="64"/>
      <c r="J623" s="67" t="str">
        <f t="shared" si="45"/>
        <v/>
      </c>
      <c r="K623" s="68"/>
    </row>
    <row r="624" spans="1:11" ht="17.55" customHeight="1" x14ac:dyDescent="0.25">
      <c r="A624" s="104"/>
      <c r="B624" s="58"/>
      <c r="C624" s="59">
        <v>1.611</v>
      </c>
      <c r="D624" s="60"/>
      <c r="E624" s="61">
        <f t="shared" si="43"/>
        <v>3.4213999999999989</v>
      </c>
      <c r="F624" s="62">
        <f t="shared" si="46"/>
        <v>3.4213999999999989</v>
      </c>
      <c r="G624" s="57">
        <f t="shared" si="44"/>
        <v>1.8103999999999989</v>
      </c>
      <c r="H624" s="56"/>
      <c r="I624" s="64" t="s">
        <v>76</v>
      </c>
      <c r="J624" s="67" t="str">
        <f t="shared" si="45"/>
        <v>2nd- Water Level</v>
      </c>
      <c r="K624" s="68"/>
    </row>
    <row r="625" spans="1:11" ht="13.5" customHeight="1" x14ac:dyDescent="0.25">
      <c r="B625" s="58"/>
      <c r="C625" s="59">
        <v>1.56</v>
      </c>
      <c r="D625" s="60"/>
      <c r="E625" s="61" t="str">
        <f t="shared" si="43"/>
        <v/>
      </c>
      <c r="F625" s="62">
        <f t="shared" si="46"/>
        <v>3.4213999999999989</v>
      </c>
      <c r="G625" s="57">
        <f t="shared" si="44"/>
        <v>1.8613999999999988</v>
      </c>
      <c r="H625" s="56">
        <v>57</v>
      </c>
      <c r="I625" s="64"/>
      <c r="J625" s="67" t="str">
        <f t="shared" si="45"/>
        <v/>
      </c>
      <c r="K625" s="68"/>
    </row>
    <row r="626" spans="1:11" ht="18" x14ac:dyDescent="0.25">
      <c r="A626" s="104"/>
      <c r="B626" s="58"/>
      <c r="C626" s="59">
        <v>1.33</v>
      </c>
      <c r="D626" s="60"/>
      <c r="E626" s="61" t="str">
        <f t="shared" si="43"/>
        <v/>
      </c>
      <c r="F626" s="62">
        <f t="shared" si="46"/>
        <v>3.4213999999999989</v>
      </c>
      <c r="G626" s="57">
        <f t="shared" si="44"/>
        <v>2.0913999999999988</v>
      </c>
      <c r="H626" s="56">
        <v>59</v>
      </c>
      <c r="I626" s="64"/>
      <c r="J626" s="67" t="str">
        <f t="shared" si="45"/>
        <v/>
      </c>
      <c r="K626" s="68"/>
    </row>
    <row r="627" spans="1:11" ht="18" x14ac:dyDescent="0.25">
      <c r="A627" s="104"/>
      <c r="B627" s="58"/>
      <c r="C627" s="59">
        <v>1.3</v>
      </c>
      <c r="D627" s="60"/>
      <c r="E627" s="61" t="str">
        <f t="shared" si="43"/>
        <v/>
      </c>
      <c r="F627" s="62">
        <f t="shared" si="46"/>
        <v>3.4213999999999989</v>
      </c>
      <c r="G627" s="57">
        <f t="shared" si="44"/>
        <v>2.1213999999999986</v>
      </c>
      <c r="H627" s="56">
        <v>61.5</v>
      </c>
      <c r="I627" s="64"/>
      <c r="J627" s="67" t="str">
        <f t="shared" si="45"/>
        <v/>
      </c>
      <c r="K627" s="68"/>
    </row>
    <row r="628" spans="1:11" ht="18" x14ac:dyDescent="0.25">
      <c r="A628" s="104"/>
      <c r="B628" s="58">
        <v>1.96</v>
      </c>
      <c r="C628" s="59"/>
      <c r="D628" s="60">
        <v>1.734</v>
      </c>
      <c r="E628" s="61">
        <f t="shared" si="43"/>
        <v>3.6473999999999989</v>
      </c>
      <c r="F628" s="62">
        <f t="shared" si="46"/>
        <v>3.6473999999999989</v>
      </c>
      <c r="G628" s="57">
        <f t="shared" si="44"/>
        <v>1.6873999999999989</v>
      </c>
      <c r="H628" s="56"/>
      <c r="I628" s="64"/>
      <c r="J628" s="67" t="str">
        <f t="shared" si="45"/>
        <v>Change of Instrument</v>
      </c>
      <c r="K628" s="68"/>
    </row>
    <row r="629" spans="1:11" ht="18" x14ac:dyDescent="0.25">
      <c r="A629" s="104" t="s">
        <v>110</v>
      </c>
      <c r="B629" s="58"/>
      <c r="C629" s="59">
        <v>1.56</v>
      </c>
      <c r="D629" s="60"/>
      <c r="E629" s="61" t="str">
        <f t="shared" si="43"/>
        <v/>
      </c>
      <c r="F629" s="62">
        <f t="shared" si="46"/>
        <v>3.6473999999999989</v>
      </c>
      <c r="G629" s="57">
        <f t="shared" si="44"/>
        <v>2.0873999999999988</v>
      </c>
      <c r="H629" s="56">
        <v>0</v>
      </c>
      <c r="I629" s="64"/>
      <c r="J629" s="67" t="str">
        <f t="shared" si="45"/>
        <v/>
      </c>
      <c r="K629" s="68"/>
    </row>
    <row r="630" spans="1:11" ht="18" x14ac:dyDescent="0.25">
      <c r="A630" s="104"/>
      <c r="B630" s="58"/>
      <c r="C630" s="59">
        <v>1.54</v>
      </c>
      <c r="D630" s="60"/>
      <c r="E630" s="61" t="str">
        <f t="shared" si="43"/>
        <v/>
      </c>
      <c r="F630" s="62">
        <f t="shared" si="46"/>
        <v>3.6473999999999989</v>
      </c>
      <c r="G630" s="57">
        <f t="shared" si="44"/>
        <v>2.1073999999999988</v>
      </c>
      <c r="H630" s="56">
        <v>2</v>
      </c>
      <c r="I630" s="64"/>
      <c r="J630" s="67" t="str">
        <f t="shared" si="45"/>
        <v/>
      </c>
      <c r="K630" s="68"/>
    </row>
    <row r="631" spans="1:11" ht="18" x14ac:dyDescent="0.25">
      <c r="A631" s="104"/>
      <c r="B631" s="58"/>
      <c r="C631" s="59">
        <v>1.895</v>
      </c>
      <c r="D631" s="60"/>
      <c r="E631" s="61" t="str">
        <f t="shared" si="43"/>
        <v/>
      </c>
      <c r="F631" s="62">
        <f t="shared" si="46"/>
        <v>3.6473999999999989</v>
      </c>
      <c r="G631" s="57">
        <f t="shared" si="44"/>
        <v>1.7523999999999988</v>
      </c>
      <c r="H631" s="56"/>
      <c r="I631" s="64" t="s">
        <v>75</v>
      </c>
      <c r="J631" s="67" t="str">
        <f t="shared" si="45"/>
        <v>1st- Water Level</v>
      </c>
      <c r="K631" s="68"/>
    </row>
    <row r="632" spans="1:11" ht="31.2" x14ac:dyDescent="0.25">
      <c r="A632" s="104"/>
      <c r="B632" s="58"/>
      <c r="C632" s="59">
        <v>1.57</v>
      </c>
      <c r="D632" s="60"/>
      <c r="E632" s="61">
        <f t="shared" si="43"/>
        <v>1.7523999999999988</v>
      </c>
      <c r="F632" s="62">
        <f t="shared" si="46"/>
        <v>1.7523999999999988</v>
      </c>
      <c r="G632" s="57">
        <f t="shared" si="44"/>
        <v>0.18239999999999879</v>
      </c>
      <c r="H632" s="56">
        <v>5</v>
      </c>
      <c r="I632" s="64"/>
      <c r="J632" s="67" t="str">
        <f t="shared" si="45"/>
        <v>RL Respected by Water Level</v>
      </c>
      <c r="K632" s="68"/>
    </row>
    <row r="633" spans="1:11" ht="18" x14ac:dyDescent="0.25">
      <c r="A633" s="104"/>
      <c r="B633" s="58"/>
      <c r="C633" s="59">
        <v>1.89</v>
      </c>
      <c r="D633" s="60"/>
      <c r="E633" s="61" t="str">
        <f t="shared" si="43"/>
        <v/>
      </c>
      <c r="F633" s="62">
        <f t="shared" si="46"/>
        <v>1.7523999999999988</v>
      </c>
      <c r="G633" s="57">
        <f t="shared" si="44"/>
        <v>-0.13760000000000105</v>
      </c>
      <c r="H633" s="56">
        <v>8</v>
      </c>
      <c r="I633" s="64"/>
      <c r="J633" s="67" t="str">
        <f t="shared" si="45"/>
        <v/>
      </c>
      <c r="K633" s="68"/>
    </row>
    <row r="634" spans="1:11" ht="18" x14ac:dyDescent="0.25">
      <c r="A634" s="104"/>
      <c r="B634" s="58"/>
      <c r="C634" s="59">
        <v>2.2200000000000002</v>
      </c>
      <c r="D634" s="60"/>
      <c r="E634" s="61" t="str">
        <f t="shared" si="43"/>
        <v/>
      </c>
      <c r="F634" s="62">
        <f t="shared" si="46"/>
        <v>1.7523999999999988</v>
      </c>
      <c r="G634" s="57">
        <f t="shared" si="44"/>
        <v>-0.46760000000000135</v>
      </c>
      <c r="H634" s="56">
        <v>11</v>
      </c>
      <c r="I634" s="64"/>
      <c r="J634" s="67" t="str">
        <f t="shared" si="45"/>
        <v/>
      </c>
      <c r="K634" s="68"/>
    </row>
    <row r="635" spans="1:11" ht="18" x14ac:dyDescent="0.25">
      <c r="A635" s="104"/>
      <c r="B635" s="58"/>
      <c r="C635" s="59">
        <v>2.72</v>
      </c>
      <c r="D635" s="60"/>
      <c r="E635" s="61" t="str">
        <f t="shared" si="43"/>
        <v/>
      </c>
      <c r="F635" s="62">
        <f t="shared" si="46"/>
        <v>1.7523999999999988</v>
      </c>
      <c r="G635" s="57">
        <f t="shared" si="44"/>
        <v>-0.96760000000000135</v>
      </c>
      <c r="H635" s="56">
        <v>14</v>
      </c>
      <c r="I635" s="64"/>
      <c r="J635" s="67" t="str">
        <f t="shared" si="45"/>
        <v/>
      </c>
      <c r="K635" s="68"/>
    </row>
    <row r="636" spans="1:11" ht="18" x14ac:dyDescent="0.25">
      <c r="A636" s="104"/>
      <c r="B636" s="58"/>
      <c r="C636" s="59">
        <v>2.77</v>
      </c>
      <c r="D636" s="60"/>
      <c r="E636" s="61" t="str">
        <f t="shared" si="43"/>
        <v/>
      </c>
      <c r="F636" s="62">
        <f t="shared" si="46"/>
        <v>1.7523999999999988</v>
      </c>
      <c r="G636" s="57">
        <f t="shared" si="44"/>
        <v>-1.0176000000000012</v>
      </c>
      <c r="H636" s="56">
        <v>18</v>
      </c>
      <c r="I636" s="64"/>
      <c r="J636" s="67" t="str">
        <f t="shared" si="45"/>
        <v/>
      </c>
      <c r="K636" s="68"/>
    </row>
    <row r="637" spans="1:11" ht="18" x14ac:dyDescent="0.25">
      <c r="A637" s="104"/>
      <c r="B637" s="58"/>
      <c r="C637" s="59">
        <v>2.82</v>
      </c>
      <c r="D637" s="60"/>
      <c r="E637" s="61" t="str">
        <f t="shared" si="43"/>
        <v/>
      </c>
      <c r="F637" s="62">
        <f t="shared" si="46"/>
        <v>1.7523999999999988</v>
      </c>
      <c r="G637" s="57">
        <f t="shared" si="44"/>
        <v>-1.067600000000001</v>
      </c>
      <c r="H637" s="56">
        <v>21</v>
      </c>
      <c r="I637" s="64"/>
      <c r="J637" s="67" t="str">
        <f t="shared" si="45"/>
        <v/>
      </c>
      <c r="K637" s="68"/>
    </row>
    <row r="638" spans="1:11" ht="18" x14ac:dyDescent="0.25">
      <c r="A638" s="104"/>
      <c r="B638" s="58"/>
      <c r="C638" s="59">
        <v>2.81</v>
      </c>
      <c r="D638" s="60"/>
      <c r="E638" s="61" t="str">
        <f t="shared" si="43"/>
        <v/>
      </c>
      <c r="F638" s="62">
        <f t="shared" si="46"/>
        <v>1.7523999999999988</v>
      </c>
      <c r="G638" s="57">
        <f t="shared" si="44"/>
        <v>-1.0576000000000012</v>
      </c>
      <c r="H638" s="56">
        <v>25</v>
      </c>
      <c r="I638" s="64"/>
      <c r="J638" s="67" t="str">
        <f t="shared" si="45"/>
        <v/>
      </c>
      <c r="K638" s="68"/>
    </row>
    <row r="639" spans="1:11" ht="18" x14ac:dyDescent="0.25">
      <c r="A639" s="104"/>
      <c r="B639" s="58"/>
      <c r="C639" s="59">
        <v>2.77</v>
      </c>
      <c r="D639" s="60"/>
      <c r="E639" s="61" t="str">
        <f t="shared" si="43"/>
        <v/>
      </c>
      <c r="F639" s="62">
        <f t="shared" si="46"/>
        <v>1.7523999999999988</v>
      </c>
      <c r="G639" s="57">
        <f t="shared" si="44"/>
        <v>-1.0176000000000012</v>
      </c>
      <c r="H639" s="56">
        <v>30</v>
      </c>
      <c r="I639" s="64"/>
      <c r="J639" s="67" t="str">
        <f t="shared" si="45"/>
        <v/>
      </c>
      <c r="K639" s="68"/>
    </row>
    <row r="640" spans="1:11" ht="18" x14ac:dyDescent="0.25">
      <c r="A640" s="104"/>
      <c r="B640" s="58"/>
      <c r="C640" s="59">
        <v>2.65</v>
      </c>
      <c r="D640" s="60"/>
      <c r="E640" s="61" t="str">
        <f t="shared" si="43"/>
        <v/>
      </c>
      <c r="F640" s="62">
        <f t="shared" si="46"/>
        <v>1.7523999999999988</v>
      </c>
      <c r="G640" s="57">
        <f t="shared" si="44"/>
        <v>-0.89760000000000106</v>
      </c>
      <c r="H640" s="56">
        <v>33</v>
      </c>
      <c r="I640" s="64"/>
      <c r="J640" s="67" t="str">
        <f t="shared" si="45"/>
        <v/>
      </c>
      <c r="K640" s="68"/>
    </row>
    <row r="641" spans="1:11" ht="18" x14ac:dyDescent="0.25">
      <c r="A641" s="104"/>
      <c r="B641" s="58"/>
      <c r="C641" s="59">
        <v>1.61</v>
      </c>
      <c r="D641" s="60"/>
      <c r="E641" s="61" t="str">
        <f t="shared" si="43"/>
        <v/>
      </c>
      <c r="F641" s="62">
        <f t="shared" si="46"/>
        <v>1.7523999999999988</v>
      </c>
      <c r="G641" s="57">
        <f t="shared" si="44"/>
        <v>0.14239999999999875</v>
      </c>
      <c r="H641" s="56">
        <v>38</v>
      </c>
      <c r="I641" s="64"/>
      <c r="J641" s="67" t="str">
        <f t="shared" si="45"/>
        <v/>
      </c>
      <c r="K641" s="68"/>
    </row>
    <row r="642" spans="1:11" ht="18" x14ac:dyDescent="0.25">
      <c r="A642" s="104"/>
      <c r="B642" s="58"/>
      <c r="C642" s="59">
        <v>1.895</v>
      </c>
      <c r="D642" s="60"/>
      <c r="E642" s="61">
        <f t="shared" ref="E642:E705" si="47">IF(I641="WL-1",G641,IF(I642="wl-2",F641+C642,IF(B642="","",F641-D642+B642)))</f>
        <v>3.6473999999999989</v>
      </c>
      <c r="F642" s="62">
        <f t="shared" si="46"/>
        <v>3.6473999999999989</v>
      </c>
      <c r="G642" s="57">
        <f t="shared" ref="G642:G705" si="48">IF(B642&amp;C642&amp;D642="","",IF(B642&amp;D642="",F642-C642,IF(B642&amp;C642="",F642-D642,IF(C642="",F641-D642))))</f>
        <v>1.7523999999999988</v>
      </c>
      <c r="H642" s="56"/>
      <c r="I642" s="64" t="s">
        <v>76</v>
      </c>
      <c r="J642" s="67" t="str">
        <f t="shared" si="45"/>
        <v>2nd- Water Level</v>
      </c>
      <c r="K642" s="68"/>
    </row>
    <row r="643" spans="1:11" ht="18" x14ac:dyDescent="0.25">
      <c r="A643" s="104"/>
      <c r="B643" s="58"/>
      <c r="C643" s="59">
        <v>1.38</v>
      </c>
      <c r="D643" s="60"/>
      <c r="E643" s="61" t="str">
        <f t="shared" si="47"/>
        <v/>
      </c>
      <c r="F643" s="62">
        <f t="shared" si="46"/>
        <v>3.6473999999999989</v>
      </c>
      <c r="G643" s="57">
        <f t="shared" si="48"/>
        <v>2.267399999999999</v>
      </c>
      <c r="H643" s="56">
        <v>39</v>
      </c>
      <c r="I643" s="64"/>
      <c r="J643" s="67" t="str">
        <f t="shared" ref="J643:J706" si="49">IF(I643="WL-1","1st- Water Level",IF(I642="wl-1","RL Respected by Water Level",IF(I643="WL-2","2nd- Water Level",IF(E643="","","Change of Instrument"))))</f>
        <v/>
      </c>
      <c r="K643" s="68"/>
    </row>
    <row r="644" spans="1:11" ht="18" x14ac:dyDescent="0.25">
      <c r="A644" s="104"/>
      <c r="B644" s="58"/>
      <c r="C644" s="59">
        <v>1.48</v>
      </c>
      <c r="D644" s="60"/>
      <c r="E644" s="61" t="str">
        <f t="shared" si="47"/>
        <v/>
      </c>
      <c r="F644" s="62">
        <f t="shared" ref="F644:F707" si="50">IF(E644="",F643,E644)</f>
        <v>3.6473999999999989</v>
      </c>
      <c r="G644" s="57">
        <f t="shared" si="48"/>
        <v>2.1673999999999989</v>
      </c>
      <c r="H644" s="56">
        <v>43</v>
      </c>
      <c r="I644" s="64"/>
      <c r="J644" s="67" t="str">
        <f t="shared" si="49"/>
        <v/>
      </c>
      <c r="K644" s="68"/>
    </row>
    <row r="645" spans="1:11" ht="18" x14ac:dyDescent="0.25">
      <c r="A645" s="104"/>
      <c r="B645" s="58"/>
      <c r="C645" s="59">
        <v>3.69</v>
      </c>
      <c r="D645" s="60"/>
      <c r="E645" s="61" t="str">
        <f t="shared" si="47"/>
        <v/>
      </c>
      <c r="F645" s="62">
        <f t="shared" si="50"/>
        <v>3.6473999999999989</v>
      </c>
      <c r="G645" s="57">
        <f t="shared" si="48"/>
        <v>-4.2600000000001081E-2</v>
      </c>
      <c r="H645" s="56">
        <v>46</v>
      </c>
      <c r="I645" s="64"/>
      <c r="J645" s="67" t="str">
        <f t="shared" si="49"/>
        <v/>
      </c>
      <c r="K645" s="68"/>
    </row>
    <row r="646" spans="1:11" ht="18" x14ac:dyDescent="0.25">
      <c r="A646" s="104"/>
      <c r="B646" s="58"/>
      <c r="C646" s="59">
        <v>2.99</v>
      </c>
      <c r="D646" s="60"/>
      <c r="E646" s="61" t="str">
        <f t="shared" si="47"/>
        <v/>
      </c>
      <c r="F646" s="62">
        <f t="shared" si="50"/>
        <v>3.6473999999999989</v>
      </c>
      <c r="G646" s="57">
        <f t="shared" si="48"/>
        <v>0.65739999999999865</v>
      </c>
      <c r="H646" s="56">
        <v>51</v>
      </c>
      <c r="I646" s="64"/>
      <c r="J646" s="67" t="str">
        <f t="shared" si="49"/>
        <v/>
      </c>
      <c r="K646" s="68"/>
    </row>
    <row r="647" spans="1:11" ht="18" x14ac:dyDescent="0.25">
      <c r="A647" s="104"/>
      <c r="B647" s="58">
        <v>2.3380000000000001</v>
      </c>
      <c r="C647" s="59"/>
      <c r="D647" s="60">
        <v>1.885</v>
      </c>
      <c r="E647" s="61">
        <f t="shared" si="47"/>
        <v>4.1003999999999987</v>
      </c>
      <c r="F647" s="62">
        <f t="shared" si="50"/>
        <v>4.1003999999999987</v>
      </c>
      <c r="G647" s="57">
        <f t="shared" si="48"/>
        <v>1.7623999999999989</v>
      </c>
      <c r="H647" s="56"/>
      <c r="I647" s="64"/>
      <c r="J647" s="67" t="str">
        <f t="shared" si="49"/>
        <v>Change of Instrument</v>
      </c>
      <c r="K647" s="68"/>
    </row>
    <row r="648" spans="1:11" ht="18" x14ac:dyDescent="0.25">
      <c r="A648" s="104" t="s">
        <v>111</v>
      </c>
      <c r="B648" s="58"/>
      <c r="C648" s="59">
        <v>1.53</v>
      </c>
      <c r="D648" s="60"/>
      <c r="E648" s="61" t="str">
        <f t="shared" si="47"/>
        <v/>
      </c>
      <c r="F648" s="62">
        <f t="shared" si="50"/>
        <v>4.1003999999999987</v>
      </c>
      <c r="G648" s="57">
        <f t="shared" si="48"/>
        <v>2.5703999999999985</v>
      </c>
      <c r="H648" s="56">
        <v>0</v>
      </c>
      <c r="I648" s="64"/>
      <c r="J648" s="67" t="str">
        <f t="shared" si="49"/>
        <v/>
      </c>
      <c r="K648" s="68"/>
    </row>
    <row r="649" spans="1:11" ht="18" x14ac:dyDescent="0.25">
      <c r="A649" s="104"/>
      <c r="B649" s="58"/>
      <c r="C649" s="59">
        <v>1.73</v>
      </c>
      <c r="D649" s="60"/>
      <c r="E649" s="61" t="str">
        <f t="shared" si="47"/>
        <v/>
      </c>
      <c r="F649" s="62">
        <f t="shared" si="50"/>
        <v>4.1003999999999987</v>
      </c>
      <c r="G649" s="57">
        <f t="shared" si="48"/>
        <v>2.3703999999999987</v>
      </c>
      <c r="H649" s="56">
        <v>4</v>
      </c>
      <c r="I649" s="64"/>
      <c r="J649" s="67" t="str">
        <f t="shared" si="49"/>
        <v/>
      </c>
      <c r="K649" s="68"/>
    </row>
    <row r="650" spans="1:11" ht="18" x14ac:dyDescent="0.25">
      <c r="A650" s="104"/>
      <c r="B650" s="58"/>
      <c r="C650" s="59">
        <v>2.7</v>
      </c>
      <c r="D650" s="60"/>
      <c r="E650" s="61" t="str">
        <f t="shared" si="47"/>
        <v/>
      </c>
      <c r="F650" s="62">
        <f t="shared" si="50"/>
        <v>4.1003999999999987</v>
      </c>
      <c r="G650" s="57">
        <f t="shared" si="48"/>
        <v>1.4003999999999985</v>
      </c>
      <c r="H650" s="56">
        <v>8.5</v>
      </c>
      <c r="I650" s="64"/>
      <c r="J650" s="67" t="str">
        <f t="shared" si="49"/>
        <v/>
      </c>
      <c r="K650" s="68"/>
    </row>
    <row r="651" spans="1:11" ht="18" x14ac:dyDescent="0.25">
      <c r="A651" s="104"/>
      <c r="B651" s="58"/>
      <c r="C651" s="59">
        <v>2.407</v>
      </c>
      <c r="D651" s="60"/>
      <c r="E651" s="61" t="str">
        <f t="shared" si="47"/>
        <v/>
      </c>
      <c r="F651" s="62">
        <f t="shared" si="50"/>
        <v>4.1003999999999987</v>
      </c>
      <c r="G651" s="57">
        <f t="shared" si="48"/>
        <v>1.6933999999999987</v>
      </c>
      <c r="H651" s="56"/>
      <c r="I651" s="64" t="s">
        <v>75</v>
      </c>
      <c r="J651" s="67" t="str">
        <f t="shared" si="49"/>
        <v>1st- Water Level</v>
      </c>
      <c r="K651" s="68"/>
    </row>
    <row r="652" spans="1:11" ht="31.2" x14ac:dyDescent="0.25">
      <c r="A652" s="104"/>
      <c r="B652" s="58"/>
      <c r="C652" s="59">
        <v>1.44</v>
      </c>
      <c r="D652" s="60"/>
      <c r="E652" s="61">
        <f t="shared" si="47"/>
        <v>1.6933999999999987</v>
      </c>
      <c r="F652" s="62">
        <f t="shared" si="50"/>
        <v>1.6933999999999987</v>
      </c>
      <c r="G652" s="57">
        <f t="shared" si="48"/>
        <v>0.25339999999999874</v>
      </c>
      <c r="H652" s="56">
        <v>11</v>
      </c>
      <c r="I652" s="64"/>
      <c r="J652" s="67" t="str">
        <f t="shared" si="49"/>
        <v>RL Respected by Water Level</v>
      </c>
      <c r="K652" s="68"/>
    </row>
    <row r="653" spans="1:11" ht="18" x14ac:dyDescent="0.25">
      <c r="A653" s="104"/>
      <c r="B653" s="58"/>
      <c r="C653" s="59">
        <v>2.27</v>
      </c>
      <c r="D653" s="60"/>
      <c r="E653" s="61" t="str">
        <f t="shared" si="47"/>
        <v/>
      </c>
      <c r="F653" s="62">
        <f t="shared" si="50"/>
        <v>1.6933999999999987</v>
      </c>
      <c r="G653" s="57">
        <f t="shared" si="48"/>
        <v>-0.57660000000000133</v>
      </c>
      <c r="H653" s="56">
        <v>13</v>
      </c>
      <c r="I653" s="64"/>
      <c r="J653" s="67" t="str">
        <f t="shared" si="49"/>
        <v/>
      </c>
      <c r="K653" s="68"/>
    </row>
    <row r="654" spans="1:11" ht="32.1" customHeight="1" x14ac:dyDescent="0.25">
      <c r="A654" s="104"/>
      <c r="B654" s="58"/>
      <c r="C654" s="59">
        <v>2.92</v>
      </c>
      <c r="D654" s="60"/>
      <c r="E654" s="61" t="str">
        <f t="shared" si="47"/>
        <v/>
      </c>
      <c r="F654" s="62">
        <f t="shared" si="50"/>
        <v>1.6933999999999987</v>
      </c>
      <c r="G654" s="57">
        <f t="shared" si="48"/>
        <v>-1.2266000000000012</v>
      </c>
      <c r="H654" s="56">
        <v>16</v>
      </c>
      <c r="I654" s="64"/>
      <c r="J654" s="67" t="str">
        <f t="shared" si="49"/>
        <v/>
      </c>
      <c r="K654" s="68"/>
    </row>
    <row r="655" spans="1:11" ht="26.1" customHeight="1" x14ac:dyDescent="0.25">
      <c r="A655" s="104"/>
      <c r="B655" s="58"/>
      <c r="C655" s="59">
        <v>3.05</v>
      </c>
      <c r="D655" s="60"/>
      <c r="E655" s="61" t="str">
        <f t="shared" si="47"/>
        <v/>
      </c>
      <c r="F655" s="62">
        <f t="shared" si="50"/>
        <v>1.6933999999999987</v>
      </c>
      <c r="G655" s="57">
        <f t="shared" si="48"/>
        <v>-1.3566000000000011</v>
      </c>
      <c r="H655" s="56">
        <v>20</v>
      </c>
      <c r="I655" s="64"/>
      <c r="J655" s="67" t="str">
        <f t="shared" si="49"/>
        <v/>
      </c>
      <c r="K655" s="68"/>
    </row>
    <row r="656" spans="1:11" ht="18" x14ac:dyDescent="0.25">
      <c r="A656" s="104"/>
      <c r="B656" s="58"/>
      <c r="C656" s="59">
        <v>3.08</v>
      </c>
      <c r="D656" s="60"/>
      <c r="E656" s="61" t="str">
        <f t="shared" si="47"/>
        <v/>
      </c>
      <c r="F656" s="62">
        <f t="shared" si="50"/>
        <v>1.6933999999999987</v>
      </c>
      <c r="G656" s="57">
        <f t="shared" si="48"/>
        <v>-1.3866000000000014</v>
      </c>
      <c r="H656" s="56">
        <v>24</v>
      </c>
      <c r="I656" s="64"/>
      <c r="J656" s="67" t="str">
        <f t="shared" si="49"/>
        <v/>
      </c>
      <c r="K656" s="68" t="s">
        <v>80</v>
      </c>
    </row>
    <row r="657" spans="1:11" ht="18" x14ac:dyDescent="0.25">
      <c r="A657" s="104"/>
      <c r="B657" s="58"/>
      <c r="C657" s="59">
        <v>3.1</v>
      </c>
      <c r="D657" s="60"/>
      <c r="E657" s="61" t="str">
        <f t="shared" si="47"/>
        <v/>
      </c>
      <c r="F657" s="62">
        <f t="shared" si="50"/>
        <v>1.6933999999999987</v>
      </c>
      <c r="G657" s="57">
        <f t="shared" si="48"/>
        <v>-1.4066000000000014</v>
      </c>
      <c r="H657" s="56">
        <v>27</v>
      </c>
      <c r="I657" s="64"/>
      <c r="J657" s="67" t="str">
        <f t="shared" si="49"/>
        <v/>
      </c>
      <c r="K657" s="68"/>
    </row>
    <row r="658" spans="1:11" ht="18" x14ac:dyDescent="0.25">
      <c r="A658" s="104"/>
      <c r="B658" s="58"/>
      <c r="C658" s="59">
        <v>2.91</v>
      </c>
      <c r="D658" s="60"/>
      <c r="E658" s="61" t="str">
        <f t="shared" si="47"/>
        <v/>
      </c>
      <c r="F658" s="62">
        <f t="shared" si="50"/>
        <v>1.6933999999999987</v>
      </c>
      <c r="G658" s="57">
        <f t="shared" si="48"/>
        <v>-1.2166000000000015</v>
      </c>
      <c r="H658" s="56">
        <v>30</v>
      </c>
      <c r="I658" s="64"/>
      <c r="J658" s="67" t="str">
        <f t="shared" si="49"/>
        <v/>
      </c>
      <c r="K658" s="68"/>
    </row>
    <row r="659" spans="1:11" ht="18" x14ac:dyDescent="0.25">
      <c r="A659" s="104"/>
      <c r="B659" s="58"/>
      <c r="C659" s="59">
        <v>2.98</v>
      </c>
      <c r="D659" s="60"/>
      <c r="E659" s="61" t="str">
        <f t="shared" si="47"/>
        <v/>
      </c>
      <c r="F659" s="62">
        <f t="shared" si="50"/>
        <v>1.6933999999999987</v>
      </c>
      <c r="G659" s="57">
        <f t="shared" si="48"/>
        <v>-1.2866000000000013</v>
      </c>
      <c r="H659" s="56">
        <v>32</v>
      </c>
      <c r="I659" s="64"/>
      <c r="J659" s="67" t="str">
        <f t="shared" si="49"/>
        <v/>
      </c>
      <c r="K659" s="68"/>
    </row>
    <row r="660" spans="1:11" ht="18" x14ac:dyDescent="0.25">
      <c r="A660" s="104"/>
      <c r="B660" s="58"/>
      <c r="C660" s="59">
        <v>3.2</v>
      </c>
      <c r="D660" s="60"/>
      <c r="E660" s="61" t="str">
        <f t="shared" si="47"/>
        <v/>
      </c>
      <c r="F660" s="62">
        <f t="shared" si="50"/>
        <v>1.6933999999999987</v>
      </c>
      <c r="G660" s="57">
        <f t="shared" si="48"/>
        <v>-1.5066000000000015</v>
      </c>
      <c r="H660" s="56">
        <v>37</v>
      </c>
      <c r="I660" s="64"/>
      <c r="J660" s="67" t="str">
        <f t="shared" si="49"/>
        <v/>
      </c>
      <c r="K660" s="68"/>
    </row>
    <row r="661" spans="1:11" ht="18" x14ac:dyDescent="0.25">
      <c r="A661" s="104"/>
      <c r="B661" s="58"/>
      <c r="C661" s="59">
        <v>2.74</v>
      </c>
      <c r="D661" s="60"/>
      <c r="E661" s="61" t="str">
        <f t="shared" si="47"/>
        <v/>
      </c>
      <c r="F661" s="62">
        <f t="shared" si="50"/>
        <v>1.6933999999999987</v>
      </c>
      <c r="G661" s="57">
        <f t="shared" si="48"/>
        <v>-1.0466000000000015</v>
      </c>
      <c r="H661" s="56">
        <v>40</v>
      </c>
      <c r="I661" s="64"/>
      <c r="J661" s="67" t="str">
        <f t="shared" si="49"/>
        <v/>
      </c>
      <c r="K661" s="68"/>
    </row>
    <row r="662" spans="1:11" ht="18" x14ac:dyDescent="0.25">
      <c r="A662" s="104"/>
      <c r="B662" s="58"/>
      <c r="C662" s="59">
        <v>2.17</v>
      </c>
      <c r="D662" s="60"/>
      <c r="E662" s="61" t="str">
        <f t="shared" si="47"/>
        <v/>
      </c>
      <c r="F662" s="62">
        <f t="shared" si="50"/>
        <v>1.6933999999999987</v>
      </c>
      <c r="G662" s="57">
        <f t="shared" si="48"/>
        <v>-0.47660000000000124</v>
      </c>
      <c r="H662" s="56">
        <v>45</v>
      </c>
      <c r="I662" s="64"/>
      <c r="J662" s="67" t="str">
        <f t="shared" si="49"/>
        <v/>
      </c>
      <c r="K662" s="68"/>
    </row>
    <row r="663" spans="1:11" ht="18" x14ac:dyDescent="0.25">
      <c r="A663" s="104"/>
      <c r="B663" s="58"/>
      <c r="C663" s="59">
        <v>0.98</v>
      </c>
      <c r="D663" s="60"/>
      <c r="E663" s="61" t="str">
        <f t="shared" si="47"/>
        <v/>
      </c>
      <c r="F663" s="62">
        <f t="shared" si="50"/>
        <v>1.6933999999999987</v>
      </c>
      <c r="G663" s="57">
        <f t="shared" si="48"/>
        <v>0.7133999999999987</v>
      </c>
      <c r="H663" s="56">
        <v>50</v>
      </c>
      <c r="I663" s="64"/>
      <c r="J663" s="67" t="str">
        <f t="shared" si="49"/>
        <v/>
      </c>
      <c r="K663" s="68"/>
    </row>
    <row r="664" spans="1:11" ht="18" x14ac:dyDescent="0.25">
      <c r="A664" s="104"/>
      <c r="B664" s="58"/>
      <c r="C664" s="59">
        <v>2.407</v>
      </c>
      <c r="D664" s="60"/>
      <c r="E664" s="61">
        <f t="shared" si="47"/>
        <v>4.1003999999999987</v>
      </c>
      <c r="F664" s="62">
        <f t="shared" si="50"/>
        <v>4.1003999999999987</v>
      </c>
      <c r="G664" s="57">
        <f t="shared" si="48"/>
        <v>1.6933999999999987</v>
      </c>
      <c r="H664" s="56"/>
      <c r="I664" s="64" t="s">
        <v>76</v>
      </c>
      <c r="J664" s="67" t="str">
        <f t="shared" si="49"/>
        <v>2nd- Water Level</v>
      </c>
      <c r="K664" s="68"/>
    </row>
    <row r="665" spans="1:11" ht="18" x14ac:dyDescent="0.25">
      <c r="A665" s="104"/>
      <c r="B665" s="58"/>
      <c r="C665" s="59">
        <v>2.52</v>
      </c>
      <c r="D665" s="60"/>
      <c r="E665" s="61" t="str">
        <f t="shared" si="47"/>
        <v/>
      </c>
      <c r="F665" s="62">
        <f t="shared" si="50"/>
        <v>4.1003999999999987</v>
      </c>
      <c r="G665" s="57">
        <f t="shared" si="48"/>
        <v>1.5803999999999987</v>
      </c>
      <c r="H665" s="56">
        <v>51.5</v>
      </c>
      <c r="I665" s="64"/>
      <c r="J665" s="67" t="str">
        <f t="shared" si="49"/>
        <v/>
      </c>
      <c r="K665" s="68"/>
    </row>
    <row r="666" spans="1:11" ht="18" x14ac:dyDescent="0.25">
      <c r="A666" s="104"/>
      <c r="B666" s="58"/>
      <c r="C666" s="59">
        <v>2.16</v>
      </c>
      <c r="D666" s="60"/>
      <c r="E666" s="61" t="str">
        <f t="shared" si="47"/>
        <v/>
      </c>
      <c r="F666" s="62">
        <f t="shared" si="50"/>
        <v>4.1003999999999987</v>
      </c>
      <c r="G666" s="57">
        <f t="shared" si="48"/>
        <v>1.9403999999999986</v>
      </c>
      <c r="H666" s="56">
        <v>54</v>
      </c>
      <c r="I666" s="64"/>
      <c r="J666" s="67" t="str">
        <f t="shared" si="49"/>
        <v/>
      </c>
      <c r="K666" s="68"/>
    </row>
    <row r="667" spans="1:11" ht="18" x14ac:dyDescent="0.25">
      <c r="A667" s="104"/>
      <c r="B667" s="58"/>
      <c r="C667" s="59">
        <v>1.42</v>
      </c>
      <c r="D667" s="60"/>
      <c r="E667" s="61" t="str">
        <f t="shared" si="47"/>
        <v/>
      </c>
      <c r="F667" s="62">
        <f t="shared" si="50"/>
        <v>4.1003999999999987</v>
      </c>
      <c r="G667" s="57">
        <f t="shared" si="48"/>
        <v>2.6803999999999988</v>
      </c>
      <c r="H667" s="56">
        <v>56</v>
      </c>
      <c r="I667" s="64"/>
      <c r="J667" s="67" t="str">
        <f t="shared" si="49"/>
        <v/>
      </c>
      <c r="K667" s="68"/>
    </row>
    <row r="668" spans="1:11" ht="18" x14ac:dyDescent="0.25">
      <c r="A668" s="104"/>
      <c r="B668" s="58"/>
      <c r="C668" s="59">
        <v>1.7</v>
      </c>
      <c r="D668" s="60"/>
      <c r="E668" s="61" t="str">
        <f t="shared" si="47"/>
        <v/>
      </c>
      <c r="F668" s="62">
        <f t="shared" si="50"/>
        <v>4.1003999999999987</v>
      </c>
      <c r="G668" s="57">
        <f t="shared" si="48"/>
        <v>2.4003999999999985</v>
      </c>
      <c r="H668" s="56">
        <v>59</v>
      </c>
      <c r="I668" s="64"/>
      <c r="J668" s="67" t="str">
        <f t="shared" si="49"/>
        <v/>
      </c>
      <c r="K668" s="68"/>
    </row>
    <row r="669" spans="1:11" ht="18" x14ac:dyDescent="0.25">
      <c r="A669" s="104"/>
      <c r="B669" s="58"/>
      <c r="C669" s="59">
        <v>2.0499999999999998</v>
      </c>
      <c r="D669" s="60"/>
      <c r="E669" s="61" t="str">
        <f t="shared" si="47"/>
        <v/>
      </c>
      <c r="F669" s="62">
        <f t="shared" si="50"/>
        <v>4.1003999999999987</v>
      </c>
      <c r="G669" s="57">
        <f t="shared" si="48"/>
        <v>2.0503999999999989</v>
      </c>
      <c r="H669" s="56">
        <v>62</v>
      </c>
      <c r="I669" s="64"/>
      <c r="J669" s="67" t="str">
        <f t="shared" si="49"/>
        <v/>
      </c>
      <c r="K669" s="68"/>
    </row>
    <row r="670" spans="1:11" ht="19.05" customHeight="1" x14ac:dyDescent="0.25">
      <c r="A670" s="104"/>
      <c r="B670" s="58"/>
      <c r="C670" s="59">
        <v>1.94</v>
      </c>
      <c r="D670" s="60"/>
      <c r="E670" s="61" t="str">
        <f t="shared" si="47"/>
        <v/>
      </c>
      <c r="F670" s="62">
        <f t="shared" si="50"/>
        <v>4.1003999999999987</v>
      </c>
      <c r="G670" s="57">
        <f t="shared" si="48"/>
        <v>2.1603999999999988</v>
      </c>
      <c r="H670" s="56">
        <v>67</v>
      </c>
      <c r="I670" s="64"/>
      <c r="J670" s="67" t="str">
        <f t="shared" si="49"/>
        <v/>
      </c>
      <c r="K670" s="68"/>
    </row>
    <row r="671" spans="1:11" ht="18" x14ac:dyDescent="0.25">
      <c r="A671" s="104"/>
      <c r="B671" s="58"/>
      <c r="C671" s="59">
        <v>1.92</v>
      </c>
      <c r="D671" s="60"/>
      <c r="E671" s="61" t="str">
        <f t="shared" si="47"/>
        <v/>
      </c>
      <c r="F671" s="62">
        <f t="shared" si="50"/>
        <v>4.1003999999999987</v>
      </c>
      <c r="G671" s="57">
        <f t="shared" si="48"/>
        <v>2.1803999999999988</v>
      </c>
      <c r="H671" s="56">
        <v>71</v>
      </c>
      <c r="I671" s="64"/>
      <c r="J671" s="67" t="str">
        <f t="shared" si="49"/>
        <v/>
      </c>
      <c r="K671" s="68"/>
    </row>
    <row r="672" spans="1:11" ht="18" x14ac:dyDescent="0.25">
      <c r="A672" s="104"/>
      <c r="B672" s="58">
        <v>1.1859999999999999</v>
      </c>
      <c r="C672" s="59"/>
      <c r="D672" s="60">
        <v>1.8452999999999999</v>
      </c>
      <c r="E672" s="61">
        <f t="shared" si="47"/>
        <v>3.4410999999999987</v>
      </c>
      <c r="F672" s="62">
        <f t="shared" si="50"/>
        <v>3.4410999999999987</v>
      </c>
      <c r="G672" s="57">
        <f t="shared" si="48"/>
        <v>2.2550999999999988</v>
      </c>
      <c r="H672" s="56"/>
      <c r="I672" s="64"/>
      <c r="J672" s="67" t="str">
        <f t="shared" si="49"/>
        <v>Change of Instrument</v>
      </c>
      <c r="K672" s="68"/>
    </row>
    <row r="673" spans="1:11" ht="18" x14ac:dyDescent="0.25">
      <c r="A673" s="104" t="s">
        <v>112</v>
      </c>
      <c r="B673" s="58"/>
      <c r="C673" s="59">
        <v>1.2</v>
      </c>
      <c r="D673" s="60"/>
      <c r="E673" s="61" t="str">
        <f t="shared" si="47"/>
        <v/>
      </c>
      <c r="F673" s="62">
        <f t="shared" si="50"/>
        <v>3.4410999999999987</v>
      </c>
      <c r="G673" s="57">
        <f t="shared" si="48"/>
        <v>2.2410999999999985</v>
      </c>
      <c r="H673" s="56">
        <v>0</v>
      </c>
      <c r="I673" s="64"/>
      <c r="J673" s="67" t="str">
        <f t="shared" si="49"/>
        <v/>
      </c>
      <c r="K673" s="68"/>
    </row>
    <row r="674" spans="1:11" ht="18" x14ac:dyDescent="0.25">
      <c r="A674" s="104"/>
      <c r="B674" s="58"/>
      <c r="C674" s="59">
        <v>1.22</v>
      </c>
      <c r="D674" s="60"/>
      <c r="E674" s="61" t="str">
        <f t="shared" si="47"/>
        <v/>
      </c>
      <c r="F674" s="62">
        <f t="shared" si="50"/>
        <v>3.4410999999999987</v>
      </c>
      <c r="G674" s="57">
        <f t="shared" si="48"/>
        <v>2.221099999999999</v>
      </c>
      <c r="H674" s="56">
        <v>5</v>
      </c>
      <c r="I674" s="64"/>
      <c r="J674" s="67" t="str">
        <f t="shared" si="49"/>
        <v/>
      </c>
      <c r="K674" s="68"/>
    </row>
    <row r="675" spans="1:11" ht="18" x14ac:dyDescent="0.25">
      <c r="A675" s="104"/>
      <c r="B675" s="58"/>
      <c r="C675" s="59">
        <v>1.21</v>
      </c>
      <c r="D675" s="60"/>
      <c r="E675" s="61" t="str">
        <f t="shared" si="47"/>
        <v/>
      </c>
      <c r="F675" s="62">
        <f t="shared" si="50"/>
        <v>3.4410999999999987</v>
      </c>
      <c r="G675" s="57">
        <f t="shared" si="48"/>
        <v>2.2310999999999988</v>
      </c>
      <c r="H675" s="56">
        <v>10</v>
      </c>
      <c r="I675" s="64"/>
      <c r="J675" s="67" t="str">
        <f t="shared" si="49"/>
        <v/>
      </c>
      <c r="K675" s="68"/>
    </row>
    <row r="676" spans="1:11" ht="18" x14ac:dyDescent="0.25">
      <c r="A676" s="104"/>
      <c r="B676" s="58"/>
      <c r="C676" s="59">
        <v>1.905</v>
      </c>
      <c r="D676" s="60"/>
      <c r="E676" s="61" t="str">
        <f t="shared" si="47"/>
        <v/>
      </c>
      <c r="F676" s="62">
        <f t="shared" si="50"/>
        <v>3.4410999999999987</v>
      </c>
      <c r="G676" s="57">
        <f t="shared" si="48"/>
        <v>1.5360999999999987</v>
      </c>
      <c r="H676" s="56"/>
      <c r="I676" s="64" t="s">
        <v>75</v>
      </c>
      <c r="J676" s="67" t="str">
        <f t="shared" si="49"/>
        <v>1st- Water Level</v>
      </c>
      <c r="K676" s="68"/>
    </row>
    <row r="677" spans="1:11" ht="31.2" x14ac:dyDescent="0.25">
      <c r="A677" s="104"/>
      <c r="B677" s="58"/>
      <c r="C677" s="59">
        <v>1.25</v>
      </c>
      <c r="D677" s="60"/>
      <c r="E677" s="61">
        <f t="shared" si="47"/>
        <v>1.5360999999999987</v>
      </c>
      <c r="F677" s="62">
        <f t="shared" si="50"/>
        <v>1.5360999999999987</v>
      </c>
      <c r="G677" s="57">
        <f t="shared" si="48"/>
        <v>0.28609999999999869</v>
      </c>
      <c r="H677" s="56">
        <v>11.5</v>
      </c>
      <c r="I677" s="64"/>
      <c r="J677" s="67" t="str">
        <f t="shared" si="49"/>
        <v>RL Respected by Water Level</v>
      </c>
      <c r="K677" s="68"/>
    </row>
    <row r="678" spans="1:11" ht="18" x14ac:dyDescent="0.25">
      <c r="A678" s="104"/>
      <c r="B678" s="58"/>
      <c r="C678" s="59">
        <v>2.2999999999999998</v>
      </c>
      <c r="D678" s="60"/>
      <c r="E678" s="61" t="str">
        <f t="shared" si="47"/>
        <v/>
      </c>
      <c r="F678" s="62">
        <f t="shared" si="50"/>
        <v>1.5360999999999987</v>
      </c>
      <c r="G678" s="57">
        <f t="shared" si="48"/>
        <v>-0.76390000000000113</v>
      </c>
      <c r="H678" s="56">
        <v>12</v>
      </c>
      <c r="I678" s="64"/>
      <c r="J678" s="67" t="str">
        <f t="shared" si="49"/>
        <v/>
      </c>
      <c r="K678" s="68"/>
    </row>
    <row r="679" spans="1:11" ht="18" x14ac:dyDescent="0.25">
      <c r="A679" s="104"/>
      <c r="B679" s="58"/>
      <c r="C679" s="59">
        <v>2.21</v>
      </c>
      <c r="D679" s="60"/>
      <c r="E679" s="61" t="str">
        <f t="shared" si="47"/>
        <v/>
      </c>
      <c r="F679" s="62">
        <f t="shared" si="50"/>
        <v>1.5360999999999987</v>
      </c>
      <c r="G679" s="57">
        <f t="shared" si="48"/>
        <v>-0.67390000000000128</v>
      </c>
      <c r="H679" s="56">
        <v>14</v>
      </c>
      <c r="I679" s="64"/>
      <c r="J679" s="67" t="str">
        <f t="shared" si="49"/>
        <v/>
      </c>
      <c r="K679" s="68"/>
    </row>
    <row r="680" spans="1:11" ht="18" x14ac:dyDescent="0.25">
      <c r="A680" s="104"/>
      <c r="B680" s="58"/>
      <c r="C680" s="59">
        <v>2.46</v>
      </c>
      <c r="D680" s="60"/>
      <c r="E680" s="61" t="str">
        <f t="shared" si="47"/>
        <v/>
      </c>
      <c r="F680" s="62">
        <f t="shared" si="50"/>
        <v>1.5360999999999987</v>
      </c>
      <c r="G680" s="57">
        <f t="shared" si="48"/>
        <v>-0.92390000000000128</v>
      </c>
      <c r="H680" s="56">
        <v>17</v>
      </c>
      <c r="I680" s="64"/>
      <c r="J680" s="67" t="str">
        <f t="shared" si="49"/>
        <v/>
      </c>
      <c r="K680" s="68"/>
    </row>
    <row r="681" spans="1:11" ht="18" x14ac:dyDescent="0.25">
      <c r="A681" s="104"/>
      <c r="B681" s="58"/>
      <c r="C681" s="59">
        <v>2.31</v>
      </c>
      <c r="D681" s="60"/>
      <c r="E681" s="61" t="str">
        <f t="shared" si="47"/>
        <v/>
      </c>
      <c r="F681" s="62">
        <f t="shared" si="50"/>
        <v>1.5360999999999987</v>
      </c>
      <c r="G681" s="57">
        <f t="shared" si="48"/>
        <v>-0.77390000000000136</v>
      </c>
      <c r="H681" s="56">
        <v>20</v>
      </c>
      <c r="I681" s="64"/>
      <c r="J681" s="67" t="str">
        <f t="shared" si="49"/>
        <v/>
      </c>
      <c r="K681" s="68"/>
    </row>
    <row r="682" spans="1:11" ht="18" x14ac:dyDescent="0.25">
      <c r="A682" s="104"/>
      <c r="B682" s="58"/>
      <c r="C682" s="59">
        <v>2.37</v>
      </c>
      <c r="D682" s="60"/>
      <c r="E682" s="61" t="str">
        <f t="shared" si="47"/>
        <v/>
      </c>
      <c r="F682" s="62">
        <f t="shared" si="50"/>
        <v>1.5360999999999987</v>
      </c>
      <c r="G682" s="57">
        <f t="shared" si="48"/>
        <v>-0.83390000000000142</v>
      </c>
      <c r="H682" s="56">
        <v>23</v>
      </c>
      <c r="I682" s="64"/>
      <c r="J682" s="67" t="str">
        <f t="shared" si="49"/>
        <v/>
      </c>
      <c r="K682" s="68"/>
    </row>
    <row r="683" spans="1:11" ht="18" x14ac:dyDescent="0.25">
      <c r="A683" s="104"/>
      <c r="B683" s="58"/>
      <c r="C683" s="59">
        <v>2.36</v>
      </c>
      <c r="D683" s="60"/>
      <c r="E683" s="61" t="str">
        <f t="shared" si="47"/>
        <v/>
      </c>
      <c r="F683" s="62">
        <f t="shared" si="50"/>
        <v>1.5360999999999987</v>
      </c>
      <c r="G683" s="57">
        <f t="shared" si="48"/>
        <v>-0.82390000000000119</v>
      </c>
      <c r="H683" s="56">
        <v>26</v>
      </c>
      <c r="I683" s="64"/>
      <c r="J683" s="67" t="str">
        <f t="shared" si="49"/>
        <v/>
      </c>
      <c r="K683" s="68"/>
    </row>
    <row r="684" spans="1:11" ht="18" x14ac:dyDescent="0.25">
      <c r="A684" s="104"/>
      <c r="B684" s="58"/>
      <c r="C684" s="59">
        <v>2.59</v>
      </c>
      <c r="D684" s="60"/>
      <c r="E684" s="61" t="str">
        <f t="shared" si="47"/>
        <v/>
      </c>
      <c r="F684" s="62">
        <f t="shared" si="50"/>
        <v>1.5360999999999987</v>
      </c>
      <c r="G684" s="57">
        <f t="shared" si="48"/>
        <v>-1.0539000000000012</v>
      </c>
      <c r="H684" s="56">
        <v>29</v>
      </c>
      <c r="I684" s="64"/>
      <c r="J684" s="67" t="str">
        <f t="shared" si="49"/>
        <v/>
      </c>
      <c r="K684" s="68"/>
    </row>
    <row r="685" spans="1:11" ht="18" x14ac:dyDescent="0.25">
      <c r="A685" s="104"/>
      <c r="B685" s="58"/>
      <c r="C685" s="59">
        <v>2.72</v>
      </c>
      <c r="D685" s="60"/>
      <c r="E685" s="61" t="str">
        <f t="shared" si="47"/>
        <v/>
      </c>
      <c r="F685" s="62">
        <f t="shared" si="50"/>
        <v>1.5360999999999987</v>
      </c>
      <c r="G685" s="57">
        <f t="shared" si="48"/>
        <v>-1.1839000000000015</v>
      </c>
      <c r="H685" s="56">
        <v>32</v>
      </c>
      <c r="I685" s="64"/>
      <c r="J685" s="67" t="str">
        <f t="shared" si="49"/>
        <v/>
      </c>
      <c r="K685" s="68"/>
    </row>
    <row r="686" spans="1:11" ht="18" x14ac:dyDescent="0.25">
      <c r="A686" s="104"/>
      <c r="B686" s="58"/>
      <c r="C686" s="59">
        <v>2.63</v>
      </c>
      <c r="D686" s="60"/>
      <c r="E686" s="61" t="str">
        <f t="shared" si="47"/>
        <v/>
      </c>
      <c r="F686" s="62">
        <f t="shared" si="50"/>
        <v>1.5360999999999987</v>
      </c>
      <c r="G686" s="57">
        <f t="shared" si="48"/>
        <v>-1.0939000000000012</v>
      </c>
      <c r="H686" s="56">
        <v>35</v>
      </c>
      <c r="I686" s="64"/>
      <c r="J686" s="67" t="str">
        <f t="shared" si="49"/>
        <v/>
      </c>
      <c r="K686" s="68"/>
    </row>
    <row r="687" spans="1:11" ht="16.5" customHeight="1" x14ac:dyDescent="0.25">
      <c r="A687" s="104"/>
      <c r="B687" s="58"/>
      <c r="C687" s="59">
        <v>2.37</v>
      </c>
      <c r="D687" s="60"/>
      <c r="E687" s="61" t="str">
        <f t="shared" si="47"/>
        <v/>
      </c>
      <c r="F687" s="62">
        <f t="shared" si="50"/>
        <v>1.5360999999999987</v>
      </c>
      <c r="G687" s="57">
        <f t="shared" si="48"/>
        <v>-0.83390000000000142</v>
      </c>
      <c r="H687" s="56">
        <v>38</v>
      </c>
      <c r="I687" s="64"/>
      <c r="J687" s="67" t="str">
        <f t="shared" si="49"/>
        <v/>
      </c>
      <c r="K687" s="68"/>
    </row>
    <row r="688" spans="1:11" ht="18" x14ac:dyDescent="0.25">
      <c r="A688" s="104"/>
      <c r="B688" s="58"/>
      <c r="C688" s="59">
        <v>2.13</v>
      </c>
      <c r="D688" s="60"/>
      <c r="E688" s="61" t="str">
        <f t="shared" si="47"/>
        <v/>
      </c>
      <c r="F688" s="62">
        <f t="shared" si="50"/>
        <v>1.5360999999999987</v>
      </c>
      <c r="G688" s="57">
        <f t="shared" si="48"/>
        <v>-0.5939000000000012</v>
      </c>
      <c r="H688" s="56">
        <v>41</v>
      </c>
      <c r="I688" s="64"/>
      <c r="J688" s="67" t="str">
        <f t="shared" si="49"/>
        <v/>
      </c>
      <c r="K688" s="68"/>
    </row>
    <row r="689" spans="1:11" ht="18" x14ac:dyDescent="0.25">
      <c r="A689" s="104"/>
      <c r="B689" s="58"/>
      <c r="C689" s="59">
        <v>1.21</v>
      </c>
      <c r="D689" s="60"/>
      <c r="E689" s="61" t="str">
        <f t="shared" si="47"/>
        <v/>
      </c>
      <c r="F689" s="62">
        <f t="shared" si="50"/>
        <v>1.5360999999999987</v>
      </c>
      <c r="G689" s="57">
        <f t="shared" si="48"/>
        <v>0.32609999999999872</v>
      </c>
      <c r="H689" s="56">
        <v>44</v>
      </c>
      <c r="I689" s="64"/>
      <c r="J689" s="67" t="str">
        <f t="shared" si="49"/>
        <v/>
      </c>
      <c r="K689" s="68"/>
    </row>
    <row r="690" spans="1:11" ht="18" x14ac:dyDescent="0.25">
      <c r="A690" s="104"/>
      <c r="B690" s="58"/>
      <c r="C690" s="59">
        <v>1.905</v>
      </c>
      <c r="D690" s="60"/>
      <c r="E690" s="61">
        <f t="shared" si="47"/>
        <v>3.4410999999999987</v>
      </c>
      <c r="F690" s="62">
        <f t="shared" si="50"/>
        <v>3.4410999999999987</v>
      </c>
      <c r="G690" s="57">
        <f t="shared" si="48"/>
        <v>1.5360999999999987</v>
      </c>
      <c r="H690" s="56"/>
      <c r="I690" s="64" t="s">
        <v>76</v>
      </c>
      <c r="J690" s="67" t="str">
        <f t="shared" si="49"/>
        <v>2nd- Water Level</v>
      </c>
      <c r="K690" s="68"/>
    </row>
    <row r="691" spans="1:11" ht="18" x14ac:dyDescent="0.25">
      <c r="A691" s="104"/>
      <c r="B691" s="58"/>
      <c r="C691" s="59">
        <v>1.9</v>
      </c>
      <c r="D691" s="60"/>
      <c r="E691" s="61" t="str">
        <f t="shared" si="47"/>
        <v/>
      </c>
      <c r="F691" s="62">
        <f t="shared" si="50"/>
        <v>3.4410999999999987</v>
      </c>
      <c r="G691" s="57">
        <f t="shared" si="48"/>
        <v>1.5410999999999988</v>
      </c>
      <c r="H691" s="56">
        <v>49</v>
      </c>
      <c r="I691" s="64"/>
      <c r="J691" s="67" t="str">
        <f t="shared" si="49"/>
        <v/>
      </c>
      <c r="K691" s="68"/>
    </row>
    <row r="692" spans="1:11" ht="18" x14ac:dyDescent="0.25">
      <c r="A692" s="104"/>
      <c r="B692" s="58"/>
      <c r="C692" s="59">
        <v>1.27</v>
      </c>
      <c r="D692" s="60"/>
      <c r="E692" s="61" t="str">
        <f t="shared" si="47"/>
        <v/>
      </c>
      <c r="F692" s="62">
        <f t="shared" si="50"/>
        <v>3.4410999999999987</v>
      </c>
      <c r="G692" s="57">
        <f t="shared" si="48"/>
        <v>2.1710999999999987</v>
      </c>
      <c r="H692" s="56">
        <v>50</v>
      </c>
      <c r="I692" s="64"/>
      <c r="J692" s="67" t="str">
        <f t="shared" si="49"/>
        <v/>
      </c>
      <c r="K692" s="68"/>
    </row>
    <row r="693" spans="1:11" ht="18" x14ac:dyDescent="0.25">
      <c r="A693" s="104"/>
      <c r="B693" s="58"/>
      <c r="C693" s="59">
        <v>1.24</v>
      </c>
      <c r="D693" s="60"/>
      <c r="E693" s="61" t="str">
        <f t="shared" si="47"/>
        <v/>
      </c>
      <c r="F693" s="62">
        <f t="shared" si="50"/>
        <v>3.4410999999999987</v>
      </c>
      <c r="G693" s="57">
        <f t="shared" si="48"/>
        <v>2.2010999999999985</v>
      </c>
      <c r="H693" s="56">
        <v>52</v>
      </c>
      <c r="I693" s="64"/>
      <c r="J693" s="67" t="str">
        <f t="shared" si="49"/>
        <v/>
      </c>
      <c r="K693" s="68"/>
    </row>
    <row r="694" spans="1:11" ht="18" x14ac:dyDescent="0.25">
      <c r="A694" s="104"/>
      <c r="B694" s="58"/>
      <c r="C694" s="59">
        <v>2.35</v>
      </c>
      <c r="D694" s="60"/>
      <c r="E694" s="61" t="str">
        <f t="shared" si="47"/>
        <v/>
      </c>
      <c r="F694" s="62">
        <f t="shared" si="50"/>
        <v>3.4410999999999987</v>
      </c>
      <c r="G694" s="57">
        <f t="shared" si="48"/>
        <v>1.0910999999999986</v>
      </c>
      <c r="H694" s="56">
        <v>62</v>
      </c>
      <c r="I694" s="64"/>
      <c r="J694" s="67" t="str">
        <f t="shared" si="49"/>
        <v/>
      </c>
      <c r="K694" s="68"/>
    </row>
    <row r="695" spans="1:11" ht="18" x14ac:dyDescent="0.25">
      <c r="A695" s="104"/>
      <c r="B695" s="58">
        <v>1.857</v>
      </c>
      <c r="C695" s="59"/>
      <c r="D695" s="60">
        <v>1.5940000000000001</v>
      </c>
      <c r="E695" s="61">
        <f t="shared" si="47"/>
        <v>3.7040999999999986</v>
      </c>
      <c r="F695" s="62">
        <f t="shared" si="50"/>
        <v>3.7040999999999986</v>
      </c>
      <c r="G695" s="57">
        <f t="shared" si="48"/>
        <v>1.8470999999999986</v>
      </c>
      <c r="H695" s="56"/>
      <c r="I695" s="64"/>
      <c r="J695" s="67" t="str">
        <f t="shared" si="49"/>
        <v>Change of Instrument</v>
      </c>
      <c r="K695" s="68"/>
    </row>
    <row r="696" spans="1:11" ht="18" x14ac:dyDescent="0.25">
      <c r="A696" s="104" t="s">
        <v>113</v>
      </c>
      <c r="B696" s="58"/>
      <c r="C696" s="59">
        <v>2.64</v>
      </c>
      <c r="D696" s="60"/>
      <c r="E696" s="61" t="str">
        <f t="shared" si="47"/>
        <v/>
      </c>
      <c r="F696" s="62">
        <f t="shared" si="50"/>
        <v>3.7040999999999986</v>
      </c>
      <c r="G696" s="57">
        <f t="shared" si="48"/>
        <v>1.0640999999999985</v>
      </c>
      <c r="H696" s="56">
        <v>0</v>
      </c>
      <c r="I696" s="64"/>
      <c r="J696" s="67" t="str">
        <f t="shared" si="49"/>
        <v/>
      </c>
      <c r="K696" s="68"/>
    </row>
    <row r="697" spans="1:11" ht="18" x14ac:dyDescent="0.25">
      <c r="A697" s="104"/>
      <c r="B697" s="58"/>
      <c r="C697" s="59">
        <v>2.64</v>
      </c>
      <c r="D697" s="60"/>
      <c r="E697" s="61" t="str">
        <f t="shared" si="47"/>
        <v/>
      </c>
      <c r="F697" s="62">
        <f t="shared" si="50"/>
        <v>3.7040999999999986</v>
      </c>
      <c r="G697" s="57">
        <f t="shared" si="48"/>
        <v>1.0640999999999985</v>
      </c>
      <c r="H697" s="56">
        <v>10</v>
      </c>
      <c r="I697" s="64"/>
      <c r="J697" s="67" t="str">
        <f t="shared" si="49"/>
        <v/>
      </c>
      <c r="K697" s="68"/>
    </row>
    <row r="698" spans="1:11" ht="18" x14ac:dyDescent="0.25">
      <c r="A698" s="104"/>
      <c r="B698" s="58"/>
      <c r="C698" s="59">
        <v>2.61</v>
      </c>
      <c r="D698" s="60"/>
      <c r="E698" s="61" t="str">
        <f t="shared" si="47"/>
        <v/>
      </c>
      <c r="F698" s="62">
        <f t="shared" si="50"/>
        <v>3.7040999999999986</v>
      </c>
      <c r="G698" s="57">
        <f t="shared" si="48"/>
        <v>1.0940999999999987</v>
      </c>
      <c r="H698" s="56">
        <v>20</v>
      </c>
      <c r="I698" s="64"/>
      <c r="J698" s="67" t="str">
        <f t="shared" si="49"/>
        <v/>
      </c>
      <c r="K698" s="68"/>
    </row>
    <row r="699" spans="1:11" ht="18" x14ac:dyDescent="0.25">
      <c r="A699" s="104"/>
      <c r="B699" s="58"/>
      <c r="C699" s="59">
        <v>1.08</v>
      </c>
      <c r="D699" s="60"/>
      <c r="E699" s="61" t="str">
        <f t="shared" si="47"/>
        <v/>
      </c>
      <c r="F699" s="62">
        <f t="shared" si="50"/>
        <v>3.7040999999999986</v>
      </c>
      <c r="G699" s="57">
        <f t="shared" si="48"/>
        <v>2.6240999999999985</v>
      </c>
      <c r="H699" s="56">
        <v>25</v>
      </c>
      <c r="I699" s="64"/>
      <c r="J699" s="67" t="str">
        <f t="shared" si="49"/>
        <v/>
      </c>
      <c r="K699" s="68"/>
    </row>
    <row r="700" spans="1:11" ht="18" x14ac:dyDescent="0.25">
      <c r="A700" s="104"/>
      <c r="B700" s="58"/>
      <c r="C700" s="59">
        <v>1.1000000000000001</v>
      </c>
      <c r="D700" s="60"/>
      <c r="E700" s="61" t="str">
        <f t="shared" si="47"/>
        <v/>
      </c>
      <c r="F700" s="62">
        <f t="shared" si="50"/>
        <v>3.7040999999999986</v>
      </c>
      <c r="G700" s="57">
        <f t="shared" si="48"/>
        <v>2.6040999999999985</v>
      </c>
      <c r="H700" s="56">
        <v>30</v>
      </c>
      <c r="I700" s="64"/>
      <c r="J700" s="67" t="str">
        <f t="shared" si="49"/>
        <v/>
      </c>
      <c r="K700" s="68"/>
    </row>
    <row r="701" spans="1:11" ht="18" x14ac:dyDescent="0.25">
      <c r="A701" s="104"/>
      <c r="B701" s="58"/>
      <c r="C701" s="59">
        <v>1.62</v>
      </c>
      <c r="D701" s="60"/>
      <c r="E701" s="61" t="str">
        <f t="shared" si="47"/>
        <v/>
      </c>
      <c r="F701" s="62">
        <f t="shared" si="50"/>
        <v>3.7040999999999986</v>
      </c>
      <c r="G701" s="57">
        <f t="shared" si="48"/>
        <v>2.0840999999999985</v>
      </c>
      <c r="H701" s="56">
        <v>31</v>
      </c>
      <c r="I701" s="64"/>
      <c r="J701" s="67" t="str">
        <f t="shared" si="49"/>
        <v/>
      </c>
      <c r="K701" s="68"/>
    </row>
    <row r="702" spans="1:11" ht="18" x14ac:dyDescent="0.25">
      <c r="A702" s="104"/>
      <c r="B702" s="58"/>
      <c r="C702" s="59">
        <v>2.105</v>
      </c>
      <c r="D702" s="60"/>
      <c r="E702" s="61" t="str">
        <f t="shared" si="47"/>
        <v/>
      </c>
      <c r="F702" s="62">
        <f t="shared" si="50"/>
        <v>3.7040999999999986</v>
      </c>
      <c r="G702" s="57">
        <f t="shared" si="48"/>
        <v>1.5990999999999986</v>
      </c>
      <c r="H702" s="56"/>
      <c r="I702" s="64" t="s">
        <v>75</v>
      </c>
      <c r="J702" s="67" t="str">
        <f t="shared" si="49"/>
        <v>1st- Water Level</v>
      </c>
      <c r="K702" s="68"/>
    </row>
    <row r="703" spans="1:11" ht="31.2" x14ac:dyDescent="0.25">
      <c r="A703" s="104"/>
      <c r="B703" s="58"/>
      <c r="C703" s="59">
        <v>1.45</v>
      </c>
      <c r="D703" s="60"/>
      <c r="E703" s="61">
        <f t="shared" si="47"/>
        <v>1.5990999999999986</v>
      </c>
      <c r="F703" s="62">
        <f t="shared" si="50"/>
        <v>1.5990999999999986</v>
      </c>
      <c r="G703" s="57">
        <f t="shared" si="48"/>
        <v>0.14909999999999868</v>
      </c>
      <c r="H703" s="56">
        <v>33</v>
      </c>
      <c r="I703" s="64"/>
      <c r="J703" s="67" t="str">
        <f t="shared" si="49"/>
        <v>RL Respected by Water Level</v>
      </c>
      <c r="K703" s="68"/>
    </row>
    <row r="704" spans="1:11" ht="16.5" customHeight="1" x14ac:dyDescent="0.25">
      <c r="A704" s="104"/>
      <c r="B704" s="58"/>
      <c r="C704" s="59">
        <v>2.04</v>
      </c>
      <c r="D704" s="60"/>
      <c r="E704" s="61" t="str">
        <f t="shared" si="47"/>
        <v/>
      </c>
      <c r="F704" s="62">
        <f t="shared" si="50"/>
        <v>1.5990999999999986</v>
      </c>
      <c r="G704" s="57">
        <f t="shared" si="48"/>
        <v>-0.4409000000000014</v>
      </c>
      <c r="H704" s="56">
        <v>35</v>
      </c>
      <c r="I704" s="64"/>
      <c r="J704" s="67" t="str">
        <f t="shared" si="49"/>
        <v/>
      </c>
      <c r="K704" s="68"/>
    </row>
    <row r="705" spans="1:11" ht="18" x14ac:dyDescent="0.25">
      <c r="A705" s="104"/>
      <c r="B705" s="58"/>
      <c r="C705" s="59">
        <v>2.2000000000000002</v>
      </c>
      <c r="D705" s="60"/>
      <c r="E705" s="61" t="str">
        <f t="shared" si="47"/>
        <v/>
      </c>
      <c r="F705" s="62">
        <f t="shared" si="50"/>
        <v>1.5990999999999986</v>
      </c>
      <c r="G705" s="57">
        <f t="shared" si="48"/>
        <v>-0.60090000000000154</v>
      </c>
      <c r="H705" s="56">
        <v>38</v>
      </c>
      <c r="I705" s="64"/>
      <c r="J705" s="67" t="str">
        <f t="shared" si="49"/>
        <v/>
      </c>
      <c r="K705" s="68"/>
    </row>
    <row r="706" spans="1:11" ht="18" x14ac:dyDescent="0.25">
      <c r="A706" s="104"/>
      <c r="B706" s="58"/>
      <c r="C706" s="59">
        <v>2.48</v>
      </c>
      <c r="D706" s="60"/>
      <c r="E706" s="61" t="str">
        <f t="shared" ref="E706:E761" si="51">IF(I705="WL-1",G705,IF(I706="wl-2",F705+C706,IF(B706="","",F705-D706+B706)))</f>
        <v/>
      </c>
      <c r="F706" s="62">
        <f t="shared" si="50"/>
        <v>1.5990999999999986</v>
      </c>
      <c r="G706" s="57">
        <f t="shared" ref="G706:G761" si="52">IF(B706&amp;C706&amp;D706="","",IF(B706&amp;D706="",F706-C706,IF(B706&amp;C706="",F706-D706,IF(C706="",F705-D706))))</f>
        <v>-0.88090000000000135</v>
      </c>
      <c r="H706" s="56">
        <v>42</v>
      </c>
      <c r="I706" s="64"/>
      <c r="J706" s="67" t="str">
        <f t="shared" si="49"/>
        <v/>
      </c>
      <c r="K706" s="68"/>
    </row>
    <row r="707" spans="1:11" ht="18" x14ac:dyDescent="0.25">
      <c r="A707" s="104"/>
      <c r="B707" s="58"/>
      <c r="C707" s="59">
        <v>2.29</v>
      </c>
      <c r="D707" s="60"/>
      <c r="E707" s="61" t="str">
        <f t="shared" si="51"/>
        <v/>
      </c>
      <c r="F707" s="62">
        <f t="shared" si="50"/>
        <v>1.5990999999999986</v>
      </c>
      <c r="G707" s="57">
        <f t="shared" si="52"/>
        <v>-0.6909000000000014</v>
      </c>
      <c r="H707" s="56">
        <v>45</v>
      </c>
      <c r="I707" s="64"/>
      <c r="J707" s="67" t="str">
        <f t="shared" ref="J707:J761" si="53">IF(I707="WL-1","1st- Water Level",IF(I706="wl-1","RL Respected by Water Level",IF(I707="WL-2","2nd- Water Level",IF(E707="","","Change of Instrument"))))</f>
        <v/>
      </c>
      <c r="K707" s="68"/>
    </row>
    <row r="708" spans="1:11" ht="18" x14ac:dyDescent="0.25">
      <c r="A708" s="104"/>
      <c r="B708" s="58"/>
      <c r="C708" s="59">
        <v>2.33</v>
      </c>
      <c r="D708" s="60"/>
      <c r="E708" s="61" t="str">
        <f t="shared" si="51"/>
        <v/>
      </c>
      <c r="F708" s="62">
        <f t="shared" ref="F708:F761" si="54">IF(E708="",F707,E708)</f>
        <v>1.5990999999999986</v>
      </c>
      <c r="G708" s="57">
        <f t="shared" si="52"/>
        <v>-0.73090000000000144</v>
      </c>
      <c r="H708" s="56">
        <v>49</v>
      </c>
      <c r="I708" s="64"/>
      <c r="J708" s="67" t="str">
        <f t="shared" si="53"/>
        <v/>
      </c>
      <c r="K708" s="68"/>
    </row>
    <row r="709" spans="1:11" ht="18" x14ac:dyDescent="0.25">
      <c r="A709" s="104"/>
      <c r="B709" s="58"/>
      <c r="C709" s="59">
        <v>2.4</v>
      </c>
      <c r="D709" s="60"/>
      <c r="E709" s="61" t="str">
        <f t="shared" si="51"/>
        <v/>
      </c>
      <c r="F709" s="62">
        <f t="shared" si="54"/>
        <v>1.5990999999999986</v>
      </c>
      <c r="G709" s="57">
        <f t="shared" si="52"/>
        <v>-0.80090000000000128</v>
      </c>
      <c r="H709" s="56">
        <v>52</v>
      </c>
      <c r="I709" s="64"/>
      <c r="J709" s="67" t="str">
        <f t="shared" si="53"/>
        <v/>
      </c>
      <c r="K709" s="68"/>
    </row>
    <row r="710" spans="1:11" ht="18" x14ac:dyDescent="0.25">
      <c r="A710" s="104"/>
      <c r="B710" s="58"/>
      <c r="C710" s="59">
        <v>2.58</v>
      </c>
      <c r="D710" s="60"/>
      <c r="E710" s="61" t="str">
        <f t="shared" si="51"/>
        <v/>
      </c>
      <c r="F710" s="62">
        <f t="shared" si="54"/>
        <v>1.5990999999999986</v>
      </c>
      <c r="G710" s="57">
        <f t="shared" si="52"/>
        <v>-0.98090000000000144</v>
      </c>
      <c r="H710" s="56">
        <v>56</v>
      </c>
      <c r="I710" s="64"/>
      <c r="J710" s="67" t="str">
        <f t="shared" si="53"/>
        <v/>
      </c>
      <c r="K710" s="68"/>
    </row>
    <row r="711" spans="1:11" ht="18" x14ac:dyDescent="0.25">
      <c r="A711" s="104"/>
      <c r="B711" s="58"/>
      <c r="C711" s="59">
        <v>2.77</v>
      </c>
      <c r="D711" s="60"/>
      <c r="E711" s="61" t="str">
        <f t="shared" si="51"/>
        <v/>
      </c>
      <c r="F711" s="62">
        <f t="shared" si="54"/>
        <v>1.5990999999999986</v>
      </c>
      <c r="G711" s="57">
        <f t="shared" si="52"/>
        <v>-1.1709000000000014</v>
      </c>
      <c r="H711" s="56">
        <v>59</v>
      </c>
      <c r="I711" s="64"/>
      <c r="J711" s="67" t="str">
        <f t="shared" si="53"/>
        <v/>
      </c>
      <c r="K711" s="68"/>
    </row>
    <row r="712" spans="1:11" ht="18" x14ac:dyDescent="0.25">
      <c r="A712" s="104"/>
      <c r="B712" s="58"/>
      <c r="C712" s="59">
        <v>2.6</v>
      </c>
      <c r="D712" s="60"/>
      <c r="E712" s="61" t="str">
        <f t="shared" si="51"/>
        <v/>
      </c>
      <c r="F712" s="62">
        <f t="shared" si="54"/>
        <v>1.5990999999999986</v>
      </c>
      <c r="G712" s="57">
        <f t="shared" si="52"/>
        <v>-1.0009000000000015</v>
      </c>
      <c r="H712" s="56">
        <v>63</v>
      </c>
      <c r="I712" s="64"/>
      <c r="J712" s="67" t="str">
        <f t="shared" si="53"/>
        <v/>
      </c>
      <c r="K712" s="68"/>
    </row>
    <row r="713" spans="1:11" ht="18" x14ac:dyDescent="0.25">
      <c r="A713" s="104"/>
      <c r="B713" s="58"/>
      <c r="C713" s="59">
        <v>2.3199999999999998</v>
      </c>
      <c r="D713" s="60"/>
      <c r="E713" s="61" t="str">
        <f t="shared" si="51"/>
        <v/>
      </c>
      <c r="F713" s="62">
        <f t="shared" si="54"/>
        <v>1.5990999999999986</v>
      </c>
      <c r="G713" s="57">
        <f t="shared" si="52"/>
        <v>-0.72090000000000121</v>
      </c>
      <c r="H713" s="56">
        <v>66</v>
      </c>
      <c r="I713" s="64"/>
      <c r="J713" s="67" t="str">
        <f t="shared" si="53"/>
        <v/>
      </c>
      <c r="K713" s="68"/>
    </row>
    <row r="714" spans="1:11" ht="17.55" customHeight="1" x14ac:dyDescent="0.25">
      <c r="A714" s="104"/>
      <c r="B714" s="58"/>
      <c r="C714" s="59">
        <v>2.15</v>
      </c>
      <c r="D714" s="60"/>
      <c r="E714" s="61" t="str">
        <f t="shared" si="51"/>
        <v/>
      </c>
      <c r="F714" s="62">
        <f t="shared" si="54"/>
        <v>1.5990999999999986</v>
      </c>
      <c r="G714" s="57">
        <f t="shared" si="52"/>
        <v>-0.55090000000000128</v>
      </c>
      <c r="H714" s="56">
        <v>70</v>
      </c>
      <c r="I714" s="64"/>
      <c r="J714" s="67" t="str">
        <f t="shared" si="53"/>
        <v/>
      </c>
      <c r="K714" s="68"/>
    </row>
    <row r="715" spans="1:11" ht="18" x14ac:dyDescent="0.25">
      <c r="A715" s="104"/>
      <c r="B715" s="58"/>
      <c r="C715" s="59">
        <v>1.26</v>
      </c>
      <c r="D715" s="60"/>
      <c r="E715" s="61" t="str">
        <f t="shared" si="51"/>
        <v/>
      </c>
      <c r="F715" s="62">
        <f t="shared" si="54"/>
        <v>1.5990999999999986</v>
      </c>
      <c r="G715" s="57">
        <f t="shared" si="52"/>
        <v>0.33909999999999862</v>
      </c>
      <c r="H715" s="56">
        <v>73</v>
      </c>
      <c r="I715" s="64"/>
      <c r="J715" s="67" t="str">
        <f t="shared" si="53"/>
        <v/>
      </c>
      <c r="K715" s="68"/>
    </row>
    <row r="716" spans="1:11" ht="18" x14ac:dyDescent="0.25">
      <c r="B716" s="58"/>
      <c r="C716" s="59">
        <v>2.105</v>
      </c>
      <c r="D716" s="60"/>
      <c r="E716" s="61">
        <f t="shared" si="51"/>
        <v>3.7040999999999986</v>
      </c>
      <c r="F716" s="62">
        <f t="shared" si="54"/>
        <v>3.7040999999999986</v>
      </c>
      <c r="G716" s="57">
        <f t="shared" si="52"/>
        <v>1.5990999999999986</v>
      </c>
      <c r="H716" s="56"/>
      <c r="I716" s="64" t="s">
        <v>76</v>
      </c>
      <c r="J716" s="67" t="str">
        <f t="shared" si="53"/>
        <v>2nd- Water Level</v>
      </c>
      <c r="K716" s="68"/>
    </row>
    <row r="717" spans="1:11" ht="18" x14ac:dyDescent="0.25">
      <c r="A717" s="104"/>
      <c r="B717" s="58"/>
      <c r="C717" s="59">
        <v>1.68</v>
      </c>
      <c r="D717" s="60"/>
      <c r="E717" s="61" t="str">
        <f t="shared" si="51"/>
        <v/>
      </c>
      <c r="F717" s="62">
        <f t="shared" si="54"/>
        <v>3.7040999999999986</v>
      </c>
      <c r="G717" s="57">
        <f t="shared" si="52"/>
        <v>2.0240999999999989</v>
      </c>
      <c r="H717" s="56">
        <v>75</v>
      </c>
      <c r="I717" s="64"/>
      <c r="J717" s="67" t="str">
        <f t="shared" si="53"/>
        <v/>
      </c>
      <c r="K717" s="68"/>
    </row>
    <row r="718" spans="1:11" ht="18" x14ac:dyDescent="0.25">
      <c r="A718" s="104"/>
      <c r="B718" s="58"/>
      <c r="C718" s="59">
        <v>1.3</v>
      </c>
      <c r="D718" s="60"/>
      <c r="E718" s="61" t="str">
        <f t="shared" si="51"/>
        <v/>
      </c>
      <c r="F718" s="62">
        <f t="shared" si="54"/>
        <v>3.7040999999999986</v>
      </c>
      <c r="G718" s="57">
        <f t="shared" si="52"/>
        <v>2.4040999999999988</v>
      </c>
      <c r="H718" s="56">
        <v>76.5</v>
      </c>
      <c r="I718" s="64"/>
      <c r="J718" s="67" t="str">
        <f t="shared" si="53"/>
        <v/>
      </c>
      <c r="K718" s="68"/>
    </row>
    <row r="719" spans="1:11" ht="18" x14ac:dyDescent="0.25">
      <c r="A719" s="104"/>
      <c r="B719" s="58"/>
      <c r="C719" s="59">
        <v>1.67</v>
      </c>
      <c r="D719" s="60"/>
      <c r="E719" s="61" t="str">
        <f t="shared" si="51"/>
        <v/>
      </c>
      <c r="F719" s="62">
        <f t="shared" si="54"/>
        <v>3.7040999999999986</v>
      </c>
      <c r="G719" s="57">
        <f t="shared" si="52"/>
        <v>2.0340999999999987</v>
      </c>
      <c r="H719" s="56">
        <v>81.5</v>
      </c>
      <c r="I719" s="64"/>
      <c r="J719" s="67" t="str">
        <f t="shared" si="53"/>
        <v/>
      </c>
      <c r="K719" s="68"/>
    </row>
    <row r="720" spans="1:11" ht="18" x14ac:dyDescent="0.25">
      <c r="A720" s="104"/>
      <c r="B720" s="58"/>
      <c r="C720" s="59">
        <v>1.47</v>
      </c>
      <c r="D720" s="60"/>
      <c r="E720" s="61" t="str">
        <f t="shared" si="51"/>
        <v/>
      </c>
      <c r="F720" s="62">
        <f t="shared" si="54"/>
        <v>3.7040999999999986</v>
      </c>
      <c r="G720" s="57">
        <f t="shared" si="52"/>
        <v>2.2340999999999989</v>
      </c>
      <c r="H720" s="56">
        <v>96.5</v>
      </c>
      <c r="I720" s="64"/>
      <c r="J720" s="67" t="str">
        <f t="shared" si="53"/>
        <v/>
      </c>
      <c r="K720" s="68"/>
    </row>
    <row r="721" spans="1:11" ht="18" x14ac:dyDescent="0.25">
      <c r="A721" s="104"/>
      <c r="B721" s="58">
        <v>1.929</v>
      </c>
      <c r="C721" s="59"/>
      <c r="D721" s="60">
        <v>1.075</v>
      </c>
      <c r="E721" s="61">
        <f t="shared" si="51"/>
        <v>4.5580999999999987</v>
      </c>
      <c r="F721" s="62">
        <f t="shared" si="54"/>
        <v>4.5580999999999987</v>
      </c>
      <c r="G721" s="57">
        <f t="shared" si="52"/>
        <v>2.6290999999999984</v>
      </c>
      <c r="H721" s="56"/>
      <c r="I721" s="64"/>
      <c r="J721" s="67" t="str">
        <f t="shared" si="53"/>
        <v>Change of Instrument</v>
      </c>
      <c r="K721" s="68"/>
    </row>
    <row r="722" spans="1:11" ht="18" x14ac:dyDescent="0.25">
      <c r="A722" s="104" t="s">
        <v>114</v>
      </c>
      <c r="B722" s="58"/>
      <c r="C722" s="59">
        <v>1.02</v>
      </c>
      <c r="D722" s="60"/>
      <c r="E722" s="61" t="str">
        <f t="shared" si="51"/>
        <v/>
      </c>
      <c r="F722" s="62">
        <f t="shared" si="54"/>
        <v>4.5580999999999987</v>
      </c>
      <c r="G722" s="57">
        <f t="shared" si="52"/>
        <v>3.5380999999999987</v>
      </c>
      <c r="H722" s="56">
        <v>0</v>
      </c>
      <c r="I722" s="64"/>
      <c r="J722" s="67" t="str">
        <f t="shared" si="53"/>
        <v/>
      </c>
      <c r="K722" s="68"/>
    </row>
    <row r="723" spans="1:11" ht="18" x14ac:dyDescent="0.25">
      <c r="A723" s="104"/>
      <c r="B723" s="58"/>
      <c r="C723" s="59">
        <v>0.55000000000000004</v>
      </c>
      <c r="D723" s="60"/>
      <c r="E723" s="61" t="str">
        <f t="shared" si="51"/>
        <v/>
      </c>
      <c r="F723" s="62">
        <f t="shared" si="54"/>
        <v>4.5580999999999987</v>
      </c>
      <c r="G723" s="57">
        <f t="shared" si="52"/>
        <v>4.0080999999999989</v>
      </c>
      <c r="H723" s="56">
        <v>3</v>
      </c>
      <c r="I723" s="64"/>
      <c r="J723" s="67" t="str">
        <f t="shared" si="53"/>
        <v/>
      </c>
      <c r="K723" s="68"/>
    </row>
    <row r="724" spans="1:11" ht="18" x14ac:dyDescent="0.25">
      <c r="A724" s="104"/>
      <c r="B724" s="58"/>
      <c r="C724" s="59">
        <v>1.22</v>
      </c>
      <c r="D724" s="60"/>
      <c r="E724" s="61" t="str">
        <f t="shared" si="51"/>
        <v/>
      </c>
      <c r="F724" s="62">
        <f t="shared" si="54"/>
        <v>4.5580999999999987</v>
      </c>
      <c r="G724" s="57">
        <f t="shared" si="52"/>
        <v>3.338099999999999</v>
      </c>
      <c r="H724" s="56">
        <v>6</v>
      </c>
      <c r="I724" s="64"/>
      <c r="J724" s="67" t="str">
        <f t="shared" si="53"/>
        <v/>
      </c>
      <c r="K724" s="68"/>
    </row>
    <row r="725" spans="1:11" ht="18" x14ac:dyDescent="0.25">
      <c r="A725" s="104"/>
      <c r="B725" s="58"/>
      <c r="C725" s="59">
        <v>1.38</v>
      </c>
      <c r="D725" s="60"/>
      <c r="E725" s="61" t="str">
        <f t="shared" si="51"/>
        <v/>
      </c>
      <c r="F725" s="62">
        <f t="shared" si="54"/>
        <v>4.5580999999999987</v>
      </c>
      <c r="G725" s="57">
        <f t="shared" si="52"/>
        <v>3.1780999999999988</v>
      </c>
      <c r="H725" s="56">
        <v>7</v>
      </c>
      <c r="I725" s="64"/>
      <c r="J725" s="67" t="str">
        <f t="shared" si="53"/>
        <v/>
      </c>
      <c r="K725" s="68"/>
    </row>
    <row r="726" spans="1:11" ht="18" x14ac:dyDescent="0.25">
      <c r="A726" s="104"/>
      <c r="B726" s="58"/>
      <c r="C726" s="59">
        <v>2.4500000000000002</v>
      </c>
      <c r="D726" s="60"/>
      <c r="E726" s="61" t="str">
        <f t="shared" si="51"/>
        <v/>
      </c>
      <c r="F726" s="62">
        <f t="shared" si="54"/>
        <v>4.5580999999999987</v>
      </c>
      <c r="G726" s="57">
        <f t="shared" si="52"/>
        <v>2.1080999999999985</v>
      </c>
      <c r="H726" s="56">
        <v>8</v>
      </c>
      <c r="I726" s="64"/>
      <c r="J726" s="67" t="str">
        <f t="shared" si="53"/>
        <v/>
      </c>
      <c r="K726" s="68"/>
    </row>
    <row r="727" spans="1:11" ht="18" x14ac:dyDescent="0.25">
      <c r="A727" s="104"/>
      <c r="B727" s="58"/>
      <c r="C727" s="59">
        <v>2.73</v>
      </c>
      <c r="D727" s="60"/>
      <c r="E727" s="61" t="str">
        <f t="shared" si="51"/>
        <v/>
      </c>
      <c r="F727" s="62">
        <f t="shared" si="54"/>
        <v>4.5580999999999987</v>
      </c>
      <c r="G727" s="57">
        <f t="shared" si="52"/>
        <v>1.8280999999999987</v>
      </c>
      <c r="H727" s="56"/>
      <c r="I727" s="64" t="s">
        <v>75</v>
      </c>
      <c r="J727" s="67" t="str">
        <f t="shared" si="53"/>
        <v>1st- Water Level</v>
      </c>
      <c r="K727" s="68"/>
    </row>
    <row r="728" spans="1:11" ht="31.2" x14ac:dyDescent="0.25">
      <c r="A728" s="104"/>
      <c r="B728" s="58"/>
      <c r="C728" s="59">
        <v>2.93</v>
      </c>
      <c r="D728" s="60"/>
      <c r="E728" s="61">
        <f t="shared" si="51"/>
        <v>1.8280999999999987</v>
      </c>
      <c r="F728" s="62">
        <f t="shared" si="54"/>
        <v>1.8280999999999987</v>
      </c>
      <c r="G728" s="57">
        <f t="shared" si="52"/>
        <v>-1.1019000000000014</v>
      </c>
      <c r="H728" s="56">
        <v>10</v>
      </c>
      <c r="I728" s="64"/>
      <c r="J728" s="67" t="str">
        <f t="shared" si="53"/>
        <v>RL Respected by Water Level</v>
      </c>
      <c r="K728" s="68"/>
    </row>
    <row r="729" spans="1:11" ht="18" x14ac:dyDescent="0.25">
      <c r="A729" s="104"/>
      <c r="B729" s="58"/>
      <c r="C729" s="59">
        <v>2.76</v>
      </c>
      <c r="D729" s="60"/>
      <c r="E729" s="61" t="str">
        <f t="shared" si="51"/>
        <v/>
      </c>
      <c r="F729" s="62">
        <f t="shared" si="54"/>
        <v>1.8280999999999987</v>
      </c>
      <c r="G729" s="57">
        <f t="shared" si="52"/>
        <v>-0.93190000000000106</v>
      </c>
      <c r="H729" s="56">
        <v>13</v>
      </c>
      <c r="I729" s="64"/>
      <c r="J729" s="67" t="str">
        <f t="shared" si="53"/>
        <v/>
      </c>
      <c r="K729" s="68"/>
    </row>
    <row r="730" spans="1:11" ht="18" x14ac:dyDescent="0.25">
      <c r="A730" s="104"/>
      <c r="B730" s="58"/>
      <c r="C730" s="59">
        <v>2.57</v>
      </c>
      <c r="D730" s="60"/>
      <c r="E730" s="61" t="str">
        <f t="shared" si="51"/>
        <v/>
      </c>
      <c r="F730" s="62">
        <f t="shared" si="54"/>
        <v>1.8280999999999987</v>
      </c>
      <c r="G730" s="57">
        <f t="shared" si="52"/>
        <v>-0.74190000000000111</v>
      </c>
      <c r="H730" s="56">
        <v>16</v>
      </c>
      <c r="I730" s="64"/>
      <c r="J730" s="67" t="str">
        <f t="shared" si="53"/>
        <v/>
      </c>
      <c r="K730" s="68"/>
    </row>
    <row r="731" spans="1:11" ht="18" x14ac:dyDescent="0.25">
      <c r="A731" s="104"/>
      <c r="B731" s="58"/>
      <c r="C731" s="59">
        <v>4</v>
      </c>
      <c r="D731" s="60"/>
      <c r="E731" s="61" t="str">
        <f t="shared" si="51"/>
        <v/>
      </c>
      <c r="F731" s="62">
        <f t="shared" si="54"/>
        <v>1.8280999999999987</v>
      </c>
      <c r="G731" s="57">
        <f t="shared" si="52"/>
        <v>-2.1719000000000013</v>
      </c>
      <c r="H731" s="56">
        <v>19</v>
      </c>
      <c r="I731" s="64"/>
      <c r="J731" s="67" t="str">
        <f t="shared" si="53"/>
        <v/>
      </c>
      <c r="K731" s="68"/>
    </row>
    <row r="732" spans="1:11" ht="18" x14ac:dyDescent="0.25">
      <c r="A732" s="104"/>
      <c r="B732" s="58"/>
      <c r="C732" s="59">
        <v>3.5</v>
      </c>
      <c r="D732" s="60"/>
      <c r="E732" s="61" t="str">
        <f t="shared" si="51"/>
        <v/>
      </c>
      <c r="F732" s="62">
        <f t="shared" si="54"/>
        <v>1.8280999999999987</v>
      </c>
      <c r="G732" s="57">
        <f t="shared" si="52"/>
        <v>-1.6719000000000013</v>
      </c>
      <c r="H732" s="56">
        <v>22</v>
      </c>
      <c r="I732" s="64"/>
      <c r="J732" s="67" t="str">
        <f t="shared" si="53"/>
        <v/>
      </c>
      <c r="K732" s="68"/>
    </row>
    <row r="733" spans="1:11" ht="18" x14ac:dyDescent="0.25">
      <c r="A733" s="104"/>
      <c r="B733" s="58"/>
      <c r="C733" s="59">
        <v>3.46</v>
      </c>
      <c r="D733" s="60"/>
      <c r="E733" s="61" t="str">
        <f t="shared" si="51"/>
        <v/>
      </c>
      <c r="F733" s="62">
        <f t="shared" si="54"/>
        <v>1.8280999999999987</v>
      </c>
      <c r="G733" s="57">
        <f t="shared" si="52"/>
        <v>-1.6319000000000012</v>
      </c>
      <c r="H733" s="56">
        <v>25</v>
      </c>
      <c r="I733" s="64"/>
      <c r="J733" s="67" t="str">
        <f t="shared" si="53"/>
        <v/>
      </c>
      <c r="K733" s="68"/>
    </row>
    <row r="734" spans="1:11" ht="18" x14ac:dyDescent="0.25">
      <c r="A734" s="104"/>
      <c r="B734" s="58"/>
      <c r="C734" s="59">
        <v>2.85</v>
      </c>
      <c r="D734" s="60"/>
      <c r="E734" s="61" t="str">
        <f t="shared" si="51"/>
        <v/>
      </c>
      <c r="F734" s="62">
        <f t="shared" si="54"/>
        <v>1.8280999999999987</v>
      </c>
      <c r="G734" s="57">
        <f t="shared" si="52"/>
        <v>-1.0219000000000014</v>
      </c>
      <c r="H734" s="56">
        <v>28</v>
      </c>
      <c r="I734" s="64"/>
      <c r="J734" s="67" t="str">
        <f t="shared" si="53"/>
        <v/>
      </c>
      <c r="K734" s="68"/>
    </row>
    <row r="735" spans="1:11" ht="18" x14ac:dyDescent="0.25">
      <c r="A735" s="104"/>
      <c r="B735" s="58"/>
      <c r="C735" s="59">
        <v>2.42</v>
      </c>
      <c r="D735" s="60"/>
      <c r="E735" s="61" t="str">
        <f t="shared" si="51"/>
        <v/>
      </c>
      <c r="F735" s="62">
        <f t="shared" si="54"/>
        <v>1.8280999999999987</v>
      </c>
      <c r="G735" s="57">
        <f t="shared" si="52"/>
        <v>-0.5919000000000012</v>
      </c>
      <c r="H735" s="56">
        <v>31</v>
      </c>
      <c r="I735" s="64"/>
      <c r="J735" s="67" t="str">
        <f t="shared" si="53"/>
        <v/>
      </c>
      <c r="K735" s="68"/>
    </row>
    <row r="736" spans="1:11" ht="18" x14ac:dyDescent="0.25">
      <c r="A736" s="104"/>
      <c r="B736" s="58"/>
      <c r="C736" s="59">
        <v>1.53</v>
      </c>
      <c r="D736" s="60"/>
      <c r="E736" s="61" t="str">
        <f t="shared" si="51"/>
        <v/>
      </c>
      <c r="F736" s="62">
        <f t="shared" si="54"/>
        <v>1.8280999999999987</v>
      </c>
      <c r="G736" s="57">
        <f t="shared" si="52"/>
        <v>0.2980999999999987</v>
      </c>
      <c r="H736" s="56">
        <v>34</v>
      </c>
      <c r="I736" s="64"/>
      <c r="J736" s="67" t="str">
        <f t="shared" si="53"/>
        <v/>
      </c>
      <c r="K736" s="68"/>
    </row>
    <row r="737" spans="1:11" ht="18" x14ac:dyDescent="0.25">
      <c r="A737" s="104"/>
      <c r="B737" s="58"/>
      <c r="C737" s="59">
        <v>2.4500000000000002</v>
      </c>
      <c r="D737" s="60"/>
      <c r="E737" s="61" t="str">
        <f t="shared" si="51"/>
        <v/>
      </c>
      <c r="F737" s="62">
        <f t="shared" si="54"/>
        <v>1.8280999999999987</v>
      </c>
      <c r="G737" s="57">
        <f t="shared" si="52"/>
        <v>-0.62190000000000145</v>
      </c>
      <c r="H737" s="56">
        <v>37</v>
      </c>
      <c r="I737" s="64"/>
      <c r="J737" s="67" t="str">
        <f t="shared" si="53"/>
        <v/>
      </c>
      <c r="K737" s="68"/>
    </row>
    <row r="738" spans="1:11" ht="18" x14ac:dyDescent="0.25">
      <c r="A738" s="104"/>
      <c r="B738" s="58"/>
      <c r="C738" s="59">
        <v>2.44</v>
      </c>
      <c r="D738" s="60"/>
      <c r="E738" s="61">
        <f t="shared" si="51"/>
        <v>4.2680999999999987</v>
      </c>
      <c r="F738" s="62">
        <f t="shared" si="54"/>
        <v>4.2680999999999987</v>
      </c>
      <c r="G738" s="57">
        <f t="shared" si="52"/>
        <v>1.8280999999999987</v>
      </c>
      <c r="H738" s="56"/>
      <c r="I738" s="64" t="s">
        <v>76</v>
      </c>
      <c r="J738" s="67" t="str">
        <f t="shared" si="53"/>
        <v>2nd- Water Level</v>
      </c>
      <c r="K738" s="68"/>
    </row>
    <row r="739" spans="1:11" ht="12.6" customHeight="1" x14ac:dyDescent="0.25">
      <c r="A739" s="104"/>
      <c r="B739" s="58"/>
      <c r="C739" s="59">
        <v>2.02</v>
      </c>
      <c r="D739" s="60"/>
      <c r="E739" s="61" t="str">
        <f t="shared" si="51"/>
        <v/>
      </c>
      <c r="F739" s="62">
        <f t="shared" si="54"/>
        <v>4.2680999999999987</v>
      </c>
      <c r="G739" s="57">
        <f t="shared" si="52"/>
        <v>2.2480999999999987</v>
      </c>
      <c r="H739" s="56">
        <v>40</v>
      </c>
      <c r="I739" s="64"/>
      <c r="J739" s="67" t="str">
        <f t="shared" si="53"/>
        <v/>
      </c>
      <c r="K739" s="68"/>
    </row>
    <row r="740" spans="1:11" ht="18" x14ac:dyDescent="0.25">
      <c r="A740" s="104"/>
      <c r="B740" s="58"/>
      <c r="C740" s="59">
        <v>1.08</v>
      </c>
      <c r="D740" s="60"/>
      <c r="E740" s="61" t="str">
        <f t="shared" si="51"/>
        <v/>
      </c>
      <c r="F740" s="62">
        <f t="shared" si="54"/>
        <v>4.2680999999999987</v>
      </c>
      <c r="G740" s="57">
        <f t="shared" si="52"/>
        <v>3.1880999999999986</v>
      </c>
      <c r="H740" s="56">
        <v>42</v>
      </c>
      <c r="I740" s="64"/>
      <c r="J740" s="67" t="str">
        <f t="shared" si="53"/>
        <v/>
      </c>
      <c r="K740" s="68"/>
    </row>
    <row r="741" spans="1:11" ht="18" x14ac:dyDescent="0.25">
      <c r="A741" s="104"/>
      <c r="B741" s="58"/>
      <c r="C741" s="59">
        <v>1.42</v>
      </c>
      <c r="D741" s="60"/>
      <c r="E741" s="61" t="str">
        <f t="shared" si="51"/>
        <v/>
      </c>
      <c r="F741" s="62">
        <f t="shared" si="54"/>
        <v>4.2680999999999987</v>
      </c>
      <c r="G741" s="57">
        <f t="shared" si="52"/>
        <v>2.8480999999999987</v>
      </c>
      <c r="H741" s="56">
        <v>45</v>
      </c>
      <c r="I741" s="64"/>
      <c r="J741" s="67" t="str">
        <f t="shared" si="53"/>
        <v/>
      </c>
      <c r="K741" s="68"/>
    </row>
    <row r="742" spans="1:11" ht="18" x14ac:dyDescent="0.25">
      <c r="A742" s="104"/>
      <c r="B742" s="58"/>
      <c r="C742" s="59">
        <v>3.2</v>
      </c>
      <c r="D742" s="60"/>
      <c r="E742" s="61" t="str">
        <f t="shared" si="51"/>
        <v/>
      </c>
      <c r="F742" s="62">
        <f t="shared" si="54"/>
        <v>4.2680999999999987</v>
      </c>
      <c r="G742" s="57">
        <f t="shared" si="52"/>
        <v>1.0680999999999985</v>
      </c>
      <c r="H742" s="56">
        <v>48</v>
      </c>
      <c r="I742" s="64"/>
      <c r="J742" s="67" t="str">
        <f t="shared" si="53"/>
        <v/>
      </c>
      <c r="K742" s="68"/>
    </row>
    <row r="743" spans="1:11" ht="18" x14ac:dyDescent="0.25">
      <c r="A743" s="104"/>
      <c r="B743" s="58"/>
      <c r="C743" s="59">
        <v>3.06</v>
      </c>
      <c r="D743" s="60"/>
      <c r="E743" s="61" t="str">
        <f t="shared" si="51"/>
        <v/>
      </c>
      <c r="F743" s="62">
        <f t="shared" si="54"/>
        <v>4.2680999999999987</v>
      </c>
      <c r="G743" s="57">
        <f t="shared" si="52"/>
        <v>1.2080999999999986</v>
      </c>
      <c r="H743" s="56">
        <v>51</v>
      </c>
      <c r="I743" s="64"/>
      <c r="J743" s="67" t="str">
        <f t="shared" si="53"/>
        <v/>
      </c>
      <c r="K743" s="68"/>
    </row>
    <row r="744" spans="1:11" ht="18" x14ac:dyDescent="0.25">
      <c r="A744" s="104"/>
      <c r="B744" s="58"/>
      <c r="C744" s="59">
        <v>3.01</v>
      </c>
      <c r="D744" s="60"/>
      <c r="E744" s="61" t="str">
        <f t="shared" si="51"/>
        <v/>
      </c>
      <c r="F744" s="62">
        <f t="shared" si="54"/>
        <v>4.2680999999999987</v>
      </c>
      <c r="G744" s="57">
        <f t="shared" si="52"/>
        <v>1.2580999999999989</v>
      </c>
      <c r="H744" s="56">
        <v>56</v>
      </c>
      <c r="I744" s="64"/>
      <c r="J744" s="67" t="str">
        <f t="shared" si="53"/>
        <v/>
      </c>
      <c r="K744" s="68"/>
    </row>
    <row r="745" spans="1:11" ht="18" x14ac:dyDescent="0.25">
      <c r="A745" s="104"/>
      <c r="B745" s="58"/>
      <c r="C745" s="59">
        <v>3.57</v>
      </c>
      <c r="D745" s="60"/>
      <c r="E745" s="61" t="str">
        <f t="shared" si="51"/>
        <v/>
      </c>
      <c r="F745" s="62">
        <f t="shared" si="54"/>
        <v>4.2680999999999987</v>
      </c>
      <c r="G745" s="57">
        <f t="shared" si="52"/>
        <v>0.69809999999999883</v>
      </c>
      <c r="H745" s="56">
        <v>61</v>
      </c>
      <c r="I745" s="64"/>
      <c r="J745" s="67" t="str">
        <f t="shared" si="53"/>
        <v/>
      </c>
      <c r="K745" s="68"/>
    </row>
    <row r="746" spans="1:11" ht="18" x14ac:dyDescent="0.25">
      <c r="A746" s="104"/>
      <c r="B746" s="58"/>
      <c r="C746" s="59">
        <v>2.57</v>
      </c>
      <c r="D746" s="60"/>
      <c r="E746" s="61" t="str">
        <f t="shared" si="51"/>
        <v/>
      </c>
      <c r="F746" s="62">
        <f t="shared" si="54"/>
        <v>4.2680999999999987</v>
      </c>
      <c r="G746" s="57">
        <f t="shared" si="52"/>
        <v>1.6980999999999988</v>
      </c>
      <c r="H746" s="56">
        <v>66</v>
      </c>
      <c r="I746" s="64"/>
      <c r="J746" s="67" t="str">
        <f t="shared" si="53"/>
        <v/>
      </c>
      <c r="K746" s="68"/>
    </row>
    <row r="747" spans="1:11" ht="18" x14ac:dyDescent="0.25">
      <c r="A747" s="104"/>
      <c r="B747" s="58"/>
      <c r="C747" s="59">
        <v>1.21</v>
      </c>
      <c r="D747" s="60"/>
      <c r="E747" s="61" t="str">
        <f t="shared" si="51"/>
        <v/>
      </c>
      <c r="F747" s="62">
        <f t="shared" si="54"/>
        <v>4.2680999999999987</v>
      </c>
      <c r="G747" s="57">
        <f t="shared" si="52"/>
        <v>3.0580999999999987</v>
      </c>
      <c r="H747" s="56">
        <v>76</v>
      </c>
      <c r="I747" s="64"/>
      <c r="J747" s="67" t="str">
        <f t="shared" si="53"/>
        <v/>
      </c>
      <c r="K747" s="68"/>
    </row>
    <row r="748" spans="1:11" ht="22.05" customHeight="1" x14ac:dyDescent="0.25">
      <c r="A748" s="104"/>
      <c r="B748" s="58">
        <v>3.0409999999999999</v>
      </c>
      <c r="C748" s="59"/>
      <c r="D748" s="60">
        <v>1.65</v>
      </c>
      <c r="E748" s="61">
        <f t="shared" si="51"/>
        <v>5.6590999999999987</v>
      </c>
      <c r="F748" s="62">
        <f t="shared" si="54"/>
        <v>5.6590999999999987</v>
      </c>
      <c r="G748" s="57">
        <f t="shared" si="52"/>
        <v>2.6180999999999988</v>
      </c>
      <c r="H748" s="56"/>
      <c r="I748" s="64"/>
      <c r="J748" s="67" t="str">
        <f t="shared" si="53"/>
        <v>Change of Instrument</v>
      </c>
      <c r="K748" s="68"/>
    </row>
    <row r="749" spans="1:11" ht="18" x14ac:dyDescent="0.25">
      <c r="A749" s="104" t="s">
        <v>115</v>
      </c>
      <c r="B749" s="58"/>
      <c r="C749" s="59">
        <v>0.34</v>
      </c>
      <c r="D749" s="60"/>
      <c r="E749" s="61" t="str">
        <f t="shared" si="51"/>
        <v/>
      </c>
      <c r="F749" s="62">
        <f t="shared" si="54"/>
        <v>5.6590999999999987</v>
      </c>
      <c r="G749" s="57">
        <f t="shared" si="52"/>
        <v>5.3190999999999988</v>
      </c>
      <c r="H749" s="56">
        <v>0</v>
      </c>
      <c r="I749" s="64"/>
      <c r="J749" s="67" t="str">
        <f t="shared" si="53"/>
        <v/>
      </c>
      <c r="K749" s="68"/>
    </row>
    <row r="750" spans="1:11" ht="18" x14ac:dyDescent="0.25">
      <c r="A750" s="104"/>
      <c r="B750" s="58"/>
      <c r="C750" s="59">
        <v>1.56</v>
      </c>
      <c r="D750" s="60"/>
      <c r="E750" s="61" t="str">
        <f t="shared" si="51"/>
        <v/>
      </c>
      <c r="F750" s="62">
        <f t="shared" si="54"/>
        <v>5.6590999999999987</v>
      </c>
      <c r="G750" s="57">
        <f t="shared" si="52"/>
        <v>4.0990999999999982</v>
      </c>
      <c r="H750" s="56">
        <v>2</v>
      </c>
      <c r="I750" s="64"/>
      <c r="J750" s="67" t="str">
        <f t="shared" si="53"/>
        <v/>
      </c>
      <c r="K750" s="68"/>
    </row>
    <row r="751" spans="1:11" ht="18" x14ac:dyDescent="0.25">
      <c r="A751" s="104"/>
      <c r="B751" s="58"/>
      <c r="C751" s="59">
        <v>2.0920000000000001</v>
      </c>
      <c r="D751" s="60"/>
      <c r="E751" s="61" t="str">
        <f t="shared" si="51"/>
        <v/>
      </c>
      <c r="F751" s="62">
        <f t="shared" si="54"/>
        <v>5.6590999999999987</v>
      </c>
      <c r="G751" s="57">
        <f t="shared" si="52"/>
        <v>3.5670999999999986</v>
      </c>
      <c r="H751" s="56"/>
      <c r="I751" s="64" t="s">
        <v>75</v>
      </c>
      <c r="J751" s="67" t="str">
        <f t="shared" si="53"/>
        <v>1st- Water Level</v>
      </c>
      <c r="K751" s="68"/>
    </row>
    <row r="752" spans="1:11" ht="31.2" x14ac:dyDescent="0.25">
      <c r="A752" s="104"/>
      <c r="B752" s="58"/>
      <c r="C752" s="59">
        <v>0.82</v>
      </c>
      <c r="D752" s="60"/>
      <c r="E752" s="61">
        <f t="shared" si="51"/>
        <v>3.5670999999999986</v>
      </c>
      <c r="F752" s="62">
        <f t="shared" si="54"/>
        <v>3.5670999999999986</v>
      </c>
      <c r="G752" s="57">
        <f t="shared" si="52"/>
        <v>2.7470999999999988</v>
      </c>
      <c r="H752" s="56">
        <v>5</v>
      </c>
      <c r="I752" s="64"/>
      <c r="J752" s="67" t="str">
        <f t="shared" si="53"/>
        <v>RL Respected by Water Level</v>
      </c>
      <c r="K752" s="68"/>
    </row>
    <row r="753" spans="1:11" ht="18" x14ac:dyDescent="0.25">
      <c r="A753" s="104"/>
      <c r="B753" s="58"/>
      <c r="C753" s="59">
        <v>2.36</v>
      </c>
      <c r="D753" s="60"/>
      <c r="E753" s="61" t="str">
        <f t="shared" si="51"/>
        <v/>
      </c>
      <c r="F753" s="62">
        <f t="shared" si="54"/>
        <v>3.5670999999999986</v>
      </c>
      <c r="G753" s="57">
        <f t="shared" si="52"/>
        <v>1.2070999999999987</v>
      </c>
      <c r="H753" s="56">
        <v>7</v>
      </c>
      <c r="I753" s="64"/>
      <c r="J753" s="67" t="str">
        <f t="shared" si="53"/>
        <v/>
      </c>
      <c r="K753" s="68"/>
    </row>
    <row r="754" spans="1:11" ht="18" x14ac:dyDescent="0.25">
      <c r="A754" s="104"/>
      <c r="B754" s="58"/>
      <c r="C754" s="59">
        <v>2.97</v>
      </c>
      <c r="D754" s="60"/>
      <c r="E754" s="61" t="str">
        <f t="shared" si="51"/>
        <v/>
      </c>
      <c r="F754" s="62">
        <f t="shared" si="54"/>
        <v>3.5670999999999986</v>
      </c>
      <c r="G754" s="57">
        <f t="shared" si="52"/>
        <v>0.59709999999999841</v>
      </c>
      <c r="H754" s="56">
        <v>9</v>
      </c>
      <c r="I754" s="64"/>
      <c r="J754" s="67" t="str">
        <f t="shared" si="53"/>
        <v/>
      </c>
      <c r="K754" s="68"/>
    </row>
    <row r="755" spans="1:11" ht="18" x14ac:dyDescent="0.25">
      <c r="A755" s="104"/>
      <c r="B755" s="58"/>
      <c r="C755" s="59">
        <v>2.83</v>
      </c>
      <c r="D755" s="60"/>
      <c r="E755" s="61" t="str">
        <f t="shared" si="51"/>
        <v/>
      </c>
      <c r="F755" s="62">
        <f t="shared" si="54"/>
        <v>3.5670999999999986</v>
      </c>
      <c r="G755" s="57">
        <f t="shared" si="52"/>
        <v>0.73709999999999853</v>
      </c>
      <c r="H755" s="56">
        <v>11</v>
      </c>
      <c r="I755" s="64"/>
      <c r="J755" s="67" t="str">
        <f t="shared" si="53"/>
        <v/>
      </c>
      <c r="K755" s="68"/>
    </row>
    <row r="756" spans="1:11" ht="18" x14ac:dyDescent="0.25">
      <c r="A756" s="104"/>
      <c r="B756" s="58"/>
      <c r="C756" s="59">
        <v>2.4700000000000002</v>
      </c>
      <c r="D756" s="60"/>
      <c r="E756" s="61" t="str">
        <f t="shared" si="51"/>
        <v/>
      </c>
      <c r="F756" s="62">
        <f t="shared" si="54"/>
        <v>3.5670999999999986</v>
      </c>
      <c r="G756" s="57">
        <f t="shared" si="52"/>
        <v>1.0970999999999984</v>
      </c>
      <c r="H756" s="56">
        <v>14</v>
      </c>
      <c r="I756" s="64"/>
      <c r="J756" s="67" t="str">
        <f t="shared" si="53"/>
        <v/>
      </c>
      <c r="K756" s="68"/>
    </row>
    <row r="757" spans="1:11" ht="18" x14ac:dyDescent="0.25">
      <c r="A757" s="104"/>
      <c r="B757" s="58"/>
      <c r="C757" s="59">
        <v>2.88</v>
      </c>
      <c r="D757" s="60"/>
      <c r="E757" s="61" t="str">
        <f t="shared" si="51"/>
        <v/>
      </c>
      <c r="F757" s="62">
        <f t="shared" si="54"/>
        <v>3.5670999999999986</v>
      </c>
      <c r="G757" s="57">
        <f t="shared" si="52"/>
        <v>0.68709999999999871</v>
      </c>
      <c r="H757" s="56">
        <v>16</v>
      </c>
      <c r="I757" s="64"/>
      <c r="J757" s="67" t="str">
        <f t="shared" si="53"/>
        <v/>
      </c>
      <c r="K757" s="68"/>
    </row>
    <row r="758" spans="1:11" ht="18" x14ac:dyDescent="0.25">
      <c r="A758" s="104"/>
      <c r="B758" s="58"/>
      <c r="C758" s="59">
        <v>2.78</v>
      </c>
      <c r="D758" s="60"/>
      <c r="E758" s="61" t="str">
        <f t="shared" si="51"/>
        <v/>
      </c>
      <c r="F758" s="62">
        <f t="shared" si="54"/>
        <v>3.5670999999999986</v>
      </c>
      <c r="G758" s="57">
        <f t="shared" si="52"/>
        <v>0.7870999999999988</v>
      </c>
      <c r="H758" s="56">
        <v>18</v>
      </c>
      <c r="I758" s="64"/>
      <c r="J758" s="67" t="str">
        <f t="shared" si="53"/>
        <v/>
      </c>
      <c r="K758" s="68"/>
    </row>
    <row r="759" spans="1:11" ht="18" x14ac:dyDescent="0.25">
      <c r="A759" s="104"/>
      <c r="B759" s="58"/>
      <c r="C759" s="59">
        <v>3.2</v>
      </c>
      <c r="D759" s="60"/>
      <c r="E759" s="61" t="str">
        <f t="shared" si="51"/>
        <v/>
      </c>
      <c r="F759" s="62">
        <f t="shared" si="54"/>
        <v>3.5670999999999986</v>
      </c>
      <c r="G759" s="57">
        <f t="shared" si="52"/>
        <v>0.36709999999999843</v>
      </c>
      <c r="H759" s="56">
        <v>20</v>
      </c>
      <c r="I759" s="64"/>
      <c r="J759" s="67" t="str">
        <f t="shared" si="53"/>
        <v/>
      </c>
      <c r="K759" s="68"/>
    </row>
    <row r="760" spans="1:11" ht="18" x14ac:dyDescent="0.25">
      <c r="A760" s="104"/>
      <c r="B760" s="58"/>
      <c r="C760" s="59">
        <v>3.23</v>
      </c>
      <c r="D760" s="60"/>
      <c r="E760" s="61" t="str">
        <f t="shared" si="51"/>
        <v/>
      </c>
      <c r="F760" s="62">
        <f t="shared" si="54"/>
        <v>3.5670999999999986</v>
      </c>
      <c r="G760" s="57">
        <f t="shared" si="52"/>
        <v>0.33709999999999862</v>
      </c>
      <c r="H760" s="56">
        <v>22</v>
      </c>
      <c r="I760" s="64"/>
      <c r="J760" s="67" t="str">
        <f t="shared" si="53"/>
        <v/>
      </c>
      <c r="K760" s="68"/>
    </row>
    <row r="761" spans="1:11" ht="18" x14ac:dyDescent="0.25">
      <c r="A761" s="104"/>
      <c r="B761" s="58"/>
      <c r="C761" s="59">
        <v>3.1</v>
      </c>
      <c r="D761" s="60"/>
      <c r="E761" s="61" t="str">
        <f t="shared" si="51"/>
        <v/>
      </c>
      <c r="F761" s="62">
        <f t="shared" si="54"/>
        <v>3.5670999999999986</v>
      </c>
      <c r="G761" s="57">
        <f t="shared" si="52"/>
        <v>0.46709999999999852</v>
      </c>
      <c r="H761" s="56">
        <v>24</v>
      </c>
      <c r="I761" s="64"/>
      <c r="J761" s="67" t="str">
        <f t="shared" si="53"/>
        <v/>
      </c>
      <c r="K761" s="68"/>
    </row>
    <row r="762" spans="1:11" ht="18" x14ac:dyDescent="0.25">
      <c r="A762" s="104"/>
      <c r="B762" s="58"/>
      <c r="C762" s="59">
        <v>1.78</v>
      </c>
      <c r="D762" s="60"/>
      <c r="E762" s="61" t="str">
        <f t="shared" ref="E762:E765" si="55">IF(I761="WL-1",G761,IF(I762="wl-2",F761+C762,IF(B762="","",F761-D762+B762)))</f>
        <v/>
      </c>
      <c r="F762" s="62">
        <f t="shared" ref="F762:F765" si="56">IF(E762="",F761,E762)</f>
        <v>3.5670999999999986</v>
      </c>
      <c r="G762" s="57">
        <f t="shared" ref="G762:G765" si="57">IF(B762&amp;C762&amp;D762="","",IF(B762&amp;D762="",F762-C762,IF(B762&amp;C762="",F762-D762,IF(C762="",F761-D762))))</f>
        <v>1.7870999999999986</v>
      </c>
      <c r="H762" s="56">
        <v>26</v>
      </c>
      <c r="I762" s="64"/>
      <c r="J762" s="67" t="str">
        <f t="shared" ref="J762:J765" si="58">IF(I762="WL-1","1st- Water Level",IF(I761="wl-1","RL Respected by Water Level",IF(I762="WL-2","2nd- Water Level",IF(E762="","","Change of Instrument"))))</f>
        <v/>
      </c>
      <c r="K762" s="68"/>
    </row>
    <row r="763" spans="1:11" ht="18" x14ac:dyDescent="0.25">
      <c r="A763" s="104"/>
      <c r="B763" s="58"/>
      <c r="C763" s="59">
        <v>2.0920000000000001</v>
      </c>
      <c r="D763" s="60"/>
      <c r="E763" s="61">
        <f t="shared" si="55"/>
        <v>5.6590999999999987</v>
      </c>
      <c r="F763" s="62">
        <f t="shared" si="56"/>
        <v>5.6590999999999987</v>
      </c>
      <c r="G763" s="57">
        <f t="shared" si="57"/>
        <v>3.5670999999999986</v>
      </c>
      <c r="H763" s="56"/>
      <c r="I763" s="64" t="s">
        <v>76</v>
      </c>
      <c r="J763" s="67" t="str">
        <f t="shared" si="58"/>
        <v>2nd- Water Level</v>
      </c>
      <c r="K763" s="68"/>
    </row>
    <row r="764" spans="1:11" ht="18" x14ac:dyDescent="0.25">
      <c r="A764" s="104"/>
      <c r="B764" s="58"/>
      <c r="C764" s="59">
        <v>2.11</v>
      </c>
      <c r="D764" s="60"/>
      <c r="E764" s="61" t="str">
        <f t="shared" si="55"/>
        <v/>
      </c>
      <c r="F764" s="62">
        <f t="shared" si="56"/>
        <v>5.6590999999999987</v>
      </c>
      <c r="G764" s="57">
        <f t="shared" si="57"/>
        <v>3.5490999999999988</v>
      </c>
      <c r="H764" s="56">
        <v>27</v>
      </c>
      <c r="I764" s="64"/>
      <c r="J764" s="67" t="str">
        <f t="shared" si="58"/>
        <v/>
      </c>
      <c r="K764" s="68"/>
    </row>
    <row r="765" spans="1:11" ht="18" x14ac:dyDescent="0.25">
      <c r="A765" s="104"/>
      <c r="B765" s="58"/>
      <c r="C765" s="59">
        <v>1.77</v>
      </c>
      <c r="D765" s="60"/>
      <c r="E765" s="61" t="str">
        <f t="shared" si="55"/>
        <v/>
      </c>
      <c r="F765" s="62">
        <f t="shared" si="56"/>
        <v>5.6590999999999987</v>
      </c>
      <c r="G765" s="57">
        <f t="shared" si="57"/>
        <v>3.8890999999999987</v>
      </c>
      <c r="H765" s="56">
        <v>28</v>
      </c>
      <c r="I765" s="64"/>
      <c r="J765" s="67" t="str">
        <f t="shared" si="58"/>
        <v/>
      </c>
      <c r="K765" s="68"/>
    </row>
    <row r="766" spans="1:11" ht="18" x14ac:dyDescent="0.25">
      <c r="A766" s="104"/>
      <c r="B766" s="58"/>
      <c r="C766" s="59">
        <v>1.45</v>
      </c>
      <c r="D766" s="60"/>
      <c r="E766" s="61" t="str">
        <f t="shared" ref="E766:E826" si="59">IF(I765="WL-1",G765,IF(I766="wl-2",F765+C766,IF(B766="","",F765-D766+B766)))</f>
        <v/>
      </c>
      <c r="F766" s="62">
        <f t="shared" ref="F766:F823" si="60">IF(E766="",F765,E766)</f>
        <v>5.6590999999999987</v>
      </c>
      <c r="G766" s="57">
        <f t="shared" ref="G766:G821" si="61">IF(B766&amp;C766&amp;D766="","",IF(B766&amp;D766="",F766-C766,IF(B766&amp;C766="",F766-D766,IF(C766="",F765-D766))))</f>
        <v>4.2090999999999985</v>
      </c>
      <c r="H766" s="56">
        <v>34</v>
      </c>
      <c r="I766" s="64"/>
      <c r="J766" s="67" t="str">
        <f t="shared" ref="J766:J822" si="62">IF(I766="WL-1","1st- Water Level",IF(I765="wl-1","RL Respected by Water Level",IF(I766="WL-2","2nd- Water Level",IF(E766="","","Change of Instrument"))))</f>
        <v/>
      </c>
      <c r="K766" s="68"/>
    </row>
    <row r="767" spans="1:11" ht="18" x14ac:dyDescent="0.25">
      <c r="A767" s="104"/>
      <c r="B767" s="58"/>
      <c r="C767" s="59">
        <v>1.35</v>
      </c>
      <c r="D767" s="60"/>
      <c r="E767" s="61" t="str">
        <f t="shared" si="59"/>
        <v/>
      </c>
      <c r="F767" s="62">
        <f t="shared" si="60"/>
        <v>5.6590999999999987</v>
      </c>
      <c r="G767" s="57">
        <f t="shared" si="61"/>
        <v>4.309099999999999</v>
      </c>
      <c r="H767" s="56">
        <v>44</v>
      </c>
      <c r="I767" s="64"/>
      <c r="J767" s="67" t="str">
        <f t="shared" si="62"/>
        <v/>
      </c>
      <c r="K767" s="68"/>
    </row>
    <row r="768" spans="1:11" ht="18" x14ac:dyDescent="0.25">
      <c r="A768" s="104"/>
      <c r="B768" s="58">
        <v>1.893</v>
      </c>
      <c r="C768" s="59"/>
      <c r="D768" s="60">
        <v>1.893</v>
      </c>
      <c r="E768" s="61">
        <f t="shared" si="59"/>
        <v>5.6590999999999987</v>
      </c>
      <c r="F768" s="62">
        <f t="shared" si="60"/>
        <v>5.6590999999999987</v>
      </c>
      <c r="G768" s="57">
        <f t="shared" si="61"/>
        <v>3.7660999999999989</v>
      </c>
      <c r="H768" s="56"/>
      <c r="I768" s="64"/>
      <c r="J768" s="67" t="str">
        <f t="shared" si="62"/>
        <v>Change of Instrument</v>
      </c>
      <c r="K768" s="68"/>
    </row>
    <row r="769" spans="1:11" ht="18" x14ac:dyDescent="0.25">
      <c r="A769" s="104" t="s">
        <v>116</v>
      </c>
      <c r="B769" s="58"/>
      <c r="C769" s="59">
        <v>1.25</v>
      </c>
      <c r="D769" s="60"/>
      <c r="E769" s="61" t="str">
        <f t="shared" si="59"/>
        <v/>
      </c>
      <c r="F769" s="62">
        <f t="shared" si="60"/>
        <v>5.6590999999999987</v>
      </c>
      <c r="G769" s="57">
        <f t="shared" si="61"/>
        <v>4.4090999999999987</v>
      </c>
      <c r="H769" s="56">
        <v>0</v>
      </c>
      <c r="I769" s="64"/>
      <c r="J769" s="67" t="str">
        <f t="shared" si="62"/>
        <v/>
      </c>
      <c r="K769" s="68"/>
    </row>
    <row r="770" spans="1:11" ht="18" x14ac:dyDescent="0.25">
      <c r="A770" s="104"/>
      <c r="B770" s="58"/>
      <c r="C770" s="59">
        <v>2.86</v>
      </c>
      <c r="D770" s="60"/>
      <c r="E770" s="61" t="str">
        <f t="shared" si="59"/>
        <v/>
      </c>
      <c r="F770" s="62">
        <f t="shared" si="60"/>
        <v>5.6590999999999987</v>
      </c>
      <c r="G770" s="57">
        <f t="shared" si="61"/>
        <v>2.7990999999999988</v>
      </c>
      <c r="H770" s="56">
        <v>4</v>
      </c>
      <c r="I770" s="64"/>
      <c r="J770" s="67" t="str">
        <f t="shared" si="62"/>
        <v/>
      </c>
      <c r="K770" s="68"/>
    </row>
    <row r="771" spans="1:11" ht="18" x14ac:dyDescent="0.25">
      <c r="A771" s="104"/>
      <c r="B771" s="58"/>
      <c r="C771" s="59">
        <v>3.262</v>
      </c>
      <c r="D771" s="60"/>
      <c r="E771" s="61" t="str">
        <f t="shared" si="59"/>
        <v/>
      </c>
      <c r="F771" s="62">
        <f t="shared" si="60"/>
        <v>5.6590999999999987</v>
      </c>
      <c r="G771" s="57">
        <f t="shared" si="61"/>
        <v>2.3970999999999987</v>
      </c>
      <c r="H771" s="56"/>
      <c r="I771" s="64" t="s">
        <v>75</v>
      </c>
      <c r="J771" s="67" t="str">
        <f t="shared" si="62"/>
        <v>1st- Water Level</v>
      </c>
      <c r="K771" s="68"/>
    </row>
    <row r="772" spans="1:11" ht="31.2" x14ac:dyDescent="0.25">
      <c r="A772" s="104"/>
      <c r="B772" s="58"/>
      <c r="C772" s="59">
        <v>1.21</v>
      </c>
      <c r="D772" s="60"/>
      <c r="E772" s="61">
        <f t="shared" si="59"/>
        <v>2.3970999999999987</v>
      </c>
      <c r="F772" s="62">
        <f t="shared" si="60"/>
        <v>2.3970999999999987</v>
      </c>
      <c r="G772" s="57">
        <f t="shared" si="61"/>
        <v>1.1870999999999987</v>
      </c>
      <c r="H772" s="56">
        <v>5</v>
      </c>
      <c r="I772" s="64"/>
      <c r="J772" s="67" t="str">
        <f t="shared" si="62"/>
        <v>RL Respected by Water Level</v>
      </c>
      <c r="K772" s="68"/>
    </row>
    <row r="773" spans="1:11" ht="18" x14ac:dyDescent="0.25">
      <c r="A773" s="104"/>
      <c r="B773" s="58"/>
      <c r="C773" s="59">
        <v>2.14</v>
      </c>
      <c r="D773" s="60"/>
      <c r="E773" s="61" t="str">
        <f t="shared" si="59"/>
        <v/>
      </c>
      <c r="F773" s="62">
        <f t="shared" si="60"/>
        <v>2.3970999999999987</v>
      </c>
      <c r="G773" s="57">
        <f t="shared" si="61"/>
        <v>0.25709999999999855</v>
      </c>
      <c r="H773" s="56">
        <v>8</v>
      </c>
      <c r="I773" s="64"/>
      <c r="J773" s="67" t="str">
        <f t="shared" si="62"/>
        <v/>
      </c>
      <c r="K773" s="68"/>
    </row>
    <row r="774" spans="1:11" ht="18" x14ac:dyDescent="0.25">
      <c r="A774" s="104"/>
      <c r="B774" s="58"/>
      <c r="C774" s="59">
        <v>2.77</v>
      </c>
      <c r="D774" s="60"/>
      <c r="E774" s="61" t="str">
        <f t="shared" si="59"/>
        <v/>
      </c>
      <c r="F774" s="62">
        <f t="shared" si="60"/>
        <v>2.3970999999999987</v>
      </c>
      <c r="G774" s="57">
        <f t="shared" si="61"/>
        <v>-0.37290000000000134</v>
      </c>
      <c r="H774" s="56">
        <v>10</v>
      </c>
      <c r="I774" s="64"/>
      <c r="J774" s="67" t="str">
        <f t="shared" si="62"/>
        <v/>
      </c>
      <c r="K774" s="68"/>
    </row>
    <row r="775" spans="1:11" ht="18" x14ac:dyDescent="0.25">
      <c r="A775" s="104"/>
      <c r="B775" s="58"/>
      <c r="C775" s="59">
        <v>3.19</v>
      </c>
      <c r="D775" s="60"/>
      <c r="E775" s="61" t="str">
        <f t="shared" si="59"/>
        <v/>
      </c>
      <c r="F775" s="62">
        <f t="shared" si="60"/>
        <v>2.3970999999999987</v>
      </c>
      <c r="G775" s="57">
        <f t="shared" si="61"/>
        <v>-0.79290000000000127</v>
      </c>
      <c r="H775" s="56">
        <v>15</v>
      </c>
      <c r="I775" s="64"/>
      <c r="J775" s="67" t="str">
        <f t="shared" si="62"/>
        <v/>
      </c>
      <c r="K775" s="68"/>
    </row>
    <row r="776" spans="1:11" ht="18" x14ac:dyDescent="0.25">
      <c r="A776" s="104"/>
      <c r="B776" s="58"/>
      <c r="C776" s="59">
        <v>3.13</v>
      </c>
      <c r="D776" s="60"/>
      <c r="E776" s="61" t="str">
        <f t="shared" si="59"/>
        <v/>
      </c>
      <c r="F776" s="62">
        <f t="shared" si="60"/>
        <v>2.3970999999999987</v>
      </c>
      <c r="G776" s="57">
        <f t="shared" si="61"/>
        <v>-0.73290000000000122</v>
      </c>
      <c r="H776" s="56">
        <v>20</v>
      </c>
      <c r="I776" s="64"/>
      <c r="J776" s="67" t="str">
        <f t="shared" si="62"/>
        <v/>
      </c>
      <c r="K776" s="68"/>
    </row>
    <row r="777" spans="1:11" ht="18" x14ac:dyDescent="0.25">
      <c r="A777" s="104"/>
      <c r="B777" s="58"/>
      <c r="C777" s="59">
        <v>2.87</v>
      </c>
      <c r="D777" s="60"/>
      <c r="E777" s="61" t="str">
        <f t="shared" si="59"/>
        <v/>
      </c>
      <c r="F777" s="62">
        <f t="shared" si="60"/>
        <v>2.3970999999999987</v>
      </c>
      <c r="G777" s="57">
        <f t="shared" si="61"/>
        <v>-0.47290000000000143</v>
      </c>
      <c r="H777" s="56">
        <v>23</v>
      </c>
      <c r="I777" s="64"/>
      <c r="J777" s="67" t="str">
        <f t="shared" si="62"/>
        <v/>
      </c>
      <c r="K777" s="68"/>
    </row>
    <row r="778" spans="1:11" ht="18" x14ac:dyDescent="0.25">
      <c r="A778" s="104"/>
      <c r="B778" s="58"/>
      <c r="C778" s="59">
        <v>2.65</v>
      </c>
      <c r="D778" s="60"/>
      <c r="E778" s="61" t="str">
        <f t="shared" si="59"/>
        <v/>
      </c>
      <c r="F778" s="62">
        <f t="shared" si="60"/>
        <v>2.3970999999999987</v>
      </c>
      <c r="G778" s="57">
        <f t="shared" si="61"/>
        <v>-0.25290000000000123</v>
      </c>
      <c r="H778" s="56">
        <v>26</v>
      </c>
      <c r="I778" s="64"/>
      <c r="J778" s="67" t="str">
        <f t="shared" si="62"/>
        <v/>
      </c>
      <c r="K778" s="68"/>
    </row>
    <row r="779" spans="1:11" ht="18" x14ac:dyDescent="0.25">
      <c r="A779" s="104"/>
      <c r="B779" s="58"/>
      <c r="C779" s="59">
        <v>1.68</v>
      </c>
      <c r="D779" s="60"/>
      <c r="E779" s="61" t="str">
        <f t="shared" si="59"/>
        <v/>
      </c>
      <c r="F779" s="62">
        <f t="shared" si="60"/>
        <v>2.3970999999999987</v>
      </c>
      <c r="G779" s="57">
        <f t="shared" si="61"/>
        <v>0.71709999999999874</v>
      </c>
      <c r="H779" s="56">
        <v>28</v>
      </c>
      <c r="I779" s="64"/>
      <c r="J779" s="67" t="str">
        <f t="shared" si="62"/>
        <v/>
      </c>
      <c r="K779" s="68"/>
    </row>
    <row r="780" spans="1:11" ht="18" x14ac:dyDescent="0.25">
      <c r="A780" s="104"/>
      <c r="B780" s="58"/>
      <c r="C780" s="59">
        <v>0.52</v>
      </c>
      <c r="D780" s="60"/>
      <c r="E780" s="61" t="str">
        <f t="shared" si="59"/>
        <v/>
      </c>
      <c r="F780" s="62">
        <f t="shared" si="60"/>
        <v>2.3970999999999987</v>
      </c>
      <c r="G780" s="57">
        <f t="shared" si="61"/>
        <v>1.8770999999999987</v>
      </c>
      <c r="H780" s="56">
        <v>30</v>
      </c>
      <c r="I780" s="64"/>
      <c r="J780" s="67" t="str">
        <f t="shared" si="62"/>
        <v/>
      </c>
      <c r="K780" s="68"/>
    </row>
    <row r="781" spans="1:11" ht="18" x14ac:dyDescent="0.25">
      <c r="A781" s="104"/>
      <c r="B781" s="58"/>
      <c r="C781" s="59">
        <v>3.28</v>
      </c>
      <c r="D781" s="60"/>
      <c r="E781" s="61" t="str">
        <f t="shared" si="59"/>
        <v/>
      </c>
      <c r="F781" s="62">
        <f t="shared" si="60"/>
        <v>2.3970999999999987</v>
      </c>
      <c r="G781" s="57">
        <f t="shared" si="61"/>
        <v>-0.88290000000000113</v>
      </c>
      <c r="H781" s="56">
        <v>32</v>
      </c>
      <c r="I781" s="64"/>
      <c r="J781" s="67" t="str">
        <f t="shared" si="62"/>
        <v/>
      </c>
      <c r="K781" s="68"/>
    </row>
    <row r="782" spans="1:11" ht="18" x14ac:dyDescent="0.25">
      <c r="A782" s="104"/>
      <c r="B782" s="58"/>
      <c r="C782" s="59">
        <v>3.262</v>
      </c>
      <c r="D782" s="60"/>
      <c r="E782" s="61">
        <f t="shared" si="59"/>
        <v>5.6590999999999987</v>
      </c>
      <c r="F782" s="62">
        <f t="shared" si="60"/>
        <v>5.6590999999999987</v>
      </c>
      <c r="G782" s="57">
        <f t="shared" si="61"/>
        <v>2.3970999999999987</v>
      </c>
      <c r="H782" s="56">
        <v>33</v>
      </c>
      <c r="I782" s="64" t="s">
        <v>76</v>
      </c>
      <c r="J782" s="67" t="str">
        <f t="shared" si="62"/>
        <v>2nd- Water Level</v>
      </c>
      <c r="K782" s="68"/>
    </row>
    <row r="783" spans="1:11" ht="18" x14ac:dyDescent="0.25">
      <c r="A783" s="104"/>
      <c r="B783" s="58"/>
      <c r="C783" s="59">
        <v>2.17</v>
      </c>
      <c r="D783" s="60"/>
      <c r="E783" s="61" t="str">
        <f t="shared" si="59"/>
        <v/>
      </c>
      <c r="F783" s="62">
        <f t="shared" si="60"/>
        <v>5.6590999999999987</v>
      </c>
      <c r="G783" s="57">
        <f t="shared" si="61"/>
        <v>3.4890999999999988</v>
      </c>
      <c r="H783" s="56">
        <v>37</v>
      </c>
      <c r="I783" s="64"/>
      <c r="J783" s="67" t="str">
        <f t="shared" si="62"/>
        <v/>
      </c>
      <c r="K783" s="68"/>
    </row>
    <row r="784" spans="1:11" ht="18" x14ac:dyDescent="0.25">
      <c r="A784" s="104"/>
      <c r="B784" s="58"/>
      <c r="C784" s="59">
        <v>1.21</v>
      </c>
      <c r="D784" s="60"/>
      <c r="E784" s="61" t="str">
        <f t="shared" si="59"/>
        <v/>
      </c>
      <c r="F784" s="62">
        <f t="shared" si="60"/>
        <v>5.6590999999999987</v>
      </c>
      <c r="G784" s="57">
        <f t="shared" si="61"/>
        <v>4.4490999999999987</v>
      </c>
      <c r="H784" s="56">
        <v>40</v>
      </c>
      <c r="I784" s="64"/>
      <c r="J784" s="67" t="str">
        <f t="shared" si="62"/>
        <v/>
      </c>
      <c r="K784" s="68"/>
    </row>
    <row r="785" spans="1:11" ht="18" x14ac:dyDescent="0.25">
      <c r="A785" s="104"/>
      <c r="B785" s="58"/>
      <c r="C785" s="59">
        <v>1.76</v>
      </c>
      <c r="D785" s="60"/>
      <c r="E785" s="61" t="str">
        <f t="shared" si="59"/>
        <v/>
      </c>
      <c r="F785" s="62">
        <f t="shared" si="60"/>
        <v>5.6590999999999987</v>
      </c>
      <c r="G785" s="57">
        <f t="shared" si="61"/>
        <v>3.8990999999999989</v>
      </c>
      <c r="H785" s="56">
        <v>60</v>
      </c>
      <c r="I785" s="64"/>
      <c r="J785" s="67" t="str">
        <f t="shared" si="62"/>
        <v/>
      </c>
      <c r="K785" s="68"/>
    </row>
    <row r="786" spans="1:11" ht="15" customHeight="1" x14ac:dyDescent="0.25">
      <c r="A786" s="104"/>
      <c r="B786" s="58">
        <v>1.2969999999999999</v>
      </c>
      <c r="C786" s="59"/>
      <c r="D786" s="60">
        <v>1.982</v>
      </c>
      <c r="E786" s="61">
        <f t="shared" si="59"/>
        <v>4.9740999999999982</v>
      </c>
      <c r="F786" s="62">
        <f t="shared" si="60"/>
        <v>4.9740999999999982</v>
      </c>
      <c r="G786" s="57">
        <f t="shared" si="61"/>
        <v>3.6770999999999985</v>
      </c>
      <c r="H786" s="56"/>
      <c r="I786" s="64"/>
      <c r="J786" s="67" t="str">
        <f t="shared" si="62"/>
        <v>Change of Instrument</v>
      </c>
      <c r="K786" s="68"/>
    </row>
    <row r="787" spans="1:11" ht="18" x14ac:dyDescent="0.25">
      <c r="A787" s="104" t="s">
        <v>117</v>
      </c>
      <c r="B787" s="58"/>
      <c r="C787" s="59">
        <v>0.26500000000000001</v>
      </c>
      <c r="D787" s="60"/>
      <c r="E787" s="61" t="str">
        <f t="shared" si="59"/>
        <v/>
      </c>
      <c r="F787" s="62">
        <f t="shared" si="60"/>
        <v>4.9740999999999982</v>
      </c>
      <c r="G787" s="57">
        <f t="shared" si="61"/>
        <v>4.7090999999999985</v>
      </c>
      <c r="H787" s="56">
        <v>0</v>
      </c>
      <c r="I787" s="64"/>
      <c r="J787" s="67" t="str">
        <f t="shared" si="62"/>
        <v/>
      </c>
      <c r="K787" s="68"/>
    </row>
    <row r="788" spans="1:11" ht="18" x14ac:dyDescent="0.25">
      <c r="A788" s="104"/>
      <c r="B788" s="58"/>
      <c r="C788" s="59">
        <v>1.0249999999999999</v>
      </c>
      <c r="D788" s="60"/>
      <c r="E788" s="61" t="str">
        <f t="shared" si="59"/>
        <v/>
      </c>
      <c r="F788" s="62">
        <f t="shared" si="60"/>
        <v>4.9740999999999982</v>
      </c>
      <c r="G788" s="57">
        <f t="shared" si="61"/>
        <v>3.9490999999999983</v>
      </c>
      <c r="H788" s="56">
        <v>5</v>
      </c>
      <c r="I788" s="64"/>
      <c r="J788" s="67" t="str">
        <f t="shared" si="62"/>
        <v/>
      </c>
      <c r="K788" s="68"/>
    </row>
    <row r="789" spans="1:11" ht="18" x14ac:dyDescent="0.25">
      <c r="A789" s="104"/>
      <c r="B789" s="58"/>
      <c r="C789" s="59">
        <v>2.4249999999999998</v>
      </c>
      <c r="D789" s="60"/>
      <c r="E789" s="61" t="str">
        <f t="shared" si="59"/>
        <v/>
      </c>
      <c r="F789" s="62">
        <f t="shared" si="60"/>
        <v>4.9740999999999982</v>
      </c>
      <c r="G789" s="57">
        <f t="shared" si="61"/>
        <v>2.5490999999999984</v>
      </c>
      <c r="H789" s="56">
        <v>9</v>
      </c>
      <c r="I789" s="64" t="s">
        <v>75</v>
      </c>
      <c r="J789" s="67" t="str">
        <f t="shared" si="62"/>
        <v>1st- Water Level</v>
      </c>
      <c r="K789" s="68"/>
    </row>
    <row r="790" spans="1:11" ht="31.2" x14ac:dyDescent="0.25">
      <c r="A790" s="104"/>
      <c r="B790" s="58"/>
      <c r="C790" s="59">
        <v>1.5</v>
      </c>
      <c r="D790" s="60"/>
      <c r="E790" s="61">
        <f t="shared" si="59"/>
        <v>2.5490999999999984</v>
      </c>
      <c r="F790" s="62">
        <f t="shared" si="60"/>
        <v>2.5490999999999984</v>
      </c>
      <c r="G790" s="57">
        <f t="shared" si="61"/>
        <v>1.0490999999999984</v>
      </c>
      <c r="H790" s="56">
        <v>15</v>
      </c>
      <c r="I790" s="64"/>
      <c r="J790" s="67" t="str">
        <f t="shared" si="62"/>
        <v>RL Respected by Water Level</v>
      </c>
      <c r="K790" s="68"/>
    </row>
    <row r="791" spans="1:11" ht="18" x14ac:dyDescent="0.25">
      <c r="A791" s="104"/>
      <c r="B791" s="58"/>
      <c r="C791" s="59">
        <v>3.09</v>
      </c>
      <c r="D791" s="60"/>
      <c r="E791" s="61" t="str">
        <f t="shared" si="59"/>
        <v/>
      </c>
      <c r="F791" s="62">
        <f t="shared" si="60"/>
        <v>2.5490999999999984</v>
      </c>
      <c r="G791" s="57">
        <f t="shared" si="61"/>
        <v>-0.54090000000000149</v>
      </c>
      <c r="H791" s="56">
        <v>17</v>
      </c>
      <c r="I791" s="64"/>
      <c r="J791" s="67" t="str">
        <f t="shared" si="62"/>
        <v/>
      </c>
      <c r="K791" s="68"/>
    </row>
    <row r="792" spans="1:11" ht="18" x14ac:dyDescent="0.25">
      <c r="A792" s="104"/>
      <c r="B792" s="58"/>
      <c r="C792" s="59">
        <v>3.7</v>
      </c>
      <c r="D792" s="60"/>
      <c r="E792" s="61" t="str">
        <f t="shared" si="59"/>
        <v/>
      </c>
      <c r="F792" s="62">
        <f t="shared" si="60"/>
        <v>2.5490999999999984</v>
      </c>
      <c r="G792" s="57">
        <f t="shared" si="61"/>
        <v>-1.1509000000000018</v>
      </c>
      <c r="H792" s="56">
        <v>20</v>
      </c>
      <c r="I792" s="64"/>
      <c r="J792" s="67" t="str">
        <f t="shared" si="62"/>
        <v/>
      </c>
      <c r="K792" s="68"/>
    </row>
    <row r="793" spans="1:11" ht="18" x14ac:dyDescent="0.25">
      <c r="A793" s="104"/>
      <c r="B793" s="58"/>
      <c r="C793" s="59">
        <v>3.85</v>
      </c>
      <c r="D793" s="60"/>
      <c r="E793" s="61" t="str">
        <f t="shared" si="59"/>
        <v/>
      </c>
      <c r="F793" s="62">
        <f t="shared" si="60"/>
        <v>2.5490999999999984</v>
      </c>
      <c r="G793" s="57">
        <f t="shared" si="61"/>
        <v>-1.3009000000000017</v>
      </c>
      <c r="H793" s="56">
        <v>22</v>
      </c>
      <c r="I793" s="64"/>
      <c r="J793" s="67" t="str">
        <f t="shared" si="62"/>
        <v/>
      </c>
      <c r="K793" s="68"/>
    </row>
    <row r="794" spans="1:11" ht="18" x14ac:dyDescent="0.25">
      <c r="A794" s="104"/>
      <c r="B794" s="58"/>
      <c r="C794" s="59">
        <v>3.86</v>
      </c>
      <c r="D794" s="60"/>
      <c r="E794" s="61" t="str">
        <f t="shared" si="59"/>
        <v/>
      </c>
      <c r="F794" s="62">
        <f t="shared" si="60"/>
        <v>2.5490999999999984</v>
      </c>
      <c r="G794" s="57">
        <f t="shared" si="61"/>
        <v>-1.3109000000000015</v>
      </c>
      <c r="H794" s="56">
        <v>28</v>
      </c>
      <c r="I794" s="64"/>
      <c r="J794" s="67" t="str">
        <f t="shared" si="62"/>
        <v/>
      </c>
      <c r="K794" s="68"/>
    </row>
    <row r="795" spans="1:11" ht="18" x14ac:dyDescent="0.25">
      <c r="A795" s="104"/>
      <c r="B795" s="58"/>
      <c r="C795" s="59">
        <v>3.1</v>
      </c>
      <c r="D795" s="60"/>
      <c r="E795" s="61" t="str">
        <f t="shared" si="59"/>
        <v/>
      </c>
      <c r="F795" s="62">
        <f t="shared" si="60"/>
        <v>2.5490999999999984</v>
      </c>
      <c r="G795" s="57">
        <f t="shared" si="61"/>
        <v>-0.55090000000000172</v>
      </c>
      <c r="H795" s="56">
        <v>33</v>
      </c>
      <c r="I795" s="64"/>
      <c r="J795" s="67" t="str">
        <f t="shared" si="62"/>
        <v/>
      </c>
      <c r="K795" s="68"/>
    </row>
    <row r="796" spans="1:11" ht="18" x14ac:dyDescent="0.25">
      <c r="A796" s="104"/>
      <c r="B796" s="58"/>
      <c r="C796" s="59">
        <v>1.62</v>
      </c>
      <c r="D796" s="60"/>
      <c r="E796" s="61" t="str">
        <f t="shared" si="59"/>
        <v/>
      </c>
      <c r="F796" s="62">
        <f t="shared" si="60"/>
        <v>2.5490999999999984</v>
      </c>
      <c r="G796" s="57">
        <f t="shared" si="61"/>
        <v>0.92909999999999826</v>
      </c>
      <c r="H796" s="56">
        <v>35</v>
      </c>
      <c r="I796" s="64"/>
      <c r="J796" s="67" t="str">
        <f t="shared" si="62"/>
        <v/>
      </c>
      <c r="K796" s="68"/>
    </row>
    <row r="797" spans="1:11" ht="18" x14ac:dyDescent="0.25">
      <c r="A797" s="104"/>
      <c r="B797" s="58"/>
      <c r="C797" s="59">
        <v>0.82</v>
      </c>
      <c r="D797" s="60"/>
      <c r="E797" s="61" t="str">
        <f t="shared" si="59"/>
        <v/>
      </c>
      <c r="F797" s="62">
        <f t="shared" si="60"/>
        <v>2.5490999999999984</v>
      </c>
      <c r="G797" s="57">
        <f t="shared" si="61"/>
        <v>1.7290999999999985</v>
      </c>
      <c r="H797" s="56">
        <v>39.5</v>
      </c>
      <c r="I797" s="64"/>
      <c r="J797" s="67" t="str">
        <f t="shared" si="62"/>
        <v/>
      </c>
      <c r="K797" s="68"/>
    </row>
    <row r="798" spans="1:11" ht="18" x14ac:dyDescent="0.25">
      <c r="A798" s="104"/>
      <c r="B798" s="58"/>
      <c r="C798" s="59">
        <v>2.4249999999999998</v>
      </c>
      <c r="D798" s="60"/>
      <c r="E798" s="61">
        <f t="shared" si="59"/>
        <v>4.9740999999999982</v>
      </c>
      <c r="F798" s="62">
        <f t="shared" si="60"/>
        <v>4.9740999999999982</v>
      </c>
      <c r="G798" s="57">
        <f t="shared" si="61"/>
        <v>2.5490999999999984</v>
      </c>
      <c r="H798" s="56">
        <v>42</v>
      </c>
      <c r="I798" s="64" t="s">
        <v>76</v>
      </c>
      <c r="J798" s="67" t="str">
        <f t="shared" si="62"/>
        <v>2nd- Water Level</v>
      </c>
      <c r="K798" s="68"/>
    </row>
    <row r="799" spans="1:11" ht="18" x14ac:dyDescent="0.25">
      <c r="A799" s="104"/>
      <c r="B799" s="58"/>
      <c r="C799" s="59">
        <v>2.4670000000000001</v>
      </c>
      <c r="D799" s="60"/>
      <c r="E799" s="61" t="str">
        <f t="shared" si="59"/>
        <v/>
      </c>
      <c r="F799" s="62">
        <f t="shared" si="60"/>
        <v>4.9740999999999982</v>
      </c>
      <c r="G799" s="57">
        <f t="shared" si="61"/>
        <v>2.5070999999999981</v>
      </c>
      <c r="H799" s="56">
        <v>45</v>
      </c>
      <c r="I799" s="64"/>
      <c r="J799" s="67" t="str">
        <f t="shared" si="62"/>
        <v/>
      </c>
      <c r="K799" s="68"/>
    </row>
    <row r="800" spans="1:11" ht="17.100000000000001" customHeight="1" x14ac:dyDescent="0.25">
      <c r="A800" s="104"/>
      <c r="B800" s="58"/>
      <c r="C800" s="59">
        <v>1.43</v>
      </c>
      <c r="D800" s="60"/>
      <c r="E800" s="61" t="str">
        <f t="shared" si="59"/>
        <v/>
      </c>
      <c r="F800" s="62">
        <f t="shared" si="60"/>
        <v>4.9740999999999982</v>
      </c>
      <c r="G800" s="57">
        <f t="shared" si="61"/>
        <v>3.5440999999999985</v>
      </c>
      <c r="H800" s="56">
        <v>50</v>
      </c>
      <c r="I800" s="64"/>
      <c r="J800" s="67" t="str">
        <f t="shared" si="62"/>
        <v/>
      </c>
      <c r="K800" s="68"/>
    </row>
    <row r="801" spans="1:11" ht="18" x14ac:dyDescent="0.25">
      <c r="A801" s="104"/>
      <c r="B801" s="58"/>
      <c r="C801" s="59">
        <v>0.91</v>
      </c>
      <c r="D801" s="60"/>
      <c r="E801" s="61" t="str">
        <f t="shared" si="59"/>
        <v/>
      </c>
      <c r="F801" s="62">
        <f t="shared" si="60"/>
        <v>4.9740999999999982</v>
      </c>
      <c r="G801" s="57">
        <f t="shared" si="61"/>
        <v>4.064099999999998</v>
      </c>
      <c r="H801" s="56">
        <v>55</v>
      </c>
      <c r="I801" s="64"/>
      <c r="J801" s="67" t="str">
        <f t="shared" si="62"/>
        <v/>
      </c>
      <c r="K801" s="68"/>
    </row>
    <row r="802" spans="1:11" ht="18" x14ac:dyDescent="0.25">
      <c r="A802" s="104"/>
      <c r="B802" s="58"/>
      <c r="C802" s="59">
        <v>0.33</v>
      </c>
      <c r="D802" s="60"/>
      <c r="E802" s="61" t="str">
        <f t="shared" si="59"/>
        <v/>
      </c>
      <c r="F802" s="62">
        <f t="shared" si="60"/>
        <v>4.9740999999999982</v>
      </c>
      <c r="G802" s="57">
        <f t="shared" si="61"/>
        <v>4.6440999999999981</v>
      </c>
      <c r="H802" s="56">
        <v>60</v>
      </c>
      <c r="I802" s="64"/>
      <c r="J802" s="67" t="str">
        <f t="shared" si="62"/>
        <v/>
      </c>
      <c r="K802" s="68"/>
    </row>
    <row r="803" spans="1:11" ht="18" x14ac:dyDescent="0.25">
      <c r="B803" s="58">
        <v>2.1259999999999999</v>
      </c>
      <c r="C803" s="59"/>
      <c r="D803" s="60">
        <v>2.0209999999999999</v>
      </c>
      <c r="E803" s="61">
        <f t="shared" si="59"/>
        <v>5.0790999999999986</v>
      </c>
      <c r="F803" s="62">
        <f t="shared" si="60"/>
        <v>5.0790999999999986</v>
      </c>
      <c r="G803" s="57">
        <f t="shared" si="61"/>
        <v>2.9530999999999983</v>
      </c>
      <c r="H803" s="56"/>
      <c r="I803" s="64"/>
      <c r="J803" s="67" t="str">
        <f t="shared" si="62"/>
        <v>Change of Instrument</v>
      </c>
      <c r="K803" s="68"/>
    </row>
    <row r="804" spans="1:11" ht="18" x14ac:dyDescent="0.25">
      <c r="A804" s="104" t="s">
        <v>118</v>
      </c>
      <c r="B804" s="58"/>
      <c r="C804" s="59">
        <v>1.17</v>
      </c>
      <c r="D804" s="60"/>
      <c r="E804" s="61" t="str">
        <f t="shared" si="59"/>
        <v/>
      </c>
      <c r="F804" s="62">
        <f t="shared" si="60"/>
        <v>5.0790999999999986</v>
      </c>
      <c r="G804" s="57">
        <f t="shared" si="61"/>
        <v>3.9090999999999987</v>
      </c>
      <c r="H804" s="56">
        <v>0</v>
      </c>
      <c r="I804" s="64"/>
      <c r="J804" s="67" t="str">
        <f t="shared" si="62"/>
        <v/>
      </c>
      <c r="K804" s="68"/>
    </row>
    <row r="805" spans="1:11" ht="18" x14ac:dyDescent="0.25">
      <c r="A805" s="104"/>
      <c r="B805" s="58"/>
      <c r="C805" s="59">
        <v>1.3</v>
      </c>
      <c r="D805" s="60"/>
      <c r="E805" s="61" t="str">
        <f t="shared" si="59"/>
        <v/>
      </c>
      <c r="F805" s="62">
        <f t="shared" si="60"/>
        <v>5.0790999999999986</v>
      </c>
      <c r="G805" s="57">
        <f t="shared" si="61"/>
        <v>3.7790999999999988</v>
      </c>
      <c r="H805" s="56">
        <v>5</v>
      </c>
      <c r="I805" s="64"/>
      <c r="J805" s="67" t="str">
        <f t="shared" si="62"/>
        <v/>
      </c>
      <c r="K805" s="68"/>
    </row>
    <row r="806" spans="1:11" ht="18" x14ac:dyDescent="0.25">
      <c r="A806" s="104"/>
      <c r="B806" s="58"/>
      <c r="C806" s="59">
        <v>2.5</v>
      </c>
      <c r="D806" s="60"/>
      <c r="E806" s="61" t="str">
        <f t="shared" si="59"/>
        <v/>
      </c>
      <c r="F806" s="62">
        <f t="shared" si="60"/>
        <v>5.0790999999999986</v>
      </c>
      <c r="G806" s="57">
        <f t="shared" si="61"/>
        <v>2.5790999999999986</v>
      </c>
      <c r="H806" s="56">
        <v>10</v>
      </c>
      <c r="I806" s="64"/>
      <c r="J806" s="67" t="str">
        <f t="shared" si="62"/>
        <v/>
      </c>
      <c r="K806" s="68"/>
    </row>
    <row r="807" spans="1:11" ht="18" x14ac:dyDescent="0.25">
      <c r="A807" s="104"/>
      <c r="B807" s="58"/>
      <c r="C807" s="59">
        <v>4.54</v>
      </c>
      <c r="D807" s="60"/>
      <c r="E807" s="61" t="str">
        <f t="shared" si="59"/>
        <v/>
      </c>
      <c r="F807" s="62">
        <f t="shared" si="60"/>
        <v>5.0790999999999986</v>
      </c>
      <c r="G807" s="57">
        <f t="shared" si="61"/>
        <v>0.53909999999999858</v>
      </c>
      <c r="H807" s="56">
        <v>15</v>
      </c>
      <c r="I807" s="64"/>
      <c r="J807" s="67" t="str">
        <f t="shared" si="62"/>
        <v/>
      </c>
      <c r="K807" s="68"/>
    </row>
    <row r="808" spans="1:11" ht="18" x14ac:dyDescent="0.25">
      <c r="A808" s="104"/>
      <c r="B808" s="58"/>
      <c r="C808" s="59">
        <v>2.82</v>
      </c>
      <c r="D808" s="60"/>
      <c r="E808" s="61" t="str">
        <f t="shared" si="59"/>
        <v/>
      </c>
      <c r="F808" s="62">
        <f t="shared" si="60"/>
        <v>5.0790999999999986</v>
      </c>
      <c r="G808" s="57">
        <f t="shared" si="61"/>
        <v>2.2590999999999988</v>
      </c>
      <c r="H808" s="56"/>
      <c r="I808" s="64" t="s">
        <v>75</v>
      </c>
      <c r="J808" s="67" t="str">
        <f t="shared" si="62"/>
        <v>1st- Water Level</v>
      </c>
      <c r="K808" s="68"/>
    </row>
    <row r="809" spans="1:11" ht="31.2" x14ac:dyDescent="0.25">
      <c r="A809" s="104"/>
      <c r="B809" s="58"/>
      <c r="C809" s="59">
        <v>3.25</v>
      </c>
      <c r="D809" s="60"/>
      <c r="E809" s="61">
        <f t="shared" si="59"/>
        <v>2.2590999999999988</v>
      </c>
      <c r="F809" s="62">
        <f t="shared" si="60"/>
        <v>2.2590999999999988</v>
      </c>
      <c r="G809" s="57">
        <f t="shared" si="61"/>
        <v>-0.99090000000000122</v>
      </c>
      <c r="H809" s="56">
        <v>20</v>
      </c>
      <c r="I809" s="64"/>
      <c r="J809" s="67" t="str">
        <f t="shared" si="62"/>
        <v>RL Respected by Water Level</v>
      </c>
      <c r="K809" s="68"/>
    </row>
    <row r="810" spans="1:11" ht="18" x14ac:dyDescent="0.25">
      <c r="A810" s="104"/>
      <c r="B810" s="58"/>
      <c r="C810" s="59">
        <v>4</v>
      </c>
      <c r="D810" s="60"/>
      <c r="E810" s="61" t="str">
        <f t="shared" si="59"/>
        <v/>
      </c>
      <c r="F810" s="62">
        <f t="shared" si="60"/>
        <v>2.2590999999999988</v>
      </c>
      <c r="G810" s="57">
        <f t="shared" si="61"/>
        <v>-1.7409000000000012</v>
      </c>
      <c r="H810" s="56">
        <v>25</v>
      </c>
      <c r="I810" s="64"/>
      <c r="J810" s="67" t="str">
        <f t="shared" si="62"/>
        <v/>
      </c>
      <c r="K810" s="68"/>
    </row>
    <row r="811" spans="1:11" ht="18" x14ac:dyDescent="0.25">
      <c r="A811" s="104"/>
      <c r="B811" s="58"/>
      <c r="C811" s="59">
        <v>4.8</v>
      </c>
      <c r="D811" s="60"/>
      <c r="E811" s="61" t="str">
        <f t="shared" si="59"/>
        <v/>
      </c>
      <c r="F811" s="62">
        <f t="shared" si="60"/>
        <v>2.2590999999999988</v>
      </c>
      <c r="G811" s="57">
        <f t="shared" si="61"/>
        <v>-2.540900000000001</v>
      </c>
      <c r="H811" s="56">
        <v>30</v>
      </c>
      <c r="I811" s="64"/>
      <c r="J811" s="67" t="str">
        <f t="shared" si="62"/>
        <v/>
      </c>
      <c r="K811" s="68"/>
    </row>
    <row r="812" spans="1:11" ht="18" x14ac:dyDescent="0.25">
      <c r="A812" s="104"/>
      <c r="B812" s="58"/>
      <c r="C812" s="59">
        <v>5</v>
      </c>
      <c r="D812" s="60"/>
      <c r="E812" s="61" t="str">
        <f t="shared" si="59"/>
        <v/>
      </c>
      <c r="F812" s="62">
        <f t="shared" si="60"/>
        <v>2.2590999999999988</v>
      </c>
      <c r="G812" s="57">
        <f t="shared" si="61"/>
        <v>-2.7409000000000012</v>
      </c>
      <c r="H812" s="56">
        <v>35</v>
      </c>
      <c r="I812" s="64"/>
      <c r="J812" s="67" t="str">
        <f t="shared" si="62"/>
        <v/>
      </c>
      <c r="K812" s="68"/>
    </row>
    <row r="813" spans="1:11" ht="18" x14ac:dyDescent="0.25">
      <c r="A813" s="104"/>
      <c r="B813" s="58"/>
      <c r="C813" s="59">
        <v>3.5</v>
      </c>
      <c r="D813" s="60"/>
      <c r="E813" s="61" t="str">
        <f t="shared" si="59"/>
        <v/>
      </c>
      <c r="F813" s="62">
        <f t="shared" si="60"/>
        <v>2.2590999999999988</v>
      </c>
      <c r="G813" s="57">
        <f t="shared" si="61"/>
        <v>-1.2409000000000012</v>
      </c>
      <c r="H813" s="56">
        <v>40</v>
      </c>
      <c r="I813" s="64"/>
      <c r="J813" s="67" t="str">
        <f t="shared" si="62"/>
        <v/>
      </c>
      <c r="K813" s="68"/>
    </row>
    <row r="814" spans="1:11" ht="18" x14ac:dyDescent="0.25">
      <c r="A814" s="104"/>
      <c r="B814" s="58"/>
      <c r="C814" s="59">
        <v>3.49</v>
      </c>
      <c r="D814" s="60"/>
      <c r="E814" s="61" t="str">
        <f t="shared" si="59"/>
        <v/>
      </c>
      <c r="F814" s="62">
        <f t="shared" si="60"/>
        <v>2.2590999999999988</v>
      </c>
      <c r="G814" s="57">
        <f t="shared" si="61"/>
        <v>-1.2309000000000014</v>
      </c>
      <c r="H814" s="56">
        <v>45</v>
      </c>
      <c r="I814" s="64"/>
      <c r="J814" s="67" t="str">
        <f t="shared" si="62"/>
        <v/>
      </c>
      <c r="K814" s="68"/>
    </row>
    <row r="815" spans="1:11" ht="18" x14ac:dyDescent="0.25">
      <c r="A815" s="104"/>
      <c r="B815" s="58"/>
      <c r="C815" s="59">
        <v>2.82</v>
      </c>
      <c r="D815" s="60"/>
      <c r="E815" s="61">
        <f t="shared" si="59"/>
        <v>5.0790999999999986</v>
      </c>
      <c r="F815" s="62">
        <f t="shared" si="60"/>
        <v>5.0790999999999986</v>
      </c>
      <c r="G815" s="57">
        <f t="shared" si="61"/>
        <v>2.2590999999999988</v>
      </c>
      <c r="H815" s="56"/>
      <c r="I815" s="64" t="s">
        <v>76</v>
      </c>
      <c r="J815" s="67" t="str">
        <f t="shared" si="62"/>
        <v>2nd- Water Level</v>
      </c>
      <c r="K815" s="68"/>
    </row>
    <row r="816" spans="1:11" ht="18" x14ac:dyDescent="0.25">
      <c r="A816" s="104"/>
      <c r="B816" s="58"/>
      <c r="C816" s="59">
        <v>2.8650000000000002</v>
      </c>
      <c r="D816" s="60"/>
      <c r="E816" s="61" t="str">
        <f t="shared" si="59"/>
        <v/>
      </c>
      <c r="F816" s="62">
        <f t="shared" si="60"/>
        <v>5.0790999999999986</v>
      </c>
      <c r="G816" s="57">
        <f t="shared" si="61"/>
        <v>2.2140999999999984</v>
      </c>
      <c r="H816" s="56">
        <v>49</v>
      </c>
      <c r="I816" s="64"/>
      <c r="J816" s="67" t="str">
        <f t="shared" si="62"/>
        <v/>
      </c>
      <c r="K816" s="68"/>
    </row>
    <row r="817" spans="1:11" ht="18" x14ac:dyDescent="0.25">
      <c r="A817" s="104"/>
      <c r="B817" s="58"/>
      <c r="C817" s="59">
        <v>2.0499999999999998</v>
      </c>
      <c r="D817" s="60"/>
      <c r="E817" s="61" t="str">
        <f t="shared" si="59"/>
        <v/>
      </c>
      <c r="F817" s="62">
        <f t="shared" si="60"/>
        <v>5.0790999999999986</v>
      </c>
      <c r="G817" s="57">
        <f t="shared" si="61"/>
        <v>3.0290999999999988</v>
      </c>
      <c r="H817" s="56">
        <v>51</v>
      </c>
      <c r="I817" s="64"/>
      <c r="J817" s="67" t="str">
        <f t="shared" si="62"/>
        <v/>
      </c>
      <c r="K817" s="68"/>
    </row>
    <row r="818" spans="1:11" ht="18" x14ac:dyDescent="0.25">
      <c r="A818" s="104"/>
      <c r="B818" s="58"/>
      <c r="C818" s="59">
        <v>1.35</v>
      </c>
      <c r="D818" s="60"/>
      <c r="E818" s="61" t="str">
        <f t="shared" si="59"/>
        <v/>
      </c>
      <c r="F818" s="62">
        <f t="shared" si="60"/>
        <v>5.0790999999999986</v>
      </c>
      <c r="G818" s="57">
        <f t="shared" si="61"/>
        <v>3.7290999999999985</v>
      </c>
      <c r="H818" s="56">
        <v>52.5</v>
      </c>
      <c r="I818" s="64"/>
      <c r="J818" s="67" t="str">
        <f t="shared" si="62"/>
        <v/>
      </c>
      <c r="K818" s="68"/>
    </row>
    <row r="819" spans="1:11" ht="18" x14ac:dyDescent="0.25">
      <c r="A819" s="104"/>
      <c r="B819" s="58"/>
      <c r="C819" s="59">
        <v>1.28</v>
      </c>
      <c r="D819" s="60"/>
      <c r="E819" s="61" t="str">
        <f t="shared" si="59"/>
        <v/>
      </c>
      <c r="F819" s="62">
        <f t="shared" si="60"/>
        <v>5.0790999999999986</v>
      </c>
      <c r="G819" s="57">
        <f t="shared" si="61"/>
        <v>3.7990999999999984</v>
      </c>
      <c r="H819" s="56">
        <v>58.5</v>
      </c>
      <c r="I819" s="64"/>
      <c r="J819" s="67" t="str">
        <f t="shared" si="62"/>
        <v/>
      </c>
      <c r="K819" s="68"/>
    </row>
    <row r="820" spans="1:11" ht="18" x14ac:dyDescent="0.25">
      <c r="A820" s="104"/>
      <c r="B820" s="58"/>
      <c r="C820" s="59">
        <v>1.4</v>
      </c>
      <c r="D820" s="60"/>
      <c r="E820" s="61" t="str">
        <f t="shared" si="59"/>
        <v/>
      </c>
      <c r="F820" s="62">
        <f t="shared" si="60"/>
        <v>5.0790999999999986</v>
      </c>
      <c r="G820" s="57">
        <f t="shared" si="61"/>
        <v>3.6790999999999987</v>
      </c>
      <c r="H820" s="56">
        <v>65</v>
      </c>
      <c r="I820" s="64"/>
      <c r="J820" s="67" t="str">
        <f t="shared" si="62"/>
        <v/>
      </c>
      <c r="K820" s="68"/>
    </row>
    <row r="821" spans="1:11" ht="18" x14ac:dyDescent="0.25">
      <c r="A821" s="104"/>
      <c r="B821" s="58"/>
      <c r="C821" s="59"/>
      <c r="D821" s="60"/>
      <c r="E821" s="61" t="str">
        <f t="shared" si="59"/>
        <v/>
      </c>
      <c r="F821" s="62">
        <f t="shared" si="60"/>
        <v>5.0790999999999986</v>
      </c>
      <c r="G821" s="57" t="str">
        <f t="shared" si="61"/>
        <v/>
      </c>
      <c r="H821" s="56"/>
      <c r="I821" s="64"/>
      <c r="J821" s="67" t="str">
        <f t="shared" si="62"/>
        <v/>
      </c>
      <c r="K821" s="68"/>
    </row>
    <row r="822" spans="1:11" ht="18" x14ac:dyDescent="0.25">
      <c r="A822" s="104"/>
      <c r="B822" s="58"/>
      <c r="C822" s="59"/>
      <c r="D822" s="60"/>
      <c r="E822" s="61" t="str">
        <f t="shared" si="59"/>
        <v/>
      </c>
      <c r="F822" s="62">
        <f t="shared" si="60"/>
        <v>5.0790999999999986</v>
      </c>
      <c r="G822" s="57" t="str">
        <f t="shared" ref="G822:G885" si="63">IF(B822&amp;C822&amp;D822="","",IF(B822&amp;D822="",F822-C822,IF(B822&amp;C822="",F822-D822,IF(C822="",F821-D822))))</f>
        <v/>
      </c>
      <c r="H822" s="56"/>
      <c r="I822" s="64"/>
      <c r="J822" s="67" t="str">
        <f t="shared" si="62"/>
        <v/>
      </c>
      <c r="K822" s="68"/>
    </row>
    <row r="823" spans="1:11" ht="18" x14ac:dyDescent="0.25">
      <c r="A823" s="104"/>
      <c r="B823" s="58"/>
      <c r="C823" s="59"/>
      <c r="D823" s="60"/>
      <c r="E823" s="61" t="str">
        <f t="shared" si="59"/>
        <v/>
      </c>
      <c r="F823" s="62">
        <f t="shared" si="60"/>
        <v>5.0790999999999986</v>
      </c>
      <c r="G823" s="57" t="str">
        <f t="shared" si="63"/>
        <v/>
      </c>
      <c r="H823" s="56"/>
      <c r="I823" s="64"/>
      <c r="J823" s="67" t="str">
        <f t="shared" ref="J823:J886" si="64">IF(I823="WL-1","1st- Water Level",IF(I822="wl-1","RL Respected by Water Level",IF(I823="WL-2","2nd- Water Level",IF(E823="","","Change of Instrument"))))</f>
        <v/>
      </c>
      <c r="K823" s="68"/>
    </row>
    <row r="824" spans="1:11" ht="18" x14ac:dyDescent="0.25">
      <c r="A824" s="104"/>
      <c r="B824" s="58"/>
      <c r="C824" s="59"/>
      <c r="D824" s="60"/>
      <c r="E824" s="61" t="str">
        <f t="shared" si="59"/>
        <v/>
      </c>
      <c r="F824" s="62">
        <f t="shared" ref="F824:F887" si="65">IF(E824="",F823,E824)</f>
        <v>5.0790999999999986</v>
      </c>
      <c r="G824" s="57" t="str">
        <f t="shared" si="63"/>
        <v/>
      </c>
      <c r="H824" s="56"/>
      <c r="I824" s="64"/>
      <c r="J824" s="67" t="str">
        <f t="shared" si="64"/>
        <v/>
      </c>
      <c r="K824" s="68"/>
    </row>
    <row r="825" spans="1:11" ht="17.55" customHeight="1" x14ac:dyDescent="0.25">
      <c r="A825" s="104"/>
      <c r="B825" s="58"/>
      <c r="C825" s="59"/>
      <c r="D825" s="60"/>
      <c r="E825" s="61" t="str">
        <f t="shared" si="59"/>
        <v/>
      </c>
      <c r="F825" s="62">
        <f t="shared" si="65"/>
        <v>5.0790999999999986</v>
      </c>
      <c r="G825" s="57" t="str">
        <f t="shared" si="63"/>
        <v/>
      </c>
      <c r="H825" s="56"/>
      <c r="I825" s="64"/>
      <c r="J825" s="67" t="str">
        <f t="shared" si="64"/>
        <v/>
      </c>
      <c r="K825" s="68"/>
    </row>
    <row r="826" spans="1:11" ht="18" x14ac:dyDescent="0.25">
      <c r="A826" s="104"/>
      <c r="B826" s="58"/>
      <c r="C826" s="59"/>
      <c r="D826" s="60"/>
      <c r="E826" s="61" t="str">
        <f t="shared" si="59"/>
        <v/>
      </c>
      <c r="F826" s="62">
        <f t="shared" si="65"/>
        <v>5.0790999999999986</v>
      </c>
      <c r="G826" s="57" t="str">
        <f t="shared" si="63"/>
        <v/>
      </c>
      <c r="H826" s="56"/>
      <c r="I826" s="64"/>
      <c r="J826" s="67" t="str">
        <f t="shared" si="64"/>
        <v/>
      </c>
      <c r="K826" s="68"/>
    </row>
    <row r="827" spans="1:11" ht="18" x14ac:dyDescent="0.25">
      <c r="A827" s="104"/>
      <c r="B827" s="58"/>
      <c r="C827" s="59"/>
      <c r="D827" s="60"/>
      <c r="E827" s="61" t="str">
        <f t="shared" ref="E827:E890" si="66">IF(I826="WL-1",G826,IF(I827="wl-2",F826+C827,IF(B827="","",F826-D827+B827)))</f>
        <v/>
      </c>
      <c r="F827" s="62">
        <f t="shared" si="65"/>
        <v>5.0790999999999986</v>
      </c>
      <c r="G827" s="57" t="str">
        <f t="shared" si="63"/>
        <v/>
      </c>
      <c r="H827" s="56"/>
      <c r="I827" s="64"/>
      <c r="J827" s="67" t="str">
        <f t="shared" si="64"/>
        <v/>
      </c>
      <c r="K827" s="68"/>
    </row>
    <row r="828" spans="1:11" ht="18" x14ac:dyDescent="0.25">
      <c r="A828" s="104"/>
      <c r="B828" s="58"/>
      <c r="C828" s="59"/>
      <c r="D828" s="60"/>
      <c r="E828" s="61" t="str">
        <f t="shared" si="66"/>
        <v/>
      </c>
      <c r="F828" s="62">
        <f t="shared" si="65"/>
        <v>5.0790999999999986</v>
      </c>
      <c r="G828" s="57" t="str">
        <f t="shared" si="63"/>
        <v/>
      </c>
      <c r="H828" s="56"/>
      <c r="I828" s="64"/>
      <c r="J828" s="67" t="str">
        <f t="shared" si="64"/>
        <v/>
      </c>
      <c r="K828" s="68"/>
    </row>
    <row r="829" spans="1:11" ht="18" x14ac:dyDescent="0.25">
      <c r="A829" s="104"/>
      <c r="B829" s="58"/>
      <c r="C829" s="59"/>
      <c r="D829" s="60"/>
      <c r="E829" s="61" t="str">
        <f t="shared" si="66"/>
        <v/>
      </c>
      <c r="F829" s="62">
        <f t="shared" si="65"/>
        <v>5.0790999999999986</v>
      </c>
      <c r="G829" s="57" t="str">
        <f t="shared" si="63"/>
        <v/>
      </c>
      <c r="H829" s="56"/>
      <c r="I829" s="64"/>
      <c r="J829" s="67" t="str">
        <f t="shared" si="64"/>
        <v/>
      </c>
      <c r="K829" s="68"/>
    </row>
    <row r="830" spans="1:11" ht="18" x14ac:dyDescent="0.25">
      <c r="A830" s="104"/>
      <c r="B830" s="58"/>
      <c r="C830" s="59"/>
      <c r="D830" s="60"/>
      <c r="E830" s="61" t="str">
        <f t="shared" si="66"/>
        <v/>
      </c>
      <c r="F830" s="62">
        <f t="shared" si="65"/>
        <v>5.0790999999999986</v>
      </c>
      <c r="G830" s="57" t="str">
        <f t="shared" si="63"/>
        <v/>
      </c>
      <c r="H830" s="56"/>
      <c r="I830" s="64"/>
      <c r="J830" s="67" t="str">
        <f t="shared" si="64"/>
        <v/>
      </c>
      <c r="K830" s="68"/>
    </row>
    <row r="831" spans="1:11" ht="18" x14ac:dyDescent="0.25">
      <c r="A831" s="104"/>
      <c r="B831" s="58"/>
      <c r="C831" s="59"/>
      <c r="D831" s="60"/>
      <c r="E831" s="61" t="str">
        <f t="shared" si="66"/>
        <v/>
      </c>
      <c r="F831" s="62">
        <f t="shared" si="65"/>
        <v>5.0790999999999986</v>
      </c>
      <c r="G831" s="57" t="str">
        <f t="shared" si="63"/>
        <v/>
      </c>
      <c r="H831" s="56"/>
      <c r="I831" s="64"/>
      <c r="J831" s="67" t="str">
        <f t="shared" si="64"/>
        <v/>
      </c>
      <c r="K831" s="68"/>
    </row>
    <row r="832" spans="1:11" ht="18" x14ac:dyDescent="0.25">
      <c r="A832" s="104"/>
      <c r="B832" s="58"/>
      <c r="C832" s="59"/>
      <c r="D832" s="60"/>
      <c r="E832" s="61" t="str">
        <f t="shared" si="66"/>
        <v/>
      </c>
      <c r="F832" s="62">
        <f t="shared" si="65"/>
        <v>5.0790999999999986</v>
      </c>
      <c r="G832" s="57" t="str">
        <f t="shared" si="63"/>
        <v/>
      </c>
      <c r="H832" s="56"/>
      <c r="I832" s="64"/>
      <c r="J832" s="67" t="str">
        <f t="shared" si="64"/>
        <v/>
      </c>
      <c r="K832" s="68"/>
    </row>
    <row r="833" spans="1:11" ht="18" x14ac:dyDescent="0.25">
      <c r="A833" s="104"/>
      <c r="B833" s="58"/>
      <c r="C833" s="59"/>
      <c r="D833" s="60"/>
      <c r="E833" s="61" t="str">
        <f t="shared" si="66"/>
        <v/>
      </c>
      <c r="F833" s="62">
        <f t="shared" si="65"/>
        <v>5.0790999999999986</v>
      </c>
      <c r="G833" s="57" t="str">
        <f t="shared" si="63"/>
        <v/>
      </c>
      <c r="H833" s="56"/>
      <c r="I833" s="64"/>
      <c r="J833" s="67" t="str">
        <f t="shared" si="64"/>
        <v/>
      </c>
      <c r="K833" s="68"/>
    </row>
    <row r="834" spans="1:11" ht="18" x14ac:dyDescent="0.25">
      <c r="A834" s="104"/>
      <c r="B834" s="58"/>
      <c r="C834" s="59"/>
      <c r="D834" s="60"/>
      <c r="E834" s="61" t="str">
        <f t="shared" si="66"/>
        <v/>
      </c>
      <c r="F834" s="62">
        <f t="shared" si="65"/>
        <v>5.0790999999999986</v>
      </c>
      <c r="G834" s="57" t="str">
        <f t="shared" si="63"/>
        <v/>
      </c>
      <c r="H834" s="56"/>
      <c r="I834" s="64"/>
      <c r="J834" s="67" t="str">
        <f t="shared" si="64"/>
        <v/>
      </c>
      <c r="K834" s="68"/>
    </row>
    <row r="835" spans="1:11" ht="18" x14ac:dyDescent="0.25">
      <c r="A835" s="104"/>
      <c r="B835" s="58"/>
      <c r="C835" s="59"/>
      <c r="D835" s="60"/>
      <c r="E835" s="61" t="str">
        <f t="shared" si="66"/>
        <v/>
      </c>
      <c r="F835" s="62">
        <f t="shared" si="65"/>
        <v>5.0790999999999986</v>
      </c>
      <c r="G835" s="57" t="str">
        <f t="shared" si="63"/>
        <v/>
      </c>
      <c r="H835" s="56"/>
      <c r="I835" s="64"/>
      <c r="J835" s="67" t="str">
        <f t="shared" si="64"/>
        <v/>
      </c>
      <c r="K835" s="68"/>
    </row>
    <row r="836" spans="1:11" ht="18" x14ac:dyDescent="0.25">
      <c r="A836" s="104"/>
      <c r="B836" s="58"/>
      <c r="C836" s="59"/>
      <c r="D836" s="60"/>
      <c r="E836" s="61" t="str">
        <f t="shared" si="66"/>
        <v/>
      </c>
      <c r="F836" s="62">
        <f t="shared" si="65"/>
        <v>5.0790999999999986</v>
      </c>
      <c r="G836" s="57" t="str">
        <f t="shared" si="63"/>
        <v/>
      </c>
      <c r="H836" s="56"/>
      <c r="I836" s="64"/>
      <c r="J836" s="67" t="str">
        <f t="shared" si="64"/>
        <v/>
      </c>
      <c r="K836" s="68"/>
    </row>
    <row r="837" spans="1:11" ht="18" x14ac:dyDescent="0.25">
      <c r="A837" s="104"/>
      <c r="B837" s="58"/>
      <c r="C837" s="59"/>
      <c r="D837" s="60"/>
      <c r="E837" s="61" t="str">
        <f t="shared" si="66"/>
        <v/>
      </c>
      <c r="F837" s="62">
        <f t="shared" si="65"/>
        <v>5.0790999999999986</v>
      </c>
      <c r="G837" s="57" t="str">
        <f t="shared" si="63"/>
        <v/>
      </c>
      <c r="H837" s="56"/>
      <c r="I837" s="64"/>
      <c r="J837" s="67" t="str">
        <f t="shared" si="64"/>
        <v/>
      </c>
      <c r="K837" s="68"/>
    </row>
    <row r="838" spans="1:11" ht="18" customHeight="1" x14ac:dyDescent="0.25">
      <c r="A838" s="104"/>
      <c r="B838" s="58"/>
      <c r="C838" s="59"/>
      <c r="D838" s="60"/>
      <c r="E838" s="61" t="str">
        <f t="shared" si="66"/>
        <v/>
      </c>
      <c r="F838" s="62">
        <f t="shared" si="65"/>
        <v>5.0790999999999986</v>
      </c>
      <c r="G838" s="57" t="str">
        <f t="shared" si="63"/>
        <v/>
      </c>
      <c r="H838" s="56"/>
      <c r="I838" s="64"/>
      <c r="J838" s="67" t="str">
        <f t="shared" si="64"/>
        <v/>
      </c>
      <c r="K838" s="68"/>
    </row>
    <row r="839" spans="1:11" ht="18" x14ac:dyDescent="0.25">
      <c r="A839" s="104"/>
      <c r="B839" s="58"/>
      <c r="C839" s="59"/>
      <c r="D839" s="60"/>
      <c r="E839" s="61" t="str">
        <f t="shared" si="66"/>
        <v/>
      </c>
      <c r="F839" s="62">
        <f t="shared" si="65"/>
        <v>5.0790999999999986</v>
      </c>
      <c r="G839" s="57" t="str">
        <f t="shared" si="63"/>
        <v/>
      </c>
      <c r="H839" s="56"/>
      <c r="I839" s="64"/>
      <c r="J839" s="67" t="str">
        <f t="shared" si="64"/>
        <v/>
      </c>
      <c r="K839" s="68"/>
    </row>
    <row r="840" spans="1:11" ht="18" x14ac:dyDescent="0.25">
      <c r="A840" s="104"/>
      <c r="B840" s="58"/>
      <c r="C840" s="59"/>
      <c r="D840" s="60"/>
      <c r="E840" s="61" t="str">
        <f t="shared" si="66"/>
        <v/>
      </c>
      <c r="F840" s="62">
        <f t="shared" si="65"/>
        <v>5.0790999999999986</v>
      </c>
      <c r="G840" s="57" t="str">
        <f t="shared" si="63"/>
        <v/>
      </c>
      <c r="H840" s="56"/>
      <c r="I840" s="64"/>
      <c r="J840" s="67" t="str">
        <f t="shared" si="64"/>
        <v/>
      </c>
      <c r="K840" s="68"/>
    </row>
    <row r="841" spans="1:11" ht="18" x14ac:dyDescent="0.25">
      <c r="A841" s="104"/>
      <c r="B841" s="58"/>
      <c r="C841" s="59"/>
      <c r="D841" s="60"/>
      <c r="E841" s="61" t="str">
        <f t="shared" si="66"/>
        <v/>
      </c>
      <c r="F841" s="62">
        <f t="shared" si="65"/>
        <v>5.0790999999999986</v>
      </c>
      <c r="G841" s="57" t="str">
        <f t="shared" si="63"/>
        <v/>
      </c>
      <c r="H841" s="56"/>
      <c r="I841" s="64"/>
      <c r="J841" s="67" t="str">
        <f t="shared" si="64"/>
        <v/>
      </c>
      <c r="K841" s="68"/>
    </row>
    <row r="842" spans="1:11" ht="18" x14ac:dyDescent="0.25">
      <c r="A842" s="104"/>
      <c r="B842" s="58"/>
      <c r="C842" s="59"/>
      <c r="D842" s="60"/>
      <c r="E842" s="61" t="str">
        <f t="shared" si="66"/>
        <v/>
      </c>
      <c r="F842" s="62">
        <f t="shared" si="65"/>
        <v>5.0790999999999986</v>
      </c>
      <c r="G842" s="57" t="str">
        <f t="shared" si="63"/>
        <v/>
      </c>
      <c r="H842" s="56"/>
      <c r="I842" s="64"/>
      <c r="J842" s="67" t="str">
        <f t="shared" si="64"/>
        <v/>
      </c>
      <c r="K842" s="68"/>
    </row>
    <row r="843" spans="1:11" ht="18" x14ac:dyDescent="0.25">
      <c r="A843" s="104"/>
      <c r="B843" s="58"/>
      <c r="C843" s="59"/>
      <c r="D843" s="60"/>
      <c r="E843" s="61" t="str">
        <f t="shared" si="66"/>
        <v/>
      </c>
      <c r="F843" s="62">
        <f t="shared" si="65"/>
        <v>5.0790999999999986</v>
      </c>
      <c r="G843" s="57" t="str">
        <f t="shared" si="63"/>
        <v/>
      </c>
      <c r="H843" s="56"/>
      <c r="I843" s="64"/>
      <c r="J843" s="67" t="str">
        <f t="shared" si="64"/>
        <v/>
      </c>
      <c r="K843" s="68"/>
    </row>
    <row r="844" spans="1:11" ht="18" x14ac:dyDescent="0.25">
      <c r="A844" s="104"/>
      <c r="B844" s="58"/>
      <c r="C844" s="59"/>
      <c r="D844" s="60"/>
      <c r="E844" s="61" t="str">
        <f t="shared" si="66"/>
        <v/>
      </c>
      <c r="F844" s="62">
        <f t="shared" si="65"/>
        <v>5.0790999999999986</v>
      </c>
      <c r="G844" s="57" t="str">
        <f t="shared" si="63"/>
        <v/>
      </c>
      <c r="H844" s="56"/>
      <c r="I844" s="64"/>
      <c r="J844" s="67" t="str">
        <f t="shared" si="64"/>
        <v/>
      </c>
      <c r="K844" s="68"/>
    </row>
    <row r="845" spans="1:11" ht="18" x14ac:dyDescent="0.25">
      <c r="A845" s="104"/>
      <c r="B845" s="58"/>
      <c r="C845" s="59"/>
      <c r="D845" s="60"/>
      <c r="E845" s="61" t="str">
        <f t="shared" si="66"/>
        <v/>
      </c>
      <c r="F845" s="62">
        <f t="shared" si="65"/>
        <v>5.0790999999999986</v>
      </c>
      <c r="G845" s="57" t="str">
        <f t="shared" si="63"/>
        <v/>
      </c>
      <c r="H845" s="56"/>
      <c r="I845" s="64"/>
      <c r="J845" s="67" t="str">
        <f t="shared" si="64"/>
        <v/>
      </c>
      <c r="K845" s="68"/>
    </row>
    <row r="846" spans="1:11" ht="18" x14ac:dyDescent="0.25">
      <c r="A846" s="104"/>
      <c r="B846" s="58"/>
      <c r="C846" s="59"/>
      <c r="D846" s="60"/>
      <c r="E846" s="61" t="str">
        <f t="shared" si="66"/>
        <v/>
      </c>
      <c r="F846" s="62">
        <f t="shared" si="65"/>
        <v>5.0790999999999986</v>
      </c>
      <c r="G846" s="57" t="str">
        <f t="shared" si="63"/>
        <v/>
      </c>
      <c r="H846" s="56"/>
      <c r="I846" s="64"/>
      <c r="J846" s="67" t="str">
        <f t="shared" si="64"/>
        <v/>
      </c>
      <c r="K846" s="68"/>
    </row>
    <row r="847" spans="1:11" ht="18" x14ac:dyDescent="0.25">
      <c r="A847" s="104"/>
      <c r="B847" s="58"/>
      <c r="C847" s="59"/>
      <c r="D847" s="60"/>
      <c r="E847" s="61" t="str">
        <f t="shared" si="66"/>
        <v/>
      </c>
      <c r="F847" s="62">
        <f t="shared" si="65"/>
        <v>5.0790999999999986</v>
      </c>
      <c r="G847" s="57" t="str">
        <f t="shared" si="63"/>
        <v/>
      </c>
      <c r="H847" s="56"/>
      <c r="I847" s="64"/>
      <c r="J847" s="67" t="str">
        <f t="shared" si="64"/>
        <v/>
      </c>
      <c r="K847" s="68"/>
    </row>
    <row r="848" spans="1:11" ht="18" x14ac:dyDescent="0.25">
      <c r="A848" s="104"/>
      <c r="B848" s="58"/>
      <c r="C848" s="59"/>
      <c r="D848" s="60"/>
      <c r="E848" s="61" t="str">
        <f t="shared" si="66"/>
        <v/>
      </c>
      <c r="F848" s="62">
        <f t="shared" si="65"/>
        <v>5.0790999999999986</v>
      </c>
      <c r="G848" s="57" t="str">
        <f t="shared" si="63"/>
        <v/>
      </c>
      <c r="H848" s="56"/>
      <c r="I848" s="64"/>
      <c r="J848" s="67" t="str">
        <f t="shared" si="64"/>
        <v/>
      </c>
      <c r="K848" s="68"/>
    </row>
    <row r="849" spans="1:11" ht="18" x14ac:dyDescent="0.25">
      <c r="A849" s="104"/>
      <c r="B849" s="58"/>
      <c r="C849" s="59"/>
      <c r="D849" s="60"/>
      <c r="E849" s="61" t="str">
        <f t="shared" si="66"/>
        <v/>
      </c>
      <c r="F849" s="62">
        <f t="shared" si="65"/>
        <v>5.0790999999999986</v>
      </c>
      <c r="G849" s="57" t="str">
        <f t="shared" si="63"/>
        <v/>
      </c>
      <c r="H849" s="56"/>
      <c r="I849" s="64"/>
      <c r="J849" s="67" t="str">
        <f t="shared" si="64"/>
        <v/>
      </c>
      <c r="K849" s="68"/>
    </row>
    <row r="850" spans="1:11" ht="18" x14ac:dyDescent="0.25">
      <c r="A850" s="104"/>
      <c r="B850" s="58"/>
      <c r="C850" s="59"/>
      <c r="D850" s="60"/>
      <c r="E850" s="61" t="str">
        <f t="shared" si="66"/>
        <v/>
      </c>
      <c r="F850" s="62">
        <f t="shared" si="65"/>
        <v>5.0790999999999986</v>
      </c>
      <c r="G850" s="57" t="str">
        <f t="shared" si="63"/>
        <v/>
      </c>
      <c r="H850" s="56"/>
      <c r="I850" s="64"/>
      <c r="J850" s="67" t="str">
        <f t="shared" si="64"/>
        <v/>
      </c>
      <c r="K850" s="68"/>
    </row>
    <row r="851" spans="1:11" ht="18" x14ac:dyDescent="0.25">
      <c r="A851" s="104"/>
      <c r="B851" s="58"/>
      <c r="C851" s="59"/>
      <c r="D851" s="60"/>
      <c r="E851" s="61" t="str">
        <f t="shared" si="66"/>
        <v/>
      </c>
      <c r="F851" s="62">
        <f t="shared" si="65"/>
        <v>5.0790999999999986</v>
      </c>
      <c r="G851" s="57" t="str">
        <f t="shared" si="63"/>
        <v/>
      </c>
      <c r="H851" s="56"/>
      <c r="I851" s="64"/>
      <c r="J851" s="67" t="str">
        <f t="shared" si="64"/>
        <v/>
      </c>
      <c r="K851" s="68"/>
    </row>
    <row r="852" spans="1:11" ht="18" x14ac:dyDescent="0.25">
      <c r="A852" s="104"/>
      <c r="B852" s="58"/>
      <c r="C852" s="59"/>
      <c r="D852" s="60"/>
      <c r="E852" s="61" t="str">
        <f t="shared" si="66"/>
        <v/>
      </c>
      <c r="F852" s="62">
        <f t="shared" si="65"/>
        <v>5.0790999999999986</v>
      </c>
      <c r="G852" s="57" t="str">
        <f t="shared" si="63"/>
        <v/>
      </c>
      <c r="H852" s="56"/>
      <c r="I852" s="64"/>
      <c r="J852" s="67" t="str">
        <f t="shared" si="64"/>
        <v/>
      </c>
      <c r="K852" s="68"/>
    </row>
    <row r="853" spans="1:11" ht="18" x14ac:dyDescent="0.25">
      <c r="A853" s="104"/>
      <c r="B853" s="58"/>
      <c r="C853" s="59"/>
      <c r="D853" s="60"/>
      <c r="E853" s="61" t="str">
        <f t="shared" si="66"/>
        <v/>
      </c>
      <c r="F853" s="62">
        <f t="shared" si="65"/>
        <v>5.0790999999999986</v>
      </c>
      <c r="G853" s="57" t="str">
        <f t="shared" si="63"/>
        <v/>
      </c>
      <c r="H853" s="56"/>
      <c r="I853" s="64"/>
      <c r="J853" s="67" t="str">
        <f t="shared" si="64"/>
        <v/>
      </c>
      <c r="K853" s="68"/>
    </row>
    <row r="854" spans="1:11" ht="18" x14ac:dyDescent="0.25">
      <c r="A854" s="104"/>
      <c r="B854" s="58"/>
      <c r="C854" s="59"/>
      <c r="D854" s="60"/>
      <c r="E854" s="61" t="str">
        <f t="shared" si="66"/>
        <v/>
      </c>
      <c r="F854" s="62">
        <f t="shared" si="65"/>
        <v>5.0790999999999986</v>
      </c>
      <c r="G854" s="57" t="str">
        <f t="shared" si="63"/>
        <v/>
      </c>
      <c r="H854" s="56"/>
      <c r="I854" s="64"/>
      <c r="J854" s="67" t="str">
        <f t="shared" si="64"/>
        <v/>
      </c>
      <c r="K854" s="68"/>
    </row>
    <row r="855" spans="1:11" ht="18" x14ac:dyDescent="0.25">
      <c r="A855" s="104"/>
      <c r="B855" s="58"/>
      <c r="C855" s="59"/>
      <c r="D855" s="60"/>
      <c r="E855" s="61" t="str">
        <f t="shared" si="66"/>
        <v/>
      </c>
      <c r="F855" s="62">
        <f t="shared" si="65"/>
        <v>5.0790999999999986</v>
      </c>
      <c r="G855" s="57" t="str">
        <f t="shared" si="63"/>
        <v/>
      </c>
      <c r="H855" s="56"/>
      <c r="I855" s="64"/>
      <c r="J855" s="67" t="str">
        <f t="shared" si="64"/>
        <v/>
      </c>
      <c r="K855" s="68"/>
    </row>
    <row r="856" spans="1:11" ht="18" x14ac:dyDescent="0.25">
      <c r="A856" s="104"/>
      <c r="B856" s="58"/>
      <c r="C856" s="59"/>
      <c r="D856" s="60"/>
      <c r="E856" s="61" t="str">
        <f t="shared" si="66"/>
        <v/>
      </c>
      <c r="F856" s="62">
        <f t="shared" si="65"/>
        <v>5.0790999999999986</v>
      </c>
      <c r="G856" s="57" t="str">
        <f t="shared" si="63"/>
        <v/>
      </c>
      <c r="H856" s="56"/>
      <c r="I856" s="64"/>
      <c r="J856" s="67" t="str">
        <f t="shared" si="64"/>
        <v/>
      </c>
      <c r="K856" s="68"/>
    </row>
    <row r="857" spans="1:11" ht="18" x14ac:dyDescent="0.25">
      <c r="A857" s="104"/>
      <c r="B857" s="58"/>
      <c r="C857" s="59"/>
      <c r="D857" s="60"/>
      <c r="E857" s="61" t="str">
        <f t="shared" si="66"/>
        <v/>
      </c>
      <c r="F857" s="62">
        <f t="shared" si="65"/>
        <v>5.0790999999999986</v>
      </c>
      <c r="G857" s="57" t="str">
        <f t="shared" si="63"/>
        <v/>
      </c>
      <c r="H857" s="56"/>
      <c r="I857" s="64"/>
      <c r="J857" s="67" t="str">
        <f t="shared" si="64"/>
        <v/>
      </c>
      <c r="K857" s="68"/>
    </row>
    <row r="858" spans="1:11" ht="18" x14ac:dyDescent="0.25">
      <c r="A858" s="104"/>
      <c r="B858" s="58"/>
      <c r="C858" s="59"/>
      <c r="D858" s="60"/>
      <c r="E858" s="61" t="str">
        <f t="shared" si="66"/>
        <v/>
      </c>
      <c r="F858" s="62">
        <f t="shared" si="65"/>
        <v>5.0790999999999986</v>
      </c>
      <c r="G858" s="57" t="str">
        <f t="shared" si="63"/>
        <v/>
      </c>
      <c r="H858" s="56"/>
      <c r="I858" s="64"/>
      <c r="J858" s="67" t="str">
        <f t="shared" si="64"/>
        <v/>
      </c>
      <c r="K858" s="68"/>
    </row>
    <row r="859" spans="1:11" ht="18" x14ac:dyDescent="0.25">
      <c r="A859" s="104"/>
      <c r="B859" s="58"/>
      <c r="C859" s="59"/>
      <c r="D859" s="60"/>
      <c r="E859" s="61" t="str">
        <f t="shared" si="66"/>
        <v/>
      </c>
      <c r="F859" s="62">
        <f t="shared" si="65"/>
        <v>5.0790999999999986</v>
      </c>
      <c r="G859" s="57" t="str">
        <f t="shared" si="63"/>
        <v/>
      </c>
      <c r="H859" s="56"/>
      <c r="I859" s="64"/>
      <c r="J859" s="67" t="str">
        <f t="shared" si="64"/>
        <v/>
      </c>
      <c r="K859" s="68"/>
    </row>
    <row r="860" spans="1:11" ht="18" x14ac:dyDescent="0.25">
      <c r="A860" s="104"/>
      <c r="B860" s="58"/>
      <c r="C860" s="59"/>
      <c r="D860" s="60"/>
      <c r="E860" s="61" t="str">
        <f t="shared" si="66"/>
        <v/>
      </c>
      <c r="F860" s="62">
        <f t="shared" si="65"/>
        <v>5.0790999999999986</v>
      </c>
      <c r="G860" s="57" t="str">
        <f t="shared" si="63"/>
        <v/>
      </c>
      <c r="H860" s="56"/>
      <c r="I860" s="64"/>
      <c r="J860" s="67" t="str">
        <f t="shared" si="64"/>
        <v/>
      </c>
      <c r="K860" s="68"/>
    </row>
    <row r="861" spans="1:11" ht="18" x14ac:dyDescent="0.25">
      <c r="A861" s="104"/>
      <c r="B861" s="58"/>
      <c r="C861" s="59"/>
      <c r="D861" s="60"/>
      <c r="E861" s="61" t="str">
        <f t="shared" si="66"/>
        <v/>
      </c>
      <c r="F861" s="62">
        <f t="shared" si="65"/>
        <v>5.0790999999999986</v>
      </c>
      <c r="G861" s="57" t="str">
        <f t="shared" si="63"/>
        <v/>
      </c>
      <c r="H861" s="56"/>
      <c r="I861" s="64"/>
      <c r="J861" s="67" t="str">
        <f t="shared" si="64"/>
        <v/>
      </c>
      <c r="K861" s="68"/>
    </row>
    <row r="862" spans="1:11" ht="19.5" customHeight="1" x14ac:dyDescent="0.25">
      <c r="A862" s="104"/>
      <c r="B862" s="58"/>
      <c r="C862" s="59"/>
      <c r="D862" s="60"/>
      <c r="E862" s="61" t="str">
        <f t="shared" si="66"/>
        <v/>
      </c>
      <c r="F862" s="62">
        <f t="shared" si="65"/>
        <v>5.0790999999999986</v>
      </c>
      <c r="G862" s="57" t="str">
        <f t="shared" si="63"/>
        <v/>
      </c>
      <c r="H862" s="56"/>
      <c r="I862" s="64"/>
      <c r="J862" s="67" t="str">
        <f t="shared" si="64"/>
        <v/>
      </c>
      <c r="K862" s="68"/>
    </row>
    <row r="863" spans="1:11" ht="18" x14ac:dyDescent="0.25">
      <c r="A863" s="104"/>
      <c r="B863" s="58"/>
      <c r="C863" s="59"/>
      <c r="D863" s="60"/>
      <c r="E863" s="61" t="str">
        <f t="shared" si="66"/>
        <v/>
      </c>
      <c r="F863" s="62">
        <f t="shared" si="65"/>
        <v>5.0790999999999986</v>
      </c>
      <c r="G863" s="57" t="str">
        <f t="shared" si="63"/>
        <v/>
      </c>
      <c r="H863" s="56"/>
      <c r="I863" s="64"/>
      <c r="J863" s="67" t="str">
        <f t="shared" si="64"/>
        <v/>
      </c>
      <c r="K863" s="68"/>
    </row>
    <row r="864" spans="1:11" ht="18" x14ac:dyDescent="0.25">
      <c r="A864" s="104"/>
      <c r="B864" s="58"/>
      <c r="C864" s="59"/>
      <c r="D864" s="60"/>
      <c r="E864" s="61" t="str">
        <f t="shared" si="66"/>
        <v/>
      </c>
      <c r="F864" s="62">
        <f t="shared" si="65"/>
        <v>5.0790999999999986</v>
      </c>
      <c r="G864" s="57" t="str">
        <f t="shared" si="63"/>
        <v/>
      </c>
      <c r="H864" s="56"/>
      <c r="I864" s="64"/>
      <c r="J864" s="67" t="str">
        <f t="shared" si="64"/>
        <v/>
      </c>
      <c r="K864" s="68"/>
    </row>
    <row r="865" spans="1:11" ht="18" x14ac:dyDescent="0.25">
      <c r="A865" s="104"/>
      <c r="B865" s="58"/>
      <c r="C865" s="59"/>
      <c r="D865" s="60"/>
      <c r="E865" s="61" t="str">
        <f t="shared" si="66"/>
        <v/>
      </c>
      <c r="F865" s="62">
        <f t="shared" si="65"/>
        <v>5.0790999999999986</v>
      </c>
      <c r="G865" s="57" t="str">
        <f t="shared" si="63"/>
        <v/>
      </c>
      <c r="H865" s="56"/>
      <c r="I865" s="64"/>
      <c r="J865" s="67" t="str">
        <f t="shared" si="64"/>
        <v/>
      </c>
      <c r="K865" s="68"/>
    </row>
    <row r="866" spans="1:11" ht="18" x14ac:dyDescent="0.25">
      <c r="A866" s="104"/>
      <c r="B866" s="58"/>
      <c r="C866" s="59"/>
      <c r="D866" s="60"/>
      <c r="E866" s="61" t="str">
        <f t="shared" si="66"/>
        <v/>
      </c>
      <c r="F866" s="62">
        <f t="shared" si="65"/>
        <v>5.0790999999999986</v>
      </c>
      <c r="G866" s="57" t="str">
        <f t="shared" si="63"/>
        <v/>
      </c>
      <c r="H866" s="56"/>
      <c r="I866" s="64"/>
      <c r="J866" s="67" t="str">
        <f t="shared" si="64"/>
        <v/>
      </c>
      <c r="K866" s="68"/>
    </row>
    <row r="867" spans="1:11" ht="18" x14ac:dyDescent="0.25">
      <c r="A867" s="104"/>
      <c r="B867" s="58"/>
      <c r="C867" s="59"/>
      <c r="D867" s="60"/>
      <c r="E867" s="61" t="str">
        <f t="shared" si="66"/>
        <v/>
      </c>
      <c r="F867" s="62">
        <f t="shared" si="65"/>
        <v>5.0790999999999986</v>
      </c>
      <c r="G867" s="57" t="str">
        <f t="shared" si="63"/>
        <v/>
      </c>
      <c r="H867" s="56"/>
      <c r="I867" s="64"/>
      <c r="J867" s="67" t="str">
        <f t="shared" si="64"/>
        <v/>
      </c>
      <c r="K867" s="68"/>
    </row>
    <row r="868" spans="1:11" ht="18" x14ac:dyDescent="0.25">
      <c r="A868" s="104"/>
      <c r="B868" s="58"/>
      <c r="C868" s="59"/>
      <c r="D868" s="60"/>
      <c r="E868" s="61" t="str">
        <f t="shared" si="66"/>
        <v/>
      </c>
      <c r="F868" s="62">
        <f t="shared" si="65"/>
        <v>5.0790999999999986</v>
      </c>
      <c r="G868" s="57" t="str">
        <f t="shared" si="63"/>
        <v/>
      </c>
      <c r="H868" s="56"/>
      <c r="I868" s="64"/>
      <c r="J868" s="67" t="str">
        <f t="shared" si="64"/>
        <v/>
      </c>
      <c r="K868" s="68"/>
    </row>
    <row r="869" spans="1:11" ht="18" x14ac:dyDescent="0.25">
      <c r="A869" s="104"/>
      <c r="B869" s="58"/>
      <c r="C869" s="59"/>
      <c r="D869" s="60"/>
      <c r="E869" s="61" t="str">
        <f t="shared" si="66"/>
        <v/>
      </c>
      <c r="F869" s="62">
        <f t="shared" si="65"/>
        <v>5.0790999999999986</v>
      </c>
      <c r="G869" s="57" t="str">
        <f t="shared" si="63"/>
        <v/>
      </c>
      <c r="H869" s="56"/>
      <c r="I869" s="64"/>
      <c r="J869" s="67" t="str">
        <f t="shared" si="64"/>
        <v/>
      </c>
      <c r="K869" s="68"/>
    </row>
    <row r="870" spans="1:11" ht="18" x14ac:dyDescent="0.25">
      <c r="A870" s="104"/>
      <c r="B870" s="58"/>
      <c r="C870" s="59"/>
      <c r="D870" s="60"/>
      <c r="E870" s="61" t="str">
        <f t="shared" si="66"/>
        <v/>
      </c>
      <c r="F870" s="62">
        <f t="shared" si="65"/>
        <v>5.0790999999999986</v>
      </c>
      <c r="G870" s="57" t="str">
        <f t="shared" si="63"/>
        <v/>
      </c>
      <c r="H870" s="56"/>
      <c r="I870" s="64"/>
      <c r="J870" s="67" t="str">
        <f t="shared" si="64"/>
        <v/>
      </c>
      <c r="K870" s="68"/>
    </row>
    <row r="871" spans="1:11" ht="18" x14ac:dyDescent="0.25">
      <c r="A871" s="104"/>
      <c r="B871" s="58"/>
      <c r="C871" s="59"/>
      <c r="D871" s="60"/>
      <c r="E871" s="61" t="str">
        <f t="shared" si="66"/>
        <v/>
      </c>
      <c r="F871" s="62">
        <f t="shared" si="65"/>
        <v>5.0790999999999986</v>
      </c>
      <c r="G871" s="57" t="str">
        <f t="shared" si="63"/>
        <v/>
      </c>
      <c r="H871" s="56"/>
      <c r="I871" s="64"/>
      <c r="J871" s="67" t="str">
        <f t="shared" si="64"/>
        <v/>
      </c>
      <c r="K871" s="68"/>
    </row>
    <row r="872" spans="1:11" ht="21" customHeight="1" x14ac:dyDescent="0.25">
      <c r="A872" s="104"/>
      <c r="B872" s="58"/>
      <c r="C872" s="59"/>
      <c r="D872" s="60"/>
      <c r="E872" s="61" t="str">
        <f t="shared" si="66"/>
        <v/>
      </c>
      <c r="F872" s="62">
        <f t="shared" si="65"/>
        <v>5.0790999999999986</v>
      </c>
      <c r="G872" s="57" t="str">
        <f t="shared" si="63"/>
        <v/>
      </c>
      <c r="I872" s="64"/>
      <c r="J872" s="67" t="str">
        <f t="shared" si="64"/>
        <v/>
      </c>
      <c r="K872" s="68"/>
    </row>
    <row r="873" spans="1:11" ht="18" x14ac:dyDescent="0.25">
      <c r="A873" s="104"/>
      <c r="B873" s="58"/>
      <c r="C873" s="59"/>
      <c r="D873" s="60"/>
      <c r="E873" s="61" t="str">
        <f t="shared" si="66"/>
        <v/>
      </c>
      <c r="F873" s="62">
        <f t="shared" si="65"/>
        <v>5.0790999999999986</v>
      </c>
      <c r="G873" s="57" t="str">
        <f t="shared" si="63"/>
        <v/>
      </c>
      <c r="H873" s="56"/>
      <c r="I873" s="64"/>
      <c r="J873" s="67" t="str">
        <f t="shared" si="64"/>
        <v/>
      </c>
      <c r="K873" s="68"/>
    </row>
    <row r="874" spans="1:11" ht="18" x14ac:dyDescent="0.25">
      <c r="A874" s="104"/>
      <c r="B874" s="58"/>
      <c r="C874" s="59"/>
      <c r="D874" s="60"/>
      <c r="E874" s="61" t="str">
        <f t="shared" si="66"/>
        <v/>
      </c>
      <c r="F874" s="62">
        <f t="shared" si="65"/>
        <v>5.0790999999999986</v>
      </c>
      <c r="G874" s="57" t="str">
        <f t="shared" si="63"/>
        <v/>
      </c>
      <c r="H874" s="56"/>
      <c r="I874" s="64"/>
      <c r="J874" s="67" t="str">
        <f t="shared" si="64"/>
        <v/>
      </c>
      <c r="K874" s="68"/>
    </row>
    <row r="875" spans="1:11" ht="18" x14ac:dyDescent="0.25">
      <c r="A875" s="104"/>
      <c r="B875" s="58"/>
      <c r="C875" s="59"/>
      <c r="D875" s="60"/>
      <c r="E875" s="61" t="str">
        <f t="shared" si="66"/>
        <v/>
      </c>
      <c r="F875" s="62">
        <f t="shared" si="65"/>
        <v>5.0790999999999986</v>
      </c>
      <c r="G875" s="57" t="str">
        <f t="shared" si="63"/>
        <v/>
      </c>
      <c r="H875" s="56"/>
      <c r="I875" s="64"/>
      <c r="J875" s="67" t="str">
        <f t="shared" si="64"/>
        <v/>
      </c>
      <c r="K875" s="68"/>
    </row>
    <row r="876" spans="1:11" ht="18" x14ac:dyDescent="0.25">
      <c r="A876" s="104"/>
      <c r="B876" s="58"/>
      <c r="C876" s="59"/>
      <c r="D876" s="60"/>
      <c r="E876" s="61" t="str">
        <f t="shared" si="66"/>
        <v/>
      </c>
      <c r="F876" s="62">
        <f t="shared" si="65"/>
        <v>5.0790999999999986</v>
      </c>
      <c r="G876" s="57" t="str">
        <f t="shared" si="63"/>
        <v/>
      </c>
      <c r="H876" s="56"/>
      <c r="I876" s="64"/>
      <c r="J876" s="67" t="str">
        <f t="shared" si="64"/>
        <v/>
      </c>
      <c r="K876" s="68"/>
    </row>
    <row r="877" spans="1:11" ht="18" x14ac:dyDescent="0.25">
      <c r="A877" s="104"/>
      <c r="B877" s="58"/>
      <c r="C877" s="59"/>
      <c r="D877" s="60"/>
      <c r="E877" s="61" t="str">
        <f t="shared" si="66"/>
        <v/>
      </c>
      <c r="F877" s="62">
        <f t="shared" si="65"/>
        <v>5.0790999999999986</v>
      </c>
      <c r="G877" s="57" t="str">
        <f t="shared" si="63"/>
        <v/>
      </c>
      <c r="H877" s="56"/>
      <c r="I877" s="64"/>
      <c r="J877" s="67" t="str">
        <f t="shared" si="64"/>
        <v/>
      </c>
      <c r="K877" s="68"/>
    </row>
    <row r="878" spans="1:11" ht="18" x14ac:dyDescent="0.25">
      <c r="A878" s="104"/>
      <c r="B878" s="58"/>
      <c r="C878" s="59"/>
      <c r="D878" s="60"/>
      <c r="E878" s="61" t="str">
        <f t="shared" si="66"/>
        <v/>
      </c>
      <c r="F878" s="62">
        <f t="shared" si="65"/>
        <v>5.0790999999999986</v>
      </c>
      <c r="G878" s="57" t="str">
        <f t="shared" si="63"/>
        <v/>
      </c>
      <c r="H878" s="56"/>
      <c r="I878" s="64"/>
      <c r="J878" s="67" t="str">
        <f t="shared" si="64"/>
        <v/>
      </c>
      <c r="K878" s="68"/>
    </row>
    <row r="879" spans="1:11" ht="18" x14ac:dyDescent="0.25">
      <c r="A879" s="104"/>
      <c r="B879" s="58"/>
      <c r="C879" s="59"/>
      <c r="D879" s="60"/>
      <c r="E879" s="61" t="str">
        <f t="shared" si="66"/>
        <v/>
      </c>
      <c r="F879" s="62">
        <f t="shared" si="65"/>
        <v>5.0790999999999986</v>
      </c>
      <c r="G879" s="57" t="str">
        <f t="shared" si="63"/>
        <v/>
      </c>
      <c r="H879" s="56"/>
      <c r="I879" s="64"/>
      <c r="J879" s="67" t="str">
        <f t="shared" si="64"/>
        <v/>
      </c>
      <c r="K879" s="68" t="s">
        <v>78</v>
      </c>
    </row>
    <row r="880" spans="1:11" ht="18" x14ac:dyDescent="0.25">
      <c r="A880" s="104"/>
      <c r="B880" s="58"/>
      <c r="C880" s="59"/>
      <c r="D880" s="60"/>
      <c r="E880" s="61" t="str">
        <f t="shared" si="66"/>
        <v/>
      </c>
      <c r="F880" s="62">
        <f t="shared" si="65"/>
        <v>5.0790999999999986</v>
      </c>
      <c r="G880" s="57" t="str">
        <f t="shared" si="63"/>
        <v/>
      </c>
      <c r="H880" s="56"/>
      <c r="I880" s="64"/>
      <c r="J880" s="67" t="str">
        <f t="shared" si="64"/>
        <v/>
      </c>
      <c r="K880" s="68"/>
    </row>
    <row r="881" spans="1:11" ht="18" x14ac:dyDescent="0.25">
      <c r="A881" s="104"/>
      <c r="B881" s="58"/>
      <c r="C881" s="59"/>
      <c r="D881" s="60"/>
      <c r="E881" s="61" t="str">
        <f t="shared" si="66"/>
        <v/>
      </c>
      <c r="F881" s="62">
        <f t="shared" si="65"/>
        <v>5.0790999999999986</v>
      </c>
      <c r="G881" s="57" t="str">
        <f t="shared" si="63"/>
        <v/>
      </c>
      <c r="H881" s="56"/>
      <c r="I881" s="64"/>
      <c r="J881" s="67" t="str">
        <f t="shared" si="64"/>
        <v/>
      </c>
      <c r="K881" s="68"/>
    </row>
    <row r="882" spans="1:11" ht="18" x14ac:dyDescent="0.25">
      <c r="A882" s="104"/>
      <c r="B882" s="58"/>
      <c r="C882" s="59"/>
      <c r="D882" s="60"/>
      <c r="E882" s="61" t="str">
        <f t="shared" si="66"/>
        <v/>
      </c>
      <c r="F882" s="62">
        <f t="shared" si="65"/>
        <v>5.0790999999999986</v>
      </c>
      <c r="G882" s="57" t="str">
        <f t="shared" si="63"/>
        <v/>
      </c>
      <c r="H882" s="56"/>
      <c r="I882" s="64"/>
      <c r="J882" s="67" t="str">
        <f t="shared" si="64"/>
        <v/>
      </c>
      <c r="K882" s="68"/>
    </row>
    <row r="883" spans="1:11" ht="18" x14ac:dyDescent="0.25">
      <c r="A883" s="104"/>
      <c r="B883" s="58"/>
      <c r="C883" s="59"/>
      <c r="D883" s="60"/>
      <c r="E883" s="61" t="str">
        <f t="shared" si="66"/>
        <v/>
      </c>
      <c r="F883" s="62">
        <f t="shared" si="65"/>
        <v>5.0790999999999986</v>
      </c>
      <c r="G883" s="57" t="str">
        <f t="shared" si="63"/>
        <v/>
      </c>
      <c r="H883" s="56"/>
      <c r="I883" s="64"/>
      <c r="J883" s="67" t="str">
        <f t="shared" si="64"/>
        <v/>
      </c>
      <c r="K883" s="68"/>
    </row>
    <row r="884" spans="1:11" ht="18" x14ac:dyDescent="0.25">
      <c r="A884" s="104"/>
      <c r="B884" s="58"/>
      <c r="C884" s="59"/>
      <c r="D884" s="60"/>
      <c r="E884" s="61" t="str">
        <f t="shared" si="66"/>
        <v/>
      </c>
      <c r="F884" s="62">
        <f t="shared" si="65"/>
        <v>5.0790999999999986</v>
      </c>
      <c r="G884" s="57" t="str">
        <f t="shared" si="63"/>
        <v/>
      </c>
      <c r="H884" s="56"/>
      <c r="I884" s="64"/>
      <c r="J884" s="67" t="str">
        <f t="shared" si="64"/>
        <v/>
      </c>
      <c r="K884" s="68"/>
    </row>
    <row r="885" spans="1:11" ht="18" x14ac:dyDescent="0.25">
      <c r="A885" s="104"/>
      <c r="B885" s="58"/>
      <c r="C885" s="59"/>
      <c r="D885" s="60"/>
      <c r="E885" s="61" t="str">
        <f t="shared" si="66"/>
        <v/>
      </c>
      <c r="F885" s="62">
        <f t="shared" si="65"/>
        <v>5.0790999999999986</v>
      </c>
      <c r="G885" s="57" t="str">
        <f t="shared" si="63"/>
        <v/>
      </c>
      <c r="H885" s="56"/>
      <c r="I885" s="64"/>
      <c r="J885" s="67" t="str">
        <f t="shared" si="64"/>
        <v/>
      </c>
      <c r="K885" s="68"/>
    </row>
    <row r="886" spans="1:11" ht="18" x14ac:dyDescent="0.25">
      <c r="A886" s="104"/>
      <c r="B886" s="58"/>
      <c r="C886" s="59"/>
      <c r="D886" s="60"/>
      <c r="E886" s="61" t="str">
        <f t="shared" si="66"/>
        <v/>
      </c>
      <c r="F886" s="62">
        <f t="shared" si="65"/>
        <v>5.0790999999999986</v>
      </c>
      <c r="G886" s="57" t="str">
        <f t="shared" ref="G886:G949" si="67">IF(B886&amp;C886&amp;D886="","",IF(B886&amp;D886="",F886-C886,IF(B886&amp;C886="",F886-D886,IF(C886="",F885-D886))))</f>
        <v/>
      </c>
      <c r="H886" s="56"/>
      <c r="I886" s="64"/>
      <c r="J886" s="67" t="str">
        <f t="shared" si="64"/>
        <v/>
      </c>
      <c r="K886" s="68"/>
    </row>
    <row r="887" spans="1:11" ht="18" x14ac:dyDescent="0.25">
      <c r="A887" s="104"/>
      <c r="B887" s="58"/>
      <c r="C887" s="59"/>
      <c r="D887" s="60"/>
      <c r="E887" s="61" t="str">
        <f t="shared" si="66"/>
        <v/>
      </c>
      <c r="F887" s="62">
        <f t="shared" si="65"/>
        <v>5.0790999999999986</v>
      </c>
      <c r="G887" s="57" t="str">
        <f t="shared" si="67"/>
        <v/>
      </c>
      <c r="H887" s="56"/>
      <c r="I887" s="64"/>
      <c r="J887" s="67" t="str">
        <f t="shared" ref="J887:J950" si="68">IF(I887="WL-1","1st- Water Level",IF(I886="wl-1","RL Respected by Water Level",IF(I887="WL-2","2nd- Water Level",IF(E887="","","Change of Instrument"))))</f>
        <v/>
      </c>
      <c r="K887" s="68"/>
    </row>
    <row r="888" spans="1:11" ht="18" x14ac:dyDescent="0.25">
      <c r="A888" s="104"/>
      <c r="B888" s="58"/>
      <c r="C888" s="59"/>
      <c r="D888" s="60"/>
      <c r="E888" s="61" t="str">
        <f t="shared" si="66"/>
        <v/>
      </c>
      <c r="F888" s="62">
        <f t="shared" ref="F888:F951" si="69">IF(E888="",F887,E888)</f>
        <v>5.0790999999999986</v>
      </c>
      <c r="G888" s="57" t="str">
        <f t="shared" si="67"/>
        <v/>
      </c>
      <c r="H888" s="56"/>
      <c r="I888" s="64"/>
      <c r="J888" s="67" t="str">
        <f t="shared" si="68"/>
        <v/>
      </c>
      <c r="K888" s="68"/>
    </row>
    <row r="889" spans="1:11" ht="18" x14ac:dyDescent="0.25">
      <c r="A889" s="104"/>
      <c r="B889" s="58"/>
      <c r="C889" s="59"/>
      <c r="D889" s="60"/>
      <c r="E889" s="61" t="str">
        <f t="shared" si="66"/>
        <v/>
      </c>
      <c r="F889" s="62">
        <f t="shared" si="69"/>
        <v>5.0790999999999986</v>
      </c>
      <c r="G889" s="57" t="str">
        <f t="shared" si="67"/>
        <v/>
      </c>
      <c r="H889" s="56"/>
      <c r="I889" s="64"/>
      <c r="J889" s="67" t="str">
        <f t="shared" si="68"/>
        <v/>
      </c>
      <c r="K889" s="68"/>
    </row>
    <row r="890" spans="1:11" ht="20.55" customHeight="1" x14ac:dyDescent="0.25">
      <c r="A890" s="104"/>
      <c r="B890" s="58"/>
      <c r="C890" s="59"/>
      <c r="D890" s="60"/>
      <c r="E890" s="61" t="str">
        <f t="shared" si="66"/>
        <v/>
      </c>
      <c r="F890" s="62">
        <f t="shared" si="69"/>
        <v>5.0790999999999986</v>
      </c>
      <c r="G890" s="57" t="str">
        <f t="shared" si="67"/>
        <v/>
      </c>
      <c r="H890" s="56"/>
      <c r="I890" s="64"/>
      <c r="J890" s="67" t="str">
        <f t="shared" si="68"/>
        <v/>
      </c>
      <c r="K890" s="68"/>
    </row>
    <row r="891" spans="1:11" ht="23.1" customHeight="1" x14ac:dyDescent="0.25">
      <c r="A891" s="104"/>
      <c r="B891" s="58"/>
      <c r="C891" s="59"/>
      <c r="D891" s="60"/>
      <c r="E891" s="61" t="str">
        <f t="shared" ref="E891:E954" si="70">IF(I890="WL-1",G890,IF(I891="wl-2",F890+C891,IF(B891="","",F890-D891+B891)))</f>
        <v/>
      </c>
      <c r="F891" s="62">
        <f t="shared" si="69"/>
        <v>5.0790999999999986</v>
      </c>
      <c r="G891" s="57" t="str">
        <f t="shared" si="67"/>
        <v/>
      </c>
      <c r="H891" s="56"/>
      <c r="I891" s="64"/>
      <c r="J891" s="67" t="str">
        <f t="shared" si="68"/>
        <v/>
      </c>
      <c r="K891" s="68" t="s">
        <v>82</v>
      </c>
    </row>
    <row r="892" spans="1:11" ht="18" x14ac:dyDescent="0.25">
      <c r="A892" s="104"/>
      <c r="B892" s="58"/>
      <c r="C892" s="59"/>
      <c r="D892" s="60"/>
      <c r="E892" s="61" t="str">
        <f t="shared" si="70"/>
        <v/>
      </c>
      <c r="F892" s="62">
        <f t="shared" si="69"/>
        <v>5.0790999999999986</v>
      </c>
      <c r="G892" s="57" t="str">
        <f t="shared" si="67"/>
        <v/>
      </c>
      <c r="H892" s="56"/>
      <c r="I892" s="64"/>
      <c r="J892" s="67" t="str">
        <f t="shared" si="68"/>
        <v/>
      </c>
      <c r="K892" s="68"/>
    </row>
    <row r="893" spans="1:11" ht="18" x14ac:dyDescent="0.25">
      <c r="A893" s="104"/>
      <c r="B893" s="58"/>
      <c r="C893" s="59"/>
      <c r="D893" s="60"/>
      <c r="E893" s="61" t="str">
        <f t="shared" si="70"/>
        <v/>
      </c>
      <c r="F893" s="62">
        <f t="shared" si="69"/>
        <v>5.0790999999999986</v>
      </c>
      <c r="G893" s="57" t="str">
        <f t="shared" si="67"/>
        <v/>
      </c>
      <c r="H893" s="56"/>
      <c r="I893" s="64"/>
      <c r="J893" s="67" t="str">
        <f t="shared" si="68"/>
        <v/>
      </c>
      <c r="K893" s="68"/>
    </row>
    <row r="894" spans="1:11" ht="18" x14ac:dyDescent="0.25">
      <c r="A894" s="104"/>
      <c r="B894" s="58"/>
      <c r="C894" s="59"/>
      <c r="D894" s="60"/>
      <c r="E894" s="61" t="str">
        <f t="shared" si="70"/>
        <v/>
      </c>
      <c r="F894" s="62">
        <f t="shared" si="69"/>
        <v>5.0790999999999986</v>
      </c>
      <c r="G894" s="57" t="str">
        <f t="shared" si="67"/>
        <v/>
      </c>
      <c r="H894" s="56"/>
      <c r="I894" s="64"/>
      <c r="J894" s="67" t="str">
        <f t="shared" si="68"/>
        <v/>
      </c>
      <c r="K894" s="68"/>
    </row>
    <row r="895" spans="1:11" ht="18" x14ac:dyDescent="0.25">
      <c r="A895" s="104"/>
      <c r="B895" s="58"/>
      <c r="C895" s="59"/>
      <c r="D895" s="60"/>
      <c r="E895" s="61" t="str">
        <f t="shared" si="70"/>
        <v/>
      </c>
      <c r="F895" s="62">
        <f t="shared" si="69"/>
        <v>5.0790999999999986</v>
      </c>
      <c r="G895" s="57" t="str">
        <f t="shared" si="67"/>
        <v/>
      </c>
      <c r="H895" s="56"/>
      <c r="I895" s="64"/>
      <c r="J895" s="67" t="str">
        <f t="shared" si="68"/>
        <v/>
      </c>
      <c r="K895" s="68"/>
    </row>
    <row r="896" spans="1:11" ht="18" x14ac:dyDescent="0.25">
      <c r="A896" s="104"/>
      <c r="B896" s="58"/>
      <c r="C896" s="59"/>
      <c r="D896" s="60"/>
      <c r="E896" s="61" t="str">
        <f t="shared" si="70"/>
        <v/>
      </c>
      <c r="F896" s="62">
        <f t="shared" si="69"/>
        <v>5.0790999999999986</v>
      </c>
      <c r="G896" s="57" t="str">
        <f t="shared" si="67"/>
        <v/>
      </c>
      <c r="H896" s="56"/>
      <c r="I896" s="64"/>
      <c r="J896" s="67" t="str">
        <f t="shared" si="68"/>
        <v/>
      </c>
      <c r="K896" s="68"/>
    </row>
    <row r="897" spans="1:11" ht="18" x14ac:dyDescent="0.25">
      <c r="A897" s="104"/>
      <c r="B897" s="58"/>
      <c r="C897" s="59"/>
      <c r="D897" s="60"/>
      <c r="E897" s="61" t="str">
        <f t="shared" si="70"/>
        <v/>
      </c>
      <c r="F897" s="62">
        <f t="shared" si="69"/>
        <v>5.0790999999999986</v>
      </c>
      <c r="G897" s="57" t="str">
        <f t="shared" si="67"/>
        <v/>
      </c>
      <c r="H897" s="56"/>
      <c r="I897" s="64"/>
      <c r="J897" s="67" t="str">
        <f t="shared" si="68"/>
        <v/>
      </c>
      <c r="K897" s="68"/>
    </row>
    <row r="898" spans="1:11" ht="18" x14ac:dyDescent="0.25">
      <c r="A898" s="104"/>
      <c r="B898" s="58"/>
      <c r="C898" s="59"/>
      <c r="D898" s="60"/>
      <c r="E898" s="61" t="str">
        <f t="shared" si="70"/>
        <v/>
      </c>
      <c r="F898" s="62">
        <f t="shared" si="69"/>
        <v>5.0790999999999986</v>
      </c>
      <c r="G898" s="57" t="str">
        <f t="shared" si="67"/>
        <v/>
      </c>
      <c r="H898" s="56"/>
      <c r="I898" s="64"/>
      <c r="J898" s="67" t="str">
        <f t="shared" si="68"/>
        <v/>
      </c>
      <c r="K898" s="68"/>
    </row>
    <row r="899" spans="1:11" ht="18" x14ac:dyDescent="0.25">
      <c r="A899" s="104"/>
      <c r="B899" s="58"/>
      <c r="C899" s="59"/>
      <c r="D899" s="60"/>
      <c r="E899" s="61" t="str">
        <f t="shared" si="70"/>
        <v/>
      </c>
      <c r="F899" s="62">
        <f t="shared" si="69"/>
        <v>5.0790999999999986</v>
      </c>
      <c r="G899" s="57" t="str">
        <f t="shared" si="67"/>
        <v/>
      </c>
      <c r="H899" s="56"/>
      <c r="I899" s="64"/>
      <c r="J899" s="67" t="str">
        <f t="shared" si="68"/>
        <v/>
      </c>
      <c r="K899" s="68"/>
    </row>
    <row r="900" spans="1:11" ht="18" x14ac:dyDescent="0.25">
      <c r="A900" s="104"/>
      <c r="B900" s="58"/>
      <c r="C900" s="59"/>
      <c r="D900" s="60"/>
      <c r="E900" s="61" t="str">
        <f t="shared" si="70"/>
        <v/>
      </c>
      <c r="F900" s="62">
        <f t="shared" si="69"/>
        <v>5.0790999999999986</v>
      </c>
      <c r="G900" s="57" t="str">
        <f t="shared" si="67"/>
        <v/>
      </c>
      <c r="H900" s="56"/>
      <c r="I900" s="64"/>
      <c r="J900" s="67" t="str">
        <f t="shared" si="68"/>
        <v/>
      </c>
      <c r="K900" s="68"/>
    </row>
    <row r="901" spans="1:11" ht="18" x14ac:dyDescent="0.25">
      <c r="A901" s="104"/>
      <c r="B901" s="58"/>
      <c r="C901" s="59"/>
      <c r="D901" s="60"/>
      <c r="E901" s="61" t="str">
        <f t="shared" si="70"/>
        <v/>
      </c>
      <c r="F901" s="62">
        <f t="shared" si="69"/>
        <v>5.0790999999999986</v>
      </c>
      <c r="G901" s="57" t="str">
        <f t="shared" si="67"/>
        <v/>
      </c>
      <c r="H901" s="56"/>
      <c r="I901" s="64"/>
      <c r="J901" s="67" t="str">
        <f t="shared" si="68"/>
        <v/>
      </c>
      <c r="K901" s="68"/>
    </row>
    <row r="902" spans="1:11" ht="18" x14ac:dyDescent="0.25">
      <c r="A902" s="104"/>
      <c r="B902" s="58"/>
      <c r="C902" s="59"/>
      <c r="D902" s="60"/>
      <c r="E902" s="61" t="str">
        <f t="shared" si="70"/>
        <v/>
      </c>
      <c r="F902" s="62">
        <f t="shared" si="69"/>
        <v>5.0790999999999986</v>
      </c>
      <c r="G902" s="57" t="str">
        <f t="shared" si="67"/>
        <v/>
      </c>
      <c r="H902" s="56"/>
      <c r="I902" s="64"/>
      <c r="J902" s="67" t="str">
        <f t="shared" si="68"/>
        <v/>
      </c>
      <c r="K902" s="68" t="s">
        <v>78</v>
      </c>
    </row>
    <row r="903" spans="1:11" ht="18" x14ac:dyDescent="0.25">
      <c r="A903" s="104"/>
      <c r="B903" s="58"/>
      <c r="C903" s="59"/>
      <c r="D903" s="60"/>
      <c r="E903" s="61" t="str">
        <f t="shared" si="70"/>
        <v/>
      </c>
      <c r="F903" s="62">
        <f t="shared" si="69"/>
        <v>5.0790999999999986</v>
      </c>
      <c r="G903" s="57" t="str">
        <f t="shared" si="67"/>
        <v/>
      </c>
      <c r="H903" s="56"/>
      <c r="I903" s="64"/>
      <c r="J903" s="67" t="str">
        <f t="shared" si="68"/>
        <v/>
      </c>
      <c r="K903" s="68"/>
    </row>
    <row r="904" spans="1:11" ht="18" x14ac:dyDescent="0.25">
      <c r="A904" s="104"/>
      <c r="B904" s="58"/>
      <c r="C904" s="59"/>
      <c r="D904" s="60"/>
      <c r="E904" s="61" t="str">
        <f t="shared" si="70"/>
        <v/>
      </c>
      <c r="F904" s="62">
        <f t="shared" si="69"/>
        <v>5.0790999999999986</v>
      </c>
      <c r="G904" s="57" t="str">
        <f t="shared" si="67"/>
        <v/>
      </c>
      <c r="H904" s="56"/>
      <c r="I904" s="64"/>
      <c r="J904" s="67" t="str">
        <f t="shared" si="68"/>
        <v/>
      </c>
      <c r="K904" s="68"/>
    </row>
    <row r="905" spans="1:11" ht="18" x14ac:dyDescent="0.25">
      <c r="A905" s="104"/>
      <c r="B905" s="58"/>
      <c r="C905" s="59"/>
      <c r="D905" s="60"/>
      <c r="E905" s="61" t="str">
        <f t="shared" si="70"/>
        <v/>
      </c>
      <c r="F905" s="62">
        <f t="shared" si="69"/>
        <v>5.0790999999999986</v>
      </c>
      <c r="G905" s="57" t="str">
        <f t="shared" si="67"/>
        <v/>
      </c>
      <c r="H905" s="56"/>
      <c r="I905" s="64"/>
      <c r="J905" s="67" t="str">
        <f t="shared" si="68"/>
        <v/>
      </c>
      <c r="K905" s="68"/>
    </row>
    <row r="906" spans="1:11" ht="18" x14ac:dyDescent="0.25">
      <c r="A906" s="104"/>
      <c r="B906" s="58"/>
      <c r="C906" s="59"/>
      <c r="D906" s="60"/>
      <c r="E906" s="61" t="str">
        <f t="shared" si="70"/>
        <v/>
      </c>
      <c r="F906" s="62">
        <f t="shared" si="69"/>
        <v>5.0790999999999986</v>
      </c>
      <c r="G906" s="57" t="str">
        <f t="shared" si="67"/>
        <v/>
      </c>
      <c r="H906" s="56"/>
      <c r="I906" s="64"/>
      <c r="J906" s="67" t="str">
        <f t="shared" si="68"/>
        <v/>
      </c>
      <c r="K906" s="68"/>
    </row>
    <row r="907" spans="1:11" ht="16.05" customHeight="1" x14ac:dyDescent="0.25">
      <c r="A907" s="104"/>
      <c r="B907" s="58"/>
      <c r="C907" s="59"/>
      <c r="D907" s="60"/>
      <c r="E907" s="61" t="str">
        <f t="shared" si="70"/>
        <v/>
      </c>
      <c r="F907" s="62">
        <f t="shared" si="69"/>
        <v>5.0790999999999986</v>
      </c>
      <c r="G907" s="57" t="str">
        <f t="shared" si="67"/>
        <v/>
      </c>
      <c r="H907" s="56"/>
      <c r="I907" s="64"/>
      <c r="J907" s="67" t="str">
        <f t="shared" si="68"/>
        <v/>
      </c>
      <c r="K907" s="68" t="s">
        <v>81</v>
      </c>
    </row>
    <row r="908" spans="1:11" ht="18" x14ac:dyDescent="0.25">
      <c r="A908" s="104"/>
      <c r="B908" s="58"/>
      <c r="C908" s="59"/>
      <c r="D908" s="60"/>
      <c r="E908" s="61" t="str">
        <f t="shared" si="70"/>
        <v/>
      </c>
      <c r="F908" s="62">
        <f t="shared" si="69"/>
        <v>5.0790999999999986</v>
      </c>
      <c r="G908" s="57" t="str">
        <f t="shared" si="67"/>
        <v/>
      </c>
      <c r="H908" s="56"/>
      <c r="I908" s="64"/>
      <c r="J908" s="67" t="str">
        <f t="shared" si="68"/>
        <v/>
      </c>
      <c r="K908" s="68"/>
    </row>
    <row r="909" spans="1:11" ht="18" x14ac:dyDescent="0.25">
      <c r="A909" s="104"/>
      <c r="B909" s="58"/>
      <c r="C909" s="59"/>
      <c r="D909" s="60"/>
      <c r="E909" s="61" t="str">
        <f t="shared" si="70"/>
        <v/>
      </c>
      <c r="F909" s="62">
        <f t="shared" si="69"/>
        <v>5.0790999999999986</v>
      </c>
      <c r="G909" s="57" t="str">
        <f t="shared" si="67"/>
        <v/>
      </c>
      <c r="H909" s="56"/>
      <c r="I909" s="64"/>
      <c r="J909" s="67" t="str">
        <f t="shared" si="68"/>
        <v/>
      </c>
      <c r="K909" s="68"/>
    </row>
    <row r="910" spans="1:11" ht="18" x14ac:dyDescent="0.25">
      <c r="A910" s="104"/>
      <c r="B910" s="58"/>
      <c r="C910" s="59"/>
      <c r="D910" s="60"/>
      <c r="E910" s="61" t="str">
        <f t="shared" si="70"/>
        <v/>
      </c>
      <c r="F910" s="62">
        <f t="shared" si="69"/>
        <v>5.0790999999999986</v>
      </c>
      <c r="G910" s="57" t="str">
        <f t="shared" si="67"/>
        <v/>
      </c>
      <c r="H910" s="56"/>
      <c r="I910" s="64"/>
      <c r="J910" s="67" t="str">
        <f t="shared" si="68"/>
        <v/>
      </c>
      <c r="K910" s="68"/>
    </row>
    <row r="911" spans="1:11" ht="18" x14ac:dyDescent="0.25">
      <c r="A911" s="104"/>
      <c r="B911" s="58"/>
      <c r="C911" s="59"/>
      <c r="D911" s="60"/>
      <c r="E911" s="61" t="str">
        <f t="shared" si="70"/>
        <v/>
      </c>
      <c r="F911" s="62">
        <f t="shared" si="69"/>
        <v>5.0790999999999986</v>
      </c>
      <c r="G911" s="57" t="str">
        <f t="shared" si="67"/>
        <v/>
      </c>
      <c r="H911" s="56"/>
      <c r="I911" s="64"/>
      <c r="J911" s="67" t="str">
        <f t="shared" si="68"/>
        <v/>
      </c>
      <c r="K911" s="68"/>
    </row>
    <row r="912" spans="1:11" ht="18" x14ac:dyDescent="0.25">
      <c r="A912" s="104"/>
      <c r="B912" s="58"/>
      <c r="C912" s="59"/>
      <c r="D912" s="60"/>
      <c r="E912" s="61" t="str">
        <f t="shared" si="70"/>
        <v/>
      </c>
      <c r="F912" s="62">
        <f t="shared" si="69"/>
        <v>5.0790999999999986</v>
      </c>
      <c r="G912" s="57" t="str">
        <f t="shared" si="67"/>
        <v/>
      </c>
      <c r="H912" s="56"/>
      <c r="I912" s="64"/>
      <c r="J912" s="67" t="str">
        <f t="shared" si="68"/>
        <v/>
      </c>
      <c r="K912" s="68"/>
    </row>
    <row r="913" spans="1:11" ht="18" x14ac:dyDescent="0.25">
      <c r="A913" s="104"/>
      <c r="B913" s="58"/>
      <c r="C913" s="59"/>
      <c r="D913" s="60"/>
      <c r="E913" s="61" t="str">
        <f t="shared" si="70"/>
        <v/>
      </c>
      <c r="F913" s="62">
        <f t="shared" si="69"/>
        <v>5.0790999999999986</v>
      </c>
      <c r="G913" s="57" t="str">
        <f t="shared" si="67"/>
        <v/>
      </c>
      <c r="H913" s="56"/>
      <c r="I913" s="64"/>
      <c r="J913" s="67" t="str">
        <f t="shared" si="68"/>
        <v/>
      </c>
      <c r="K913" s="68"/>
    </row>
    <row r="914" spans="1:11" ht="18" x14ac:dyDescent="0.25">
      <c r="A914" s="104"/>
      <c r="B914" s="58"/>
      <c r="C914" s="59"/>
      <c r="D914" s="60"/>
      <c r="E914" s="61" t="str">
        <f t="shared" si="70"/>
        <v/>
      </c>
      <c r="F914" s="62">
        <f t="shared" si="69"/>
        <v>5.0790999999999986</v>
      </c>
      <c r="G914" s="57" t="str">
        <f t="shared" si="67"/>
        <v/>
      </c>
      <c r="H914" s="56"/>
      <c r="I914" s="64"/>
      <c r="J914" s="67" t="str">
        <f t="shared" si="68"/>
        <v/>
      </c>
      <c r="K914" s="68"/>
    </row>
    <row r="915" spans="1:11" ht="18" x14ac:dyDescent="0.25">
      <c r="A915" s="104"/>
      <c r="B915" s="58"/>
      <c r="C915" s="59"/>
      <c r="D915" s="60"/>
      <c r="E915" s="61" t="str">
        <f t="shared" si="70"/>
        <v/>
      </c>
      <c r="F915" s="62">
        <f t="shared" si="69"/>
        <v>5.0790999999999986</v>
      </c>
      <c r="G915" s="57" t="str">
        <f t="shared" si="67"/>
        <v/>
      </c>
      <c r="H915" s="56"/>
      <c r="I915" s="64"/>
      <c r="J915" s="67" t="str">
        <f t="shared" si="68"/>
        <v/>
      </c>
      <c r="K915" s="68"/>
    </row>
    <row r="916" spans="1:11" ht="18" x14ac:dyDescent="0.25">
      <c r="A916" s="104"/>
      <c r="B916" s="58"/>
      <c r="C916" s="59"/>
      <c r="D916" s="60"/>
      <c r="E916" s="61" t="str">
        <f t="shared" si="70"/>
        <v/>
      </c>
      <c r="F916" s="62">
        <f t="shared" si="69"/>
        <v>5.0790999999999986</v>
      </c>
      <c r="G916" s="57" t="str">
        <f t="shared" si="67"/>
        <v/>
      </c>
      <c r="H916" s="56"/>
      <c r="I916" s="64"/>
      <c r="J916" s="67" t="str">
        <f t="shared" si="68"/>
        <v/>
      </c>
      <c r="K916" s="68"/>
    </row>
    <row r="917" spans="1:11" ht="18" x14ac:dyDescent="0.25">
      <c r="A917" s="104"/>
      <c r="B917" s="58"/>
      <c r="C917" s="59"/>
      <c r="D917" s="60"/>
      <c r="E917" s="61" t="str">
        <f t="shared" si="70"/>
        <v/>
      </c>
      <c r="F917" s="62">
        <f t="shared" si="69"/>
        <v>5.0790999999999986</v>
      </c>
      <c r="G917" s="57" t="str">
        <f t="shared" si="67"/>
        <v/>
      </c>
      <c r="H917" s="56"/>
      <c r="I917" s="64"/>
      <c r="J917" s="67" t="str">
        <f t="shared" si="68"/>
        <v/>
      </c>
      <c r="K917" s="68"/>
    </row>
    <row r="918" spans="1:11" ht="14.55" customHeight="1" x14ac:dyDescent="0.25">
      <c r="A918" s="104"/>
      <c r="B918" s="58"/>
      <c r="C918" s="59"/>
      <c r="D918" s="60"/>
      <c r="E918" s="61" t="str">
        <f t="shared" si="70"/>
        <v/>
      </c>
      <c r="F918" s="62">
        <f t="shared" si="69"/>
        <v>5.0790999999999986</v>
      </c>
      <c r="G918" s="57" t="str">
        <f t="shared" si="67"/>
        <v/>
      </c>
      <c r="H918" s="56"/>
      <c r="I918" s="64"/>
      <c r="J918" s="67" t="str">
        <f t="shared" si="68"/>
        <v/>
      </c>
      <c r="K918" s="68"/>
    </row>
    <row r="919" spans="1:11" ht="14.55" customHeight="1" x14ac:dyDescent="0.25">
      <c r="A919" s="104"/>
      <c r="B919" s="58"/>
      <c r="C919" s="59"/>
      <c r="D919" s="60"/>
      <c r="E919" s="61" t="str">
        <f t="shared" si="70"/>
        <v/>
      </c>
      <c r="F919" s="62">
        <f t="shared" si="69"/>
        <v>5.0790999999999986</v>
      </c>
      <c r="G919" s="57" t="str">
        <f t="shared" si="67"/>
        <v/>
      </c>
      <c r="H919" s="56"/>
      <c r="I919" s="64"/>
      <c r="J919" s="67" t="str">
        <f t="shared" si="68"/>
        <v/>
      </c>
      <c r="K919" s="68"/>
    </row>
    <row r="920" spans="1:11" ht="18" x14ac:dyDescent="0.25">
      <c r="A920" s="104"/>
      <c r="B920" s="58"/>
      <c r="C920" s="59"/>
      <c r="D920" s="60"/>
      <c r="E920" s="61" t="str">
        <f t="shared" si="70"/>
        <v/>
      </c>
      <c r="F920" s="62">
        <f t="shared" si="69"/>
        <v>5.0790999999999986</v>
      </c>
      <c r="G920" s="57" t="str">
        <f t="shared" si="67"/>
        <v/>
      </c>
      <c r="H920" s="56"/>
      <c r="I920" s="64"/>
      <c r="J920" s="67" t="str">
        <f t="shared" si="68"/>
        <v/>
      </c>
      <c r="K920" s="68"/>
    </row>
    <row r="921" spans="1:11" ht="18" x14ac:dyDescent="0.25">
      <c r="A921" s="104"/>
      <c r="B921" s="58"/>
      <c r="C921" s="59"/>
      <c r="D921" s="60"/>
      <c r="E921" s="61" t="str">
        <f t="shared" si="70"/>
        <v/>
      </c>
      <c r="F921" s="62">
        <f t="shared" si="69"/>
        <v>5.0790999999999986</v>
      </c>
      <c r="G921" s="57" t="str">
        <f t="shared" si="67"/>
        <v/>
      </c>
      <c r="H921" s="56"/>
      <c r="I921" s="64"/>
      <c r="J921" s="67" t="str">
        <f t="shared" si="68"/>
        <v/>
      </c>
      <c r="K921" s="68"/>
    </row>
    <row r="922" spans="1:11" ht="18" x14ac:dyDescent="0.25">
      <c r="A922" s="104"/>
      <c r="B922" s="58"/>
      <c r="C922" s="59"/>
      <c r="D922" s="60"/>
      <c r="E922" s="61" t="str">
        <f t="shared" si="70"/>
        <v/>
      </c>
      <c r="F922" s="62">
        <f t="shared" si="69"/>
        <v>5.0790999999999986</v>
      </c>
      <c r="G922" s="57" t="str">
        <f t="shared" si="67"/>
        <v/>
      </c>
      <c r="H922" s="56"/>
      <c r="I922" s="64"/>
      <c r="J922" s="67" t="str">
        <f t="shared" si="68"/>
        <v/>
      </c>
      <c r="K922" s="68"/>
    </row>
    <row r="923" spans="1:11" ht="18" x14ac:dyDescent="0.25">
      <c r="A923" s="104"/>
      <c r="B923" s="58"/>
      <c r="C923" s="59"/>
      <c r="D923" s="60"/>
      <c r="E923" s="61" t="str">
        <f t="shared" si="70"/>
        <v/>
      </c>
      <c r="F923" s="62">
        <f t="shared" si="69"/>
        <v>5.0790999999999986</v>
      </c>
      <c r="G923" s="57" t="str">
        <f t="shared" si="67"/>
        <v/>
      </c>
      <c r="H923" s="56"/>
      <c r="I923" s="64"/>
      <c r="J923" s="67" t="str">
        <f t="shared" si="68"/>
        <v/>
      </c>
      <c r="K923" s="68" t="s">
        <v>84</v>
      </c>
    </row>
    <row r="924" spans="1:11" ht="18" x14ac:dyDescent="0.25">
      <c r="A924" s="104"/>
      <c r="B924" s="58"/>
      <c r="C924" s="59"/>
      <c r="D924" s="60"/>
      <c r="E924" s="61" t="str">
        <f t="shared" si="70"/>
        <v/>
      </c>
      <c r="F924" s="62">
        <f t="shared" si="69"/>
        <v>5.0790999999999986</v>
      </c>
      <c r="G924" s="57" t="str">
        <f t="shared" si="67"/>
        <v/>
      </c>
      <c r="H924" s="56"/>
      <c r="I924" s="64"/>
      <c r="J924" s="67" t="str">
        <f t="shared" si="68"/>
        <v/>
      </c>
      <c r="K924" s="68"/>
    </row>
    <row r="925" spans="1:11" ht="18" x14ac:dyDescent="0.25">
      <c r="A925" s="104"/>
      <c r="B925" s="58"/>
      <c r="C925" s="59"/>
      <c r="D925" s="60"/>
      <c r="E925" s="61" t="str">
        <f t="shared" si="70"/>
        <v/>
      </c>
      <c r="F925" s="62">
        <f t="shared" si="69"/>
        <v>5.0790999999999986</v>
      </c>
      <c r="G925" s="57" t="str">
        <f t="shared" si="67"/>
        <v/>
      </c>
      <c r="H925" s="56"/>
      <c r="I925" s="64"/>
      <c r="J925" s="67" t="str">
        <f t="shared" si="68"/>
        <v/>
      </c>
      <c r="K925" s="68"/>
    </row>
    <row r="926" spans="1:11" ht="18" x14ac:dyDescent="0.25">
      <c r="A926" s="104"/>
      <c r="B926" s="58"/>
      <c r="C926" s="59"/>
      <c r="D926" s="60"/>
      <c r="E926" s="61" t="str">
        <f t="shared" si="70"/>
        <v/>
      </c>
      <c r="F926" s="62">
        <f t="shared" si="69"/>
        <v>5.0790999999999986</v>
      </c>
      <c r="G926" s="57" t="str">
        <f t="shared" si="67"/>
        <v/>
      </c>
      <c r="H926" s="56"/>
      <c r="I926" s="64"/>
      <c r="J926" s="67" t="str">
        <f t="shared" si="68"/>
        <v/>
      </c>
      <c r="K926" s="68"/>
    </row>
    <row r="927" spans="1:11" ht="18" x14ac:dyDescent="0.25">
      <c r="A927" s="104"/>
      <c r="B927" s="58"/>
      <c r="C927" s="59"/>
      <c r="D927" s="60"/>
      <c r="E927" s="61" t="str">
        <f t="shared" si="70"/>
        <v/>
      </c>
      <c r="F927" s="62">
        <f t="shared" si="69"/>
        <v>5.0790999999999986</v>
      </c>
      <c r="G927" s="57" t="str">
        <f t="shared" si="67"/>
        <v/>
      </c>
      <c r="H927" s="56"/>
      <c r="I927" s="64"/>
      <c r="J927" s="67" t="str">
        <f t="shared" si="68"/>
        <v/>
      </c>
      <c r="K927" s="68"/>
    </row>
    <row r="928" spans="1:11" ht="18" x14ac:dyDescent="0.25">
      <c r="A928" s="104"/>
      <c r="B928" s="58"/>
      <c r="C928" s="59"/>
      <c r="D928" s="60"/>
      <c r="E928" s="61" t="str">
        <f t="shared" si="70"/>
        <v/>
      </c>
      <c r="F928" s="62">
        <f t="shared" si="69"/>
        <v>5.0790999999999986</v>
      </c>
      <c r="G928" s="57" t="str">
        <f t="shared" si="67"/>
        <v/>
      </c>
      <c r="H928" s="56"/>
      <c r="I928" s="64"/>
      <c r="J928" s="67" t="str">
        <f t="shared" si="68"/>
        <v/>
      </c>
      <c r="K928" s="68"/>
    </row>
    <row r="929" spans="1:11" ht="18" x14ac:dyDescent="0.25">
      <c r="A929" s="104"/>
      <c r="B929" s="58"/>
      <c r="C929" s="59"/>
      <c r="D929" s="60"/>
      <c r="E929" s="61" t="str">
        <f t="shared" si="70"/>
        <v/>
      </c>
      <c r="F929" s="62">
        <f t="shared" si="69"/>
        <v>5.0790999999999986</v>
      </c>
      <c r="G929" s="57" t="str">
        <f t="shared" si="67"/>
        <v/>
      </c>
      <c r="H929" s="56"/>
      <c r="I929" s="64"/>
      <c r="J929" s="67" t="str">
        <f t="shared" si="68"/>
        <v/>
      </c>
      <c r="K929" s="68"/>
    </row>
    <row r="930" spans="1:11" ht="18" x14ac:dyDescent="0.25">
      <c r="A930" s="104"/>
      <c r="B930" s="58"/>
      <c r="C930" s="59"/>
      <c r="D930" s="60"/>
      <c r="E930" s="61" t="str">
        <f t="shared" si="70"/>
        <v/>
      </c>
      <c r="F930" s="62">
        <f t="shared" si="69"/>
        <v>5.0790999999999986</v>
      </c>
      <c r="G930" s="57" t="str">
        <f t="shared" si="67"/>
        <v/>
      </c>
      <c r="H930" s="56"/>
      <c r="I930" s="64"/>
      <c r="J930" s="67" t="str">
        <f t="shared" si="68"/>
        <v/>
      </c>
      <c r="K930" s="68"/>
    </row>
    <row r="931" spans="1:11" ht="18" x14ac:dyDescent="0.25">
      <c r="A931" s="104"/>
      <c r="B931" s="58"/>
      <c r="C931" s="59"/>
      <c r="D931" s="60"/>
      <c r="E931" s="61" t="str">
        <f t="shared" si="70"/>
        <v/>
      </c>
      <c r="F931" s="62">
        <f t="shared" si="69"/>
        <v>5.0790999999999986</v>
      </c>
      <c r="G931" s="57" t="str">
        <f t="shared" si="67"/>
        <v/>
      </c>
      <c r="H931" s="56"/>
      <c r="I931" s="64"/>
      <c r="J931" s="67" t="str">
        <f t="shared" si="68"/>
        <v/>
      </c>
      <c r="K931" s="68"/>
    </row>
    <row r="932" spans="1:11" ht="18" x14ac:dyDescent="0.25">
      <c r="A932" s="104"/>
      <c r="B932" s="58"/>
      <c r="C932" s="59"/>
      <c r="D932" s="60"/>
      <c r="E932" s="61" t="str">
        <f t="shared" si="70"/>
        <v/>
      </c>
      <c r="F932" s="62">
        <f t="shared" si="69"/>
        <v>5.0790999999999986</v>
      </c>
      <c r="G932" s="57" t="str">
        <f t="shared" si="67"/>
        <v/>
      </c>
      <c r="H932" s="56"/>
      <c r="I932" s="64"/>
      <c r="J932" s="67" t="str">
        <f t="shared" si="68"/>
        <v/>
      </c>
      <c r="K932" s="68"/>
    </row>
    <row r="933" spans="1:11" ht="18" x14ac:dyDescent="0.25">
      <c r="A933" s="104"/>
      <c r="B933" s="58"/>
      <c r="C933" s="59"/>
      <c r="D933" s="60"/>
      <c r="E933" s="61" t="str">
        <f t="shared" si="70"/>
        <v/>
      </c>
      <c r="F933" s="62">
        <f t="shared" si="69"/>
        <v>5.0790999999999986</v>
      </c>
      <c r="G933" s="57" t="str">
        <f t="shared" si="67"/>
        <v/>
      </c>
      <c r="H933" s="56"/>
      <c r="I933" s="64"/>
      <c r="J933" s="67" t="str">
        <f t="shared" si="68"/>
        <v/>
      </c>
      <c r="K933" s="68"/>
    </row>
    <row r="934" spans="1:11" ht="18" x14ac:dyDescent="0.25">
      <c r="A934" s="104"/>
      <c r="B934" s="58"/>
      <c r="C934" s="59"/>
      <c r="D934" s="60"/>
      <c r="E934" s="61" t="str">
        <f t="shared" si="70"/>
        <v/>
      </c>
      <c r="F934" s="62">
        <f t="shared" si="69"/>
        <v>5.0790999999999986</v>
      </c>
      <c r="G934" s="57" t="str">
        <f t="shared" si="67"/>
        <v/>
      </c>
      <c r="H934" s="56"/>
      <c r="I934" s="64"/>
      <c r="J934" s="67" t="str">
        <f t="shared" si="68"/>
        <v/>
      </c>
      <c r="K934" s="68"/>
    </row>
    <row r="935" spans="1:11" ht="18" x14ac:dyDescent="0.25">
      <c r="A935" s="104"/>
      <c r="B935" s="58"/>
      <c r="C935" s="59"/>
      <c r="D935" s="60"/>
      <c r="E935" s="61" t="str">
        <f t="shared" si="70"/>
        <v/>
      </c>
      <c r="F935" s="62">
        <f t="shared" si="69"/>
        <v>5.0790999999999986</v>
      </c>
      <c r="G935" s="57" t="str">
        <f t="shared" si="67"/>
        <v/>
      </c>
      <c r="H935" s="56"/>
      <c r="I935" s="64"/>
      <c r="J935" s="67" t="str">
        <f t="shared" si="68"/>
        <v/>
      </c>
      <c r="K935" s="68" t="s">
        <v>83</v>
      </c>
    </row>
    <row r="936" spans="1:11" ht="18" x14ac:dyDescent="0.25">
      <c r="A936" s="104"/>
      <c r="B936" s="58"/>
      <c r="C936" s="59"/>
      <c r="D936" s="60"/>
      <c r="E936" s="61" t="str">
        <f t="shared" si="70"/>
        <v/>
      </c>
      <c r="F936" s="62">
        <f t="shared" si="69"/>
        <v>5.0790999999999986</v>
      </c>
      <c r="G936" s="57" t="str">
        <f t="shared" si="67"/>
        <v/>
      </c>
      <c r="H936" s="56"/>
      <c r="I936" s="64"/>
      <c r="J936" s="67" t="str">
        <f t="shared" si="68"/>
        <v/>
      </c>
      <c r="K936" s="68"/>
    </row>
    <row r="937" spans="1:11" ht="18" x14ac:dyDescent="0.25">
      <c r="A937" s="104"/>
      <c r="B937" s="58"/>
      <c r="C937" s="59"/>
      <c r="D937" s="60"/>
      <c r="E937" s="61" t="str">
        <f t="shared" si="70"/>
        <v/>
      </c>
      <c r="F937" s="62">
        <f t="shared" si="69"/>
        <v>5.0790999999999986</v>
      </c>
      <c r="G937" s="57" t="str">
        <f t="shared" si="67"/>
        <v/>
      </c>
      <c r="H937" s="56"/>
      <c r="I937" s="64"/>
      <c r="J937" s="67" t="str">
        <f t="shared" si="68"/>
        <v/>
      </c>
      <c r="K937" s="68"/>
    </row>
    <row r="938" spans="1:11" ht="18" x14ac:dyDescent="0.25">
      <c r="A938" s="104"/>
      <c r="B938" s="58"/>
      <c r="C938" s="59"/>
      <c r="D938" s="60"/>
      <c r="E938" s="61" t="str">
        <f t="shared" si="70"/>
        <v/>
      </c>
      <c r="F938" s="62">
        <f t="shared" si="69"/>
        <v>5.0790999999999986</v>
      </c>
      <c r="G938" s="57" t="str">
        <f t="shared" si="67"/>
        <v/>
      </c>
      <c r="H938" s="56"/>
      <c r="I938" s="64"/>
      <c r="J938" s="67" t="str">
        <f t="shared" si="68"/>
        <v/>
      </c>
      <c r="K938" s="68"/>
    </row>
    <row r="939" spans="1:11" ht="18" x14ac:dyDescent="0.25">
      <c r="A939" s="104"/>
      <c r="B939" s="58"/>
      <c r="C939" s="59"/>
      <c r="D939" s="60"/>
      <c r="E939" s="61" t="str">
        <f t="shared" si="70"/>
        <v/>
      </c>
      <c r="F939" s="62">
        <f t="shared" si="69"/>
        <v>5.0790999999999986</v>
      </c>
      <c r="G939" s="57" t="str">
        <f t="shared" si="67"/>
        <v/>
      </c>
      <c r="H939" s="56"/>
      <c r="I939" s="64"/>
      <c r="J939" s="67" t="str">
        <f t="shared" si="68"/>
        <v/>
      </c>
      <c r="K939" s="68"/>
    </row>
    <row r="940" spans="1:11" ht="18" x14ac:dyDescent="0.25">
      <c r="A940" s="104"/>
      <c r="B940" s="58"/>
      <c r="C940" s="59"/>
      <c r="D940" s="60"/>
      <c r="E940" s="61" t="str">
        <f t="shared" si="70"/>
        <v/>
      </c>
      <c r="F940" s="62">
        <f t="shared" si="69"/>
        <v>5.0790999999999986</v>
      </c>
      <c r="G940" s="57" t="str">
        <f t="shared" si="67"/>
        <v/>
      </c>
      <c r="H940" s="56"/>
      <c r="I940" s="64"/>
      <c r="J940" s="67" t="str">
        <f t="shared" si="68"/>
        <v/>
      </c>
      <c r="K940" s="68"/>
    </row>
    <row r="941" spans="1:11" ht="18" x14ac:dyDescent="0.25">
      <c r="A941" s="104"/>
      <c r="B941" s="58"/>
      <c r="C941" s="59"/>
      <c r="D941" s="60"/>
      <c r="E941" s="61" t="str">
        <f t="shared" si="70"/>
        <v/>
      </c>
      <c r="F941" s="62">
        <f t="shared" si="69"/>
        <v>5.0790999999999986</v>
      </c>
      <c r="G941" s="57" t="str">
        <f t="shared" si="67"/>
        <v/>
      </c>
      <c r="H941" s="56"/>
      <c r="I941" s="64"/>
      <c r="J941" s="67" t="str">
        <f t="shared" si="68"/>
        <v/>
      </c>
      <c r="K941" s="68"/>
    </row>
    <row r="942" spans="1:11" ht="18" x14ac:dyDescent="0.25">
      <c r="A942" s="104"/>
      <c r="B942" s="58"/>
      <c r="C942" s="59"/>
      <c r="D942" s="60"/>
      <c r="E942" s="61" t="str">
        <f t="shared" si="70"/>
        <v/>
      </c>
      <c r="F942" s="62">
        <f t="shared" si="69"/>
        <v>5.0790999999999986</v>
      </c>
      <c r="G942" s="57" t="str">
        <f t="shared" si="67"/>
        <v/>
      </c>
      <c r="H942" s="56"/>
      <c r="I942" s="64"/>
      <c r="J942" s="67" t="str">
        <f t="shared" si="68"/>
        <v/>
      </c>
      <c r="K942" s="68"/>
    </row>
    <row r="943" spans="1:11" ht="18" x14ac:dyDescent="0.25">
      <c r="A943" s="104"/>
      <c r="B943" s="58"/>
      <c r="C943" s="59"/>
      <c r="D943" s="60"/>
      <c r="E943" s="61" t="str">
        <f t="shared" si="70"/>
        <v/>
      </c>
      <c r="F943" s="62">
        <f t="shared" si="69"/>
        <v>5.0790999999999986</v>
      </c>
      <c r="G943" s="57" t="str">
        <f t="shared" si="67"/>
        <v/>
      </c>
      <c r="H943" s="56"/>
      <c r="I943" s="64"/>
      <c r="J943" s="67" t="str">
        <f t="shared" si="68"/>
        <v/>
      </c>
      <c r="K943" s="68"/>
    </row>
    <row r="944" spans="1:11" ht="18" x14ac:dyDescent="0.25">
      <c r="A944" s="104"/>
      <c r="B944" s="58"/>
      <c r="C944" s="59"/>
      <c r="D944" s="60"/>
      <c r="E944" s="61" t="str">
        <f t="shared" si="70"/>
        <v/>
      </c>
      <c r="F944" s="62">
        <f t="shared" si="69"/>
        <v>5.0790999999999986</v>
      </c>
      <c r="G944" s="57" t="str">
        <f t="shared" si="67"/>
        <v/>
      </c>
      <c r="H944" s="56"/>
      <c r="I944" s="64"/>
      <c r="J944" s="67" t="str">
        <f t="shared" si="68"/>
        <v/>
      </c>
      <c r="K944" s="68"/>
    </row>
    <row r="945" spans="1:11" ht="18" x14ac:dyDescent="0.25">
      <c r="A945" s="104"/>
      <c r="B945" s="58"/>
      <c r="C945" s="59"/>
      <c r="D945" s="60"/>
      <c r="E945" s="61" t="str">
        <f t="shared" si="70"/>
        <v/>
      </c>
      <c r="F945" s="62">
        <f t="shared" si="69"/>
        <v>5.0790999999999986</v>
      </c>
      <c r="G945" s="57" t="str">
        <f t="shared" si="67"/>
        <v/>
      </c>
      <c r="H945" s="56"/>
      <c r="I945" s="64"/>
      <c r="J945" s="67" t="str">
        <f t="shared" si="68"/>
        <v/>
      </c>
      <c r="K945" s="68"/>
    </row>
    <row r="946" spans="1:11" ht="18.600000000000001" customHeight="1" x14ac:dyDescent="0.25">
      <c r="A946" s="104"/>
      <c r="B946" s="58"/>
      <c r="C946" s="59"/>
      <c r="D946" s="60"/>
      <c r="E946" s="61" t="str">
        <f t="shared" si="70"/>
        <v/>
      </c>
      <c r="F946" s="62">
        <f t="shared" si="69"/>
        <v>5.0790999999999986</v>
      </c>
      <c r="G946" s="57" t="str">
        <f t="shared" si="67"/>
        <v/>
      </c>
      <c r="H946" s="56"/>
      <c r="I946" s="64"/>
      <c r="J946" s="67" t="str">
        <f t="shared" si="68"/>
        <v/>
      </c>
      <c r="K946" s="68"/>
    </row>
    <row r="947" spans="1:11" ht="16.05" customHeight="1" x14ac:dyDescent="0.25">
      <c r="A947" s="104"/>
      <c r="B947" s="58"/>
      <c r="C947" s="59"/>
      <c r="D947" s="60"/>
      <c r="E947" s="61" t="str">
        <f t="shared" si="70"/>
        <v/>
      </c>
      <c r="F947" s="62">
        <f t="shared" si="69"/>
        <v>5.0790999999999986</v>
      </c>
      <c r="G947" s="57" t="str">
        <f t="shared" si="67"/>
        <v/>
      </c>
      <c r="H947" s="56"/>
      <c r="I947" s="64"/>
      <c r="J947" s="67" t="str">
        <f t="shared" si="68"/>
        <v/>
      </c>
      <c r="K947" s="68"/>
    </row>
    <row r="948" spans="1:11" ht="18" x14ac:dyDescent="0.25">
      <c r="A948" s="104"/>
      <c r="B948" s="58"/>
      <c r="C948" s="59"/>
      <c r="D948" s="60"/>
      <c r="E948" s="61" t="str">
        <f t="shared" si="70"/>
        <v/>
      </c>
      <c r="F948" s="62">
        <f t="shared" si="69"/>
        <v>5.0790999999999986</v>
      </c>
      <c r="G948" s="57" t="str">
        <f t="shared" si="67"/>
        <v/>
      </c>
      <c r="H948" s="56"/>
      <c r="I948" s="64"/>
      <c r="J948" s="67" t="str">
        <f t="shared" si="68"/>
        <v/>
      </c>
      <c r="K948" s="68"/>
    </row>
    <row r="949" spans="1:11" ht="18" x14ac:dyDescent="0.25">
      <c r="A949" s="104"/>
      <c r="B949" s="58"/>
      <c r="C949" s="59"/>
      <c r="D949" s="60"/>
      <c r="E949" s="61" t="str">
        <f t="shared" si="70"/>
        <v/>
      </c>
      <c r="F949" s="62">
        <f t="shared" si="69"/>
        <v>5.0790999999999986</v>
      </c>
      <c r="G949" s="57" t="str">
        <f t="shared" si="67"/>
        <v/>
      </c>
      <c r="H949" s="56"/>
      <c r="I949" s="64"/>
      <c r="J949" s="67" t="str">
        <f t="shared" si="68"/>
        <v/>
      </c>
      <c r="K949" s="68"/>
    </row>
    <row r="950" spans="1:11" ht="18" x14ac:dyDescent="0.25">
      <c r="A950" s="104"/>
      <c r="B950" s="58"/>
      <c r="C950" s="59"/>
      <c r="D950" s="60"/>
      <c r="E950" s="61" t="str">
        <f t="shared" si="70"/>
        <v/>
      </c>
      <c r="F950" s="62">
        <f t="shared" si="69"/>
        <v>5.0790999999999986</v>
      </c>
      <c r="G950" s="57" t="str">
        <f t="shared" ref="G950:G998" si="71">IF(B950&amp;C950&amp;D950="","",IF(B950&amp;D950="",F950-C950,IF(B950&amp;C950="",F950-D950,IF(C950="",F949-D950))))</f>
        <v/>
      </c>
      <c r="H950" s="56"/>
      <c r="I950" s="64"/>
      <c r="J950" s="67" t="str">
        <f t="shared" si="68"/>
        <v/>
      </c>
      <c r="K950" s="68"/>
    </row>
    <row r="951" spans="1:11" ht="18" x14ac:dyDescent="0.25">
      <c r="A951" s="104"/>
      <c r="B951" s="58"/>
      <c r="C951" s="59"/>
      <c r="D951" s="60"/>
      <c r="E951" s="61" t="str">
        <f t="shared" si="70"/>
        <v/>
      </c>
      <c r="F951" s="62">
        <f t="shared" si="69"/>
        <v>5.0790999999999986</v>
      </c>
      <c r="G951" s="57" t="str">
        <f t="shared" si="71"/>
        <v/>
      </c>
      <c r="H951" s="56"/>
      <c r="I951" s="64"/>
      <c r="J951" s="67" t="str">
        <f t="shared" ref="J951:J953" si="72">IF(I951="WL-1","1st- Water Level",IF(I950="wl-1","RL Respected by Water Level",IF(I951="WL-2","2nd- Water Level",IF(E951="","","Change of Instrument"))))</f>
        <v/>
      </c>
      <c r="K951" s="68" t="s">
        <v>77</v>
      </c>
    </row>
    <row r="952" spans="1:11" ht="16.05" customHeight="1" x14ac:dyDescent="0.25">
      <c r="A952" s="104"/>
      <c r="B952" s="58"/>
      <c r="C952" s="59"/>
      <c r="D952" s="60"/>
      <c r="E952" s="61" t="str">
        <f t="shared" si="70"/>
        <v/>
      </c>
      <c r="F952" s="62">
        <f t="shared" ref="F952:F998" si="73">IF(E952="",F951,E952)</f>
        <v>5.0790999999999986</v>
      </c>
      <c r="G952" s="57" t="str">
        <f t="shared" si="71"/>
        <v/>
      </c>
      <c r="H952" s="56"/>
      <c r="I952" s="64"/>
      <c r="J952" s="67" t="str">
        <f t="shared" si="72"/>
        <v/>
      </c>
      <c r="K952" s="68"/>
    </row>
    <row r="953" spans="1:11" ht="30" customHeight="1" x14ac:dyDescent="0.25">
      <c r="A953" s="104"/>
      <c r="B953" s="58"/>
      <c r="C953" s="59"/>
      <c r="D953" s="60"/>
      <c r="E953" s="61" t="str">
        <f t="shared" si="70"/>
        <v/>
      </c>
      <c r="F953" s="62">
        <f t="shared" si="73"/>
        <v>5.0790999999999986</v>
      </c>
      <c r="G953" s="57" t="str">
        <f t="shared" si="71"/>
        <v/>
      </c>
      <c r="H953" s="56"/>
      <c r="I953" s="64"/>
      <c r="J953" s="67" t="str">
        <f t="shared" si="72"/>
        <v/>
      </c>
      <c r="K953" s="68"/>
    </row>
    <row r="954" spans="1:11" ht="18" x14ac:dyDescent="0.25">
      <c r="A954" s="104"/>
      <c r="B954" s="58"/>
      <c r="C954" s="59"/>
      <c r="D954" s="60"/>
      <c r="E954" s="61" t="str">
        <f t="shared" si="70"/>
        <v/>
      </c>
      <c r="F954" s="62">
        <f t="shared" si="73"/>
        <v>5.0790999999999986</v>
      </c>
      <c r="G954" s="57" t="str">
        <f t="shared" si="71"/>
        <v/>
      </c>
      <c r="H954" s="56"/>
      <c r="I954" s="64"/>
      <c r="J954" s="67"/>
      <c r="K954" s="68"/>
    </row>
    <row r="955" spans="1:11" ht="18" x14ac:dyDescent="0.25">
      <c r="A955" s="104"/>
      <c r="B955" s="58"/>
      <c r="C955" s="59"/>
      <c r="D955" s="60"/>
      <c r="E955" s="61" t="str">
        <f t="shared" ref="E955:E998" si="74">IF(I954="WL-1",G954,IF(I955="wl-2",F954+C955,IF(B955="","",F954-D955+B955)))</f>
        <v/>
      </c>
      <c r="F955" s="62">
        <f t="shared" si="73"/>
        <v>5.0790999999999986</v>
      </c>
      <c r="G955" s="57" t="str">
        <f t="shared" si="71"/>
        <v/>
      </c>
      <c r="H955" s="56"/>
      <c r="I955" s="64"/>
      <c r="J955" s="67"/>
      <c r="K955" s="68"/>
    </row>
    <row r="956" spans="1:11" ht="18" x14ac:dyDescent="0.25">
      <c r="A956" s="104"/>
      <c r="B956" s="58"/>
      <c r="C956" s="59"/>
      <c r="D956" s="60"/>
      <c r="E956" s="61" t="str">
        <f t="shared" si="74"/>
        <v/>
      </c>
      <c r="F956" s="62">
        <f t="shared" si="73"/>
        <v>5.0790999999999986</v>
      </c>
      <c r="G956" s="57" t="str">
        <f t="shared" si="71"/>
        <v/>
      </c>
      <c r="H956" s="56"/>
      <c r="I956" s="64"/>
      <c r="J956" s="67"/>
      <c r="K956" s="68"/>
    </row>
    <row r="957" spans="1:11" ht="18" x14ac:dyDescent="0.25">
      <c r="A957" s="104"/>
      <c r="B957" s="58"/>
      <c r="C957" s="59"/>
      <c r="D957" s="60"/>
      <c r="E957" s="61" t="str">
        <f t="shared" si="74"/>
        <v/>
      </c>
      <c r="F957" s="62">
        <f t="shared" si="73"/>
        <v>5.0790999999999986</v>
      </c>
      <c r="G957" s="57" t="str">
        <f t="shared" si="71"/>
        <v/>
      </c>
      <c r="H957" s="56"/>
      <c r="I957" s="64"/>
      <c r="J957" s="67"/>
      <c r="K957" s="68"/>
    </row>
    <row r="958" spans="1:11" ht="19.05" customHeight="1" x14ac:dyDescent="0.25">
      <c r="A958" s="104"/>
      <c r="B958" s="58"/>
      <c r="C958" s="59"/>
      <c r="D958" s="60"/>
      <c r="E958" s="61" t="str">
        <f t="shared" si="74"/>
        <v/>
      </c>
      <c r="F958" s="62">
        <f t="shared" si="73"/>
        <v>5.0790999999999986</v>
      </c>
      <c r="G958" s="57" t="str">
        <f t="shared" si="71"/>
        <v/>
      </c>
      <c r="H958" s="56"/>
      <c r="I958" s="64"/>
      <c r="J958" s="67"/>
      <c r="K958" s="68"/>
    </row>
    <row r="959" spans="1:11" ht="18" x14ac:dyDescent="0.25">
      <c r="A959" s="104"/>
      <c r="B959" s="58"/>
      <c r="C959" s="59"/>
      <c r="D959" s="60"/>
      <c r="E959" s="61" t="str">
        <f t="shared" si="74"/>
        <v/>
      </c>
      <c r="F959" s="62">
        <f t="shared" si="73"/>
        <v>5.0790999999999986</v>
      </c>
      <c r="G959" s="57" t="str">
        <f t="shared" si="71"/>
        <v/>
      </c>
      <c r="H959" s="56"/>
      <c r="I959" s="64"/>
      <c r="J959" s="67"/>
      <c r="K959" s="68"/>
    </row>
    <row r="960" spans="1:11" ht="18" x14ac:dyDescent="0.25">
      <c r="A960" s="104"/>
      <c r="B960" s="58"/>
      <c r="C960" s="59"/>
      <c r="D960" s="60"/>
      <c r="E960" s="61" t="str">
        <f t="shared" si="74"/>
        <v/>
      </c>
      <c r="F960" s="62">
        <f t="shared" si="73"/>
        <v>5.0790999999999986</v>
      </c>
      <c r="G960" s="57" t="str">
        <f t="shared" si="71"/>
        <v/>
      </c>
      <c r="H960" s="56"/>
      <c r="I960" s="64"/>
      <c r="J960" s="67"/>
      <c r="K960" s="68"/>
    </row>
    <row r="961" spans="1:11" ht="18" x14ac:dyDescent="0.25">
      <c r="A961" s="104"/>
      <c r="B961" s="58"/>
      <c r="C961" s="59"/>
      <c r="D961" s="60"/>
      <c r="E961" s="61" t="str">
        <f t="shared" si="74"/>
        <v/>
      </c>
      <c r="F961" s="62">
        <f t="shared" si="73"/>
        <v>5.0790999999999986</v>
      </c>
      <c r="G961" s="57" t="str">
        <f t="shared" si="71"/>
        <v/>
      </c>
      <c r="H961" s="56"/>
      <c r="I961" s="64"/>
      <c r="J961" s="67"/>
      <c r="K961" s="68"/>
    </row>
    <row r="962" spans="1:11" ht="18" x14ac:dyDescent="0.25">
      <c r="A962" s="104"/>
      <c r="B962" s="58"/>
      <c r="C962" s="59"/>
      <c r="D962" s="60"/>
      <c r="E962" s="61" t="str">
        <f t="shared" si="74"/>
        <v/>
      </c>
      <c r="F962" s="62">
        <f t="shared" si="73"/>
        <v>5.0790999999999986</v>
      </c>
      <c r="G962" s="57" t="str">
        <f t="shared" si="71"/>
        <v/>
      </c>
      <c r="H962" s="56"/>
      <c r="I962" s="64"/>
      <c r="J962" s="67"/>
      <c r="K962" s="68"/>
    </row>
    <row r="963" spans="1:11" ht="18" x14ac:dyDescent="0.25">
      <c r="A963" s="104"/>
      <c r="B963" s="58"/>
      <c r="C963" s="59"/>
      <c r="D963" s="60"/>
      <c r="E963" s="61" t="str">
        <f t="shared" si="74"/>
        <v/>
      </c>
      <c r="F963" s="62">
        <f t="shared" si="73"/>
        <v>5.0790999999999986</v>
      </c>
      <c r="G963" s="57" t="str">
        <f t="shared" si="71"/>
        <v/>
      </c>
      <c r="H963" s="56"/>
      <c r="I963" s="64"/>
      <c r="J963" s="67"/>
      <c r="K963" s="68"/>
    </row>
    <row r="964" spans="1:11" ht="18" x14ac:dyDescent="0.25">
      <c r="A964" s="104"/>
      <c r="B964" s="58"/>
      <c r="C964" s="59"/>
      <c r="D964" s="60"/>
      <c r="E964" s="61" t="str">
        <f t="shared" si="74"/>
        <v/>
      </c>
      <c r="F964" s="62">
        <f t="shared" si="73"/>
        <v>5.0790999999999986</v>
      </c>
      <c r="G964" s="57" t="str">
        <f t="shared" si="71"/>
        <v/>
      </c>
      <c r="H964" s="56"/>
      <c r="I964" s="64"/>
      <c r="J964" s="67"/>
      <c r="K964" s="68"/>
    </row>
    <row r="965" spans="1:11" ht="18" x14ac:dyDescent="0.25">
      <c r="A965" s="104"/>
      <c r="B965" s="58"/>
      <c r="C965" s="59"/>
      <c r="D965" s="60"/>
      <c r="E965" s="61" t="str">
        <f t="shared" si="74"/>
        <v/>
      </c>
      <c r="F965" s="62">
        <f t="shared" si="73"/>
        <v>5.0790999999999986</v>
      </c>
      <c r="G965" s="57" t="str">
        <f t="shared" si="71"/>
        <v/>
      </c>
      <c r="H965" s="56"/>
      <c r="I965" s="64"/>
      <c r="J965" s="67"/>
      <c r="K965" s="68"/>
    </row>
    <row r="966" spans="1:11" ht="18" x14ac:dyDescent="0.25">
      <c r="A966" s="104"/>
      <c r="B966" s="58"/>
      <c r="C966" s="59"/>
      <c r="D966" s="60"/>
      <c r="E966" s="61" t="str">
        <f t="shared" si="74"/>
        <v/>
      </c>
      <c r="F966" s="62">
        <f t="shared" si="73"/>
        <v>5.0790999999999986</v>
      </c>
      <c r="G966" s="57" t="str">
        <f t="shared" si="71"/>
        <v/>
      </c>
      <c r="H966" s="56"/>
      <c r="I966" s="64"/>
      <c r="J966" s="67"/>
      <c r="K966" s="68"/>
    </row>
    <row r="967" spans="1:11" ht="18" x14ac:dyDescent="0.25">
      <c r="A967" s="104"/>
      <c r="B967" s="58"/>
      <c r="C967" s="59"/>
      <c r="D967" s="60"/>
      <c r="E967" s="61" t="str">
        <f t="shared" si="74"/>
        <v/>
      </c>
      <c r="F967" s="62">
        <f t="shared" si="73"/>
        <v>5.0790999999999986</v>
      </c>
      <c r="G967" s="57" t="str">
        <f t="shared" si="71"/>
        <v/>
      </c>
      <c r="H967" s="56"/>
      <c r="I967" s="64"/>
      <c r="J967" s="67"/>
      <c r="K967" s="68"/>
    </row>
    <row r="968" spans="1:11" ht="18" customHeight="1" x14ac:dyDescent="0.25">
      <c r="A968" s="104"/>
      <c r="B968" s="58"/>
      <c r="C968" s="59"/>
      <c r="D968" s="60"/>
      <c r="E968" s="61" t="str">
        <f t="shared" si="74"/>
        <v/>
      </c>
      <c r="F968" s="62">
        <f t="shared" si="73"/>
        <v>5.0790999999999986</v>
      </c>
      <c r="G968" s="57" t="str">
        <f t="shared" si="71"/>
        <v/>
      </c>
      <c r="H968" s="56"/>
      <c r="I968" s="64"/>
      <c r="J968" s="67"/>
      <c r="K968" s="68"/>
    </row>
    <row r="969" spans="1:11" ht="18" customHeight="1" x14ac:dyDescent="0.25">
      <c r="A969" s="104"/>
      <c r="B969" s="58"/>
      <c r="C969" s="59"/>
      <c r="D969" s="60"/>
      <c r="E969" s="61" t="str">
        <f t="shared" si="74"/>
        <v/>
      </c>
      <c r="F969" s="62">
        <f t="shared" si="73"/>
        <v>5.0790999999999986</v>
      </c>
      <c r="G969" s="57" t="str">
        <f t="shared" si="71"/>
        <v/>
      </c>
      <c r="H969" s="56"/>
      <c r="I969" s="64"/>
      <c r="J969" s="67"/>
      <c r="K969" s="68"/>
    </row>
    <row r="970" spans="1:11" ht="18" x14ac:dyDescent="0.25">
      <c r="A970" s="104"/>
      <c r="B970" s="58"/>
      <c r="C970" s="59"/>
      <c r="D970" s="60"/>
      <c r="E970" s="61" t="str">
        <f t="shared" si="74"/>
        <v/>
      </c>
      <c r="F970" s="62">
        <f t="shared" si="73"/>
        <v>5.0790999999999986</v>
      </c>
      <c r="G970" s="57" t="str">
        <f t="shared" si="71"/>
        <v/>
      </c>
      <c r="H970" s="56"/>
      <c r="I970" s="64"/>
      <c r="J970" s="67"/>
      <c r="K970" s="68"/>
    </row>
    <row r="971" spans="1:11" ht="18" x14ac:dyDescent="0.25">
      <c r="A971" s="104"/>
      <c r="B971" s="58"/>
      <c r="C971" s="59"/>
      <c r="D971" s="60"/>
      <c r="E971" s="61" t="str">
        <f t="shared" si="74"/>
        <v/>
      </c>
      <c r="F971" s="62">
        <f t="shared" si="73"/>
        <v>5.0790999999999986</v>
      </c>
      <c r="G971" s="57" t="str">
        <f t="shared" si="71"/>
        <v/>
      </c>
      <c r="H971" s="56"/>
      <c r="I971" s="64"/>
      <c r="J971" s="67"/>
      <c r="K971" s="68"/>
    </row>
    <row r="972" spans="1:11" ht="18" x14ac:dyDescent="0.25">
      <c r="A972" s="104"/>
      <c r="B972" s="58"/>
      <c r="C972" s="59"/>
      <c r="D972" s="60"/>
      <c r="E972" s="61" t="str">
        <f t="shared" si="74"/>
        <v/>
      </c>
      <c r="F972" s="62">
        <f t="shared" si="73"/>
        <v>5.0790999999999986</v>
      </c>
      <c r="G972" s="57" t="str">
        <f t="shared" si="71"/>
        <v/>
      </c>
      <c r="H972" s="56"/>
      <c r="I972" s="64"/>
      <c r="J972" s="67"/>
      <c r="K972" s="68"/>
    </row>
    <row r="973" spans="1:11" ht="18" x14ac:dyDescent="0.25">
      <c r="A973" s="104"/>
      <c r="B973" s="58"/>
      <c r="C973" s="59"/>
      <c r="D973" s="60"/>
      <c r="E973" s="61" t="str">
        <f t="shared" si="74"/>
        <v/>
      </c>
      <c r="F973" s="62">
        <f t="shared" si="73"/>
        <v>5.0790999999999986</v>
      </c>
      <c r="G973" s="57" t="str">
        <f t="shared" si="71"/>
        <v/>
      </c>
      <c r="H973" s="56"/>
      <c r="I973" s="64"/>
      <c r="J973" s="67"/>
      <c r="K973" s="68"/>
    </row>
    <row r="974" spans="1:11" ht="18" x14ac:dyDescent="0.25">
      <c r="A974" s="104"/>
      <c r="B974" s="58"/>
      <c r="C974" s="59"/>
      <c r="D974" s="60"/>
      <c r="E974" s="61" t="str">
        <f t="shared" si="74"/>
        <v/>
      </c>
      <c r="F974" s="62">
        <f t="shared" si="73"/>
        <v>5.0790999999999986</v>
      </c>
      <c r="G974" s="57" t="str">
        <f t="shared" si="71"/>
        <v/>
      </c>
      <c r="H974" s="56"/>
      <c r="I974" s="64"/>
      <c r="J974" s="67"/>
      <c r="K974" s="68"/>
    </row>
    <row r="975" spans="1:11" ht="18" x14ac:dyDescent="0.25">
      <c r="A975" s="104"/>
      <c r="B975" s="58"/>
      <c r="C975" s="59"/>
      <c r="D975" s="60"/>
      <c r="E975" s="61" t="str">
        <f t="shared" si="74"/>
        <v/>
      </c>
      <c r="F975" s="62">
        <f t="shared" si="73"/>
        <v>5.0790999999999986</v>
      </c>
      <c r="G975" s="57" t="str">
        <f t="shared" si="71"/>
        <v/>
      </c>
      <c r="H975" s="56"/>
      <c r="I975" s="64"/>
      <c r="J975" s="67"/>
      <c r="K975" s="68" t="s">
        <v>83</v>
      </c>
    </row>
    <row r="976" spans="1:11" ht="18" x14ac:dyDescent="0.25">
      <c r="A976" s="104"/>
      <c r="B976" s="58"/>
      <c r="C976" s="59"/>
      <c r="D976" s="60"/>
      <c r="E976" s="61" t="str">
        <f t="shared" si="74"/>
        <v/>
      </c>
      <c r="F976" s="62">
        <f t="shared" si="73"/>
        <v>5.0790999999999986</v>
      </c>
      <c r="G976" s="57" t="str">
        <f t="shared" si="71"/>
        <v/>
      </c>
      <c r="H976" s="56"/>
      <c r="I976" s="64"/>
      <c r="J976" s="67"/>
      <c r="K976" s="68" t="s">
        <v>77</v>
      </c>
    </row>
    <row r="977" spans="1:11" ht="18" x14ac:dyDescent="0.25">
      <c r="A977" s="104"/>
      <c r="B977" s="58"/>
      <c r="C977" s="59"/>
      <c r="D977" s="60"/>
      <c r="E977" s="61" t="str">
        <f t="shared" si="74"/>
        <v/>
      </c>
      <c r="F977" s="62">
        <f t="shared" si="73"/>
        <v>5.0790999999999986</v>
      </c>
      <c r="G977" s="57" t="str">
        <f t="shared" si="71"/>
        <v/>
      </c>
      <c r="H977" s="56"/>
      <c r="I977" s="64"/>
      <c r="J977" s="67"/>
      <c r="K977" s="68"/>
    </row>
    <row r="978" spans="1:11" ht="16.05" customHeight="1" x14ac:dyDescent="0.25">
      <c r="A978" s="104"/>
      <c r="B978" s="58"/>
      <c r="C978" s="59"/>
      <c r="D978" s="60"/>
      <c r="E978" s="61" t="str">
        <f t="shared" si="74"/>
        <v/>
      </c>
      <c r="F978" s="62">
        <f t="shared" si="73"/>
        <v>5.0790999999999986</v>
      </c>
      <c r="G978" s="57" t="str">
        <f t="shared" si="71"/>
        <v/>
      </c>
      <c r="H978" s="56"/>
      <c r="I978" s="64"/>
      <c r="J978" s="67"/>
      <c r="K978" s="68"/>
    </row>
    <row r="979" spans="1:11" ht="27.6" customHeight="1" x14ac:dyDescent="0.25">
      <c r="A979" s="104"/>
      <c r="B979" s="58"/>
      <c r="C979" s="59"/>
      <c r="D979" s="60"/>
      <c r="E979" s="61" t="str">
        <f t="shared" si="74"/>
        <v/>
      </c>
      <c r="F979" s="62">
        <f t="shared" si="73"/>
        <v>5.0790999999999986</v>
      </c>
      <c r="G979" s="57" t="str">
        <f t="shared" si="71"/>
        <v/>
      </c>
      <c r="H979" s="56"/>
      <c r="I979" s="64"/>
      <c r="J979" s="67"/>
      <c r="K979" s="68"/>
    </row>
    <row r="980" spans="1:11" ht="18" x14ac:dyDescent="0.25">
      <c r="A980" s="104"/>
      <c r="B980" s="58"/>
      <c r="C980" s="59"/>
      <c r="D980" s="60"/>
      <c r="E980" s="61" t="str">
        <f t="shared" si="74"/>
        <v/>
      </c>
      <c r="F980" s="62">
        <f t="shared" si="73"/>
        <v>5.0790999999999986</v>
      </c>
      <c r="G980" s="57" t="str">
        <f t="shared" si="71"/>
        <v/>
      </c>
      <c r="H980" s="56"/>
      <c r="I980" s="64"/>
      <c r="J980" s="67"/>
      <c r="K980" s="68"/>
    </row>
    <row r="981" spans="1:11" ht="18" x14ac:dyDescent="0.25">
      <c r="A981" s="104"/>
      <c r="B981" s="58"/>
      <c r="C981" s="59"/>
      <c r="D981" s="60"/>
      <c r="E981" s="61" t="str">
        <f t="shared" si="74"/>
        <v/>
      </c>
      <c r="F981" s="62">
        <f t="shared" si="73"/>
        <v>5.0790999999999986</v>
      </c>
      <c r="G981" s="57" t="str">
        <f t="shared" si="71"/>
        <v/>
      </c>
      <c r="H981" s="56"/>
      <c r="I981" s="64"/>
      <c r="J981" s="67"/>
      <c r="K981" s="68"/>
    </row>
    <row r="982" spans="1:11" ht="18" x14ac:dyDescent="0.25">
      <c r="A982" s="104"/>
      <c r="B982" s="58"/>
      <c r="C982" s="59"/>
      <c r="D982" s="60"/>
      <c r="E982" s="61" t="str">
        <f t="shared" si="74"/>
        <v/>
      </c>
      <c r="F982" s="62">
        <f t="shared" si="73"/>
        <v>5.0790999999999986</v>
      </c>
      <c r="G982" s="57" t="str">
        <f t="shared" si="71"/>
        <v/>
      </c>
      <c r="H982" s="56"/>
      <c r="I982" s="64"/>
      <c r="J982" s="67"/>
      <c r="K982" s="68"/>
    </row>
    <row r="983" spans="1:11" ht="18" x14ac:dyDescent="0.25">
      <c r="A983" s="104"/>
      <c r="B983" s="58"/>
      <c r="C983" s="59"/>
      <c r="D983" s="60"/>
      <c r="E983" s="61" t="str">
        <f t="shared" si="74"/>
        <v/>
      </c>
      <c r="F983" s="62">
        <f t="shared" si="73"/>
        <v>5.0790999999999986</v>
      </c>
      <c r="G983" s="57" t="str">
        <f t="shared" si="71"/>
        <v/>
      </c>
      <c r="H983" s="56"/>
      <c r="I983" s="64"/>
      <c r="J983" s="67"/>
      <c r="K983" s="68"/>
    </row>
    <row r="984" spans="1:11" ht="18" x14ac:dyDescent="0.25">
      <c r="A984" s="104"/>
      <c r="B984" s="58"/>
      <c r="C984" s="59"/>
      <c r="D984" s="60"/>
      <c r="E984" s="61" t="str">
        <f t="shared" si="74"/>
        <v/>
      </c>
      <c r="F984" s="62">
        <f t="shared" si="73"/>
        <v>5.0790999999999986</v>
      </c>
      <c r="G984" s="57" t="str">
        <f t="shared" si="71"/>
        <v/>
      </c>
      <c r="H984" s="56"/>
      <c r="I984" s="64"/>
      <c r="J984" s="67"/>
      <c r="K984" s="68"/>
    </row>
    <row r="985" spans="1:11" ht="15.6" customHeight="1" x14ac:dyDescent="0.25">
      <c r="A985" s="104"/>
      <c r="B985" s="58"/>
      <c r="C985" s="59"/>
      <c r="D985" s="60"/>
      <c r="E985" s="61" t="str">
        <f t="shared" si="74"/>
        <v/>
      </c>
      <c r="F985" s="62">
        <f t="shared" si="73"/>
        <v>5.0790999999999986</v>
      </c>
      <c r="G985" s="57" t="str">
        <f t="shared" si="71"/>
        <v/>
      </c>
      <c r="H985" s="56"/>
      <c r="I985" s="64"/>
      <c r="J985" s="67"/>
      <c r="K985" s="68"/>
    </row>
    <row r="986" spans="1:11" ht="18" x14ac:dyDescent="0.25">
      <c r="A986" s="104"/>
      <c r="B986" s="58"/>
      <c r="C986" s="59"/>
      <c r="D986" s="60"/>
      <c r="E986" s="61" t="str">
        <f t="shared" si="74"/>
        <v/>
      </c>
      <c r="F986" s="62">
        <f t="shared" si="73"/>
        <v>5.0790999999999986</v>
      </c>
      <c r="G986" s="57" t="str">
        <f t="shared" si="71"/>
        <v/>
      </c>
      <c r="H986" s="56"/>
      <c r="I986" s="64"/>
      <c r="J986" s="67"/>
      <c r="K986" s="68"/>
    </row>
    <row r="987" spans="1:11" ht="18" x14ac:dyDescent="0.25">
      <c r="A987" s="104"/>
      <c r="B987" s="58"/>
      <c r="C987" s="59"/>
      <c r="D987" s="60"/>
      <c r="E987" s="61" t="str">
        <f t="shared" si="74"/>
        <v/>
      </c>
      <c r="F987" s="62">
        <f t="shared" si="73"/>
        <v>5.0790999999999986</v>
      </c>
      <c r="G987" s="57" t="str">
        <f t="shared" si="71"/>
        <v/>
      </c>
      <c r="H987" s="56"/>
      <c r="I987" s="64"/>
      <c r="J987" s="67"/>
      <c r="K987" s="68"/>
    </row>
    <row r="988" spans="1:11" ht="18" x14ac:dyDescent="0.25">
      <c r="A988" s="104"/>
      <c r="B988" s="58"/>
      <c r="C988" s="59"/>
      <c r="D988" s="60"/>
      <c r="E988" s="61" t="str">
        <f t="shared" si="74"/>
        <v/>
      </c>
      <c r="F988" s="62">
        <f t="shared" si="73"/>
        <v>5.0790999999999986</v>
      </c>
      <c r="G988" s="57" t="str">
        <f t="shared" si="71"/>
        <v/>
      </c>
      <c r="H988" s="56"/>
      <c r="I988" s="64"/>
      <c r="J988" s="67"/>
      <c r="K988" s="68"/>
    </row>
    <row r="989" spans="1:11" ht="18" x14ac:dyDescent="0.25">
      <c r="A989" s="104"/>
      <c r="B989" s="58"/>
      <c r="C989" s="59"/>
      <c r="D989" s="60"/>
      <c r="E989" s="61" t="str">
        <f t="shared" si="74"/>
        <v/>
      </c>
      <c r="F989" s="62">
        <f t="shared" si="73"/>
        <v>5.0790999999999986</v>
      </c>
      <c r="G989" s="57" t="str">
        <f t="shared" si="71"/>
        <v/>
      </c>
      <c r="H989" s="56"/>
      <c r="I989" s="64"/>
      <c r="J989" s="67"/>
      <c r="K989" s="68"/>
    </row>
    <row r="990" spans="1:11" ht="18" x14ac:dyDescent="0.25">
      <c r="A990" s="104"/>
      <c r="B990" s="58"/>
      <c r="C990" s="59"/>
      <c r="D990" s="60"/>
      <c r="E990" s="61" t="str">
        <f t="shared" si="74"/>
        <v/>
      </c>
      <c r="F990" s="62">
        <f t="shared" si="73"/>
        <v>5.0790999999999986</v>
      </c>
      <c r="G990" s="57" t="str">
        <f t="shared" si="71"/>
        <v/>
      </c>
      <c r="H990" s="56"/>
      <c r="I990" s="64"/>
      <c r="J990" s="67"/>
      <c r="K990" s="68"/>
    </row>
    <row r="991" spans="1:11" ht="18" x14ac:dyDescent="0.25">
      <c r="A991" s="104"/>
      <c r="B991" s="58"/>
      <c r="C991" s="59"/>
      <c r="D991" s="60"/>
      <c r="E991" s="61" t="str">
        <f t="shared" si="74"/>
        <v/>
      </c>
      <c r="F991" s="62">
        <f t="shared" si="73"/>
        <v>5.0790999999999986</v>
      </c>
      <c r="G991" s="57" t="str">
        <f t="shared" si="71"/>
        <v/>
      </c>
      <c r="H991" s="56"/>
      <c r="I991" s="64"/>
      <c r="J991" s="67"/>
      <c r="K991" s="68"/>
    </row>
    <row r="992" spans="1:11" ht="18" x14ac:dyDescent="0.25">
      <c r="A992" s="104"/>
      <c r="B992" s="58"/>
      <c r="C992" s="59"/>
      <c r="D992" s="60"/>
      <c r="E992" s="61" t="str">
        <f t="shared" si="74"/>
        <v/>
      </c>
      <c r="F992" s="62">
        <f t="shared" si="73"/>
        <v>5.0790999999999986</v>
      </c>
      <c r="G992" s="57" t="str">
        <f t="shared" si="71"/>
        <v/>
      </c>
      <c r="H992" s="56"/>
      <c r="I992" s="64"/>
      <c r="J992" s="67"/>
      <c r="K992" s="68"/>
    </row>
    <row r="993" spans="1:11" ht="18" x14ac:dyDescent="0.25">
      <c r="A993" s="104"/>
      <c r="B993" s="58"/>
      <c r="C993" s="59"/>
      <c r="D993" s="60"/>
      <c r="E993" s="61" t="str">
        <f t="shared" si="74"/>
        <v/>
      </c>
      <c r="F993" s="62">
        <f t="shared" si="73"/>
        <v>5.0790999999999986</v>
      </c>
      <c r="G993" s="57" t="str">
        <f t="shared" si="71"/>
        <v/>
      </c>
      <c r="H993" s="56"/>
      <c r="I993" s="64"/>
      <c r="J993" s="67"/>
      <c r="K993" s="68"/>
    </row>
    <row r="994" spans="1:11" ht="20.100000000000001" customHeight="1" x14ac:dyDescent="0.25">
      <c r="A994" s="104"/>
      <c r="B994" s="58"/>
      <c r="C994" s="59"/>
      <c r="D994" s="60"/>
      <c r="E994" s="61" t="str">
        <f t="shared" si="74"/>
        <v/>
      </c>
      <c r="F994" s="62">
        <f t="shared" si="73"/>
        <v>5.0790999999999986</v>
      </c>
      <c r="G994" s="57" t="str">
        <f t="shared" si="71"/>
        <v/>
      </c>
      <c r="H994" s="56"/>
      <c r="I994" s="64"/>
      <c r="J994" s="67"/>
      <c r="K994" s="68"/>
    </row>
    <row r="995" spans="1:11" ht="16.05" customHeight="1" x14ac:dyDescent="0.25">
      <c r="A995" s="104"/>
      <c r="B995" s="58"/>
      <c r="C995" s="59"/>
      <c r="D995" s="60"/>
      <c r="E995" s="61" t="str">
        <f t="shared" si="74"/>
        <v/>
      </c>
      <c r="F995" s="62">
        <f t="shared" si="73"/>
        <v>5.0790999999999986</v>
      </c>
      <c r="G995" s="57" t="str">
        <f t="shared" si="71"/>
        <v/>
      </c>
      <c r="H995" s="56"/>
      <c r="I995" s="64"/>
      <c r="J995" s="67"/>
      <c r="K995" s="68"/>
    </row>
    <row r="996" spans="1:11" ht="18" x14ac:dyDescent="0.25">
      <c r="A996" s="104"/>
      <c r="B996" s="58"/>
      <c r="C996" s="59"/>
      <c r="D996" s="60"/>
      <c r="E996" s="61" t="str">
        <f t="shared" si="74"/>
        <v/>
      </c>
      <c r="F996" s="62">
        <f t="shared" si="73"/>
        <v>5.0790999999999986</v>
      </c>
      <c r="G996" s="57" t="str">
        <f t="shared" si="71"/>
        <v/>
      </c>
      <c r="H996" s="56"/>
      <c r="I996" s="64"/>
      <c r="J996" s="67"/>
      <c r="K996" s="68"/>
    </row>
    <row r="997" spans="1:11" ht="18" x14ac:dyDescent="0.25">
      <c r="A997" s="104"/>
      <c r="B997" s="58"/>
      <c r="C997" s="59"/>
      <c r="D997" s="60"/>
      <c r="E997" s="61" t="str">
        <f t="shared" si="74"/>
        <v/>
      </c>
      <c r="F997" s="62">
        <f t="shared" si="73"/>
        <v>5.0790999999999986</v>
      </c>
      <c r="G997" s="57" t="str">
        <f t="shared" si="71"/>
        <v/>
      </c>
      <c r="H997" s="56"/>
      <c r="I997" s="64"/>
      <c r="J997" s="67"/>
      <c r="K997" s="68"/>
    </row>
    <row r="998" spans="1:11" ht="18" x14ac:dyDescent="0.25">
      <c r="A998" s="104"/>
      <c r="B998" s="58"/>
      <c r="C998" s="59"/>
      <c r="D998" s="60"/>
      <c r="E998" s="61" t="str">
        <f t="shared" si="74"/>
        <v/>
      </c>
      <c r="F998" s="62">
        <f t="shared" si="73"/>
        <v>5.0790999999999986</v>
      </c>
      <c r="G998" s="57" t="str">
        <f t="shared" si="71"/>
        <v/>
      </c>
      <c r="H998" s="56"/>
      <c r="I998" s="64"/>
      <c r="J998" s="67"/>
      <c r="K998" s="68"/>
    </row>
    <row r="999" spans="1:11" ht="18" x14ac:dyDescent="0.25">
      <c r="A999" s="104"/>
      <c r="B999" s="58"/>
      <c r="C999" s="59"/>
      <c r="D999" s="60"/>
      <c r="E999" s="61"/>
      <c r="F999" s="62"/>
      <c r="G999" s="57"/>
      <c r="H999" s="56"/>
      <c r="I999" s="64"/>
      <c r="J999" s="67"/>
      <c r="K999" s="68"/>
    </row>
    <row r="1000" spans="1:11" ht="18" x14ac:dyDescent="0.25">
      <c r="A1000" s="104"/>
      <c r="B1000" s="58"/>
      <c r="C1000" s="59"/>
      <c r="D1000" s="60"/>
      <c r="E1000" s="61"/>
      <c r="F1000" s="62"/>
      <c r="G1000" s="57"/>
      <c r="H1000" s="56"/>
      <c r="I1000" s="64"/>
      <c r="J1000" s="67"/>
      <c r="K1000" s="68"/>
    </row>
    <row r="1001" spans="1:11" ht="18" x14ac:dyDescent="0.25">
      <c r="A1001" s="104"/>
      <c r="B1001" s="58"/>
      <c r="C1001" s="59"/>
      <c r="D1001" s="60"/>
      <c r="E1001" s="61"/>
      <c r="F1001" s="62"/>
      <c r="G1001" s="57"/>
      <c r="H1001" s="56"/>
      <c r="I1001" s="64"/>
      <c r="J1001" s="67"/>
      <c r="K1001" s="68"/>
    </row>
    <row r="1002" spans="1:11" ht="18" x14ac:dyDescent="0.25">
      <c r="A1002" s="104"/>
      <c r="B1002" s="58"/>
      <c r="C1002" s="59"/>
      <c r="D1002" s="60"/>
      <c r="E1002" s="61"/>
      <c r="F1002" s="62"/>
      <c r="G1002" s="57"/>
      <c r="H1002" s="56"/>
      <c r="I1002" s="64"/>
      <c r="J1002" s="67"/>
      <c r="K1002" s="68"/>
    </row>
    <row r="1003" spans="1:11" ht="18" x14ac:dyDescent="0.25">
      <c r="A1003" s="104"/>
      <c r="B1003" s="58"/>
      <c r="C1003" s="59"/>
      <c r="D1003" s="60"/>
      <c r="E1003" s="61"/>
      <c r="F1003" s="62"/>
      <c r="G1003" s="57"/>
      <c r="H1003" s="56"/>
      <c r="I1003" s="64"/>
      <c r="J1003" s="67"/>
      <c r="K1003" s="68"/>
    </row>
    <row r="1004" spans="1:11" ht="18" x14ac:dyDescent="0.25">
      <c r="A1004" s="104"/>
      <c r="B1004" s="58"/>
      <c r="C1004" s="59"/>
      <c r="D1004" s="60"/>
      <c r="E1004" s="61"/>
      <c r="F1004" s="62"/>
      <c r="G1004" s="57"/>
      <c r="H1004" s="56"/>
      <c r="I1004" s="64"/>
      <c r="J1004" s="67"/>
      <c r="K1004" s="68" t="s">
        <v>83</v>
      </c>
    </row>
    <row r="1005" spans="1:11" ht="18" x14ac:dyDescent="0.25">
      <c r="A1005" s="104"/>
      <c r="B1005" s="58"/>
      <c r="C1005" s="59"/>
      <c r="D1005" s="60"/>
      <c r="E1005" s="61"/>
      <c r="F1005" s="62"/>
      <c r="G1005" s="57"/>
      <c r="H1005" s="56"/>
      <c r="I1005" s="64"/>
      <c r="J1005" s="67"/>
      <c r="K1005" s="68"/>
    </row>
    <row r="1006" spans="1:11" ht="18" x14ac:dyDescent="0.25">
      <c r="A1006" s="104"/>
      <c r="B1006" s="58"/>
      <c r="C1006" s="59"/>
      <c r="D1006" s="60"/>
      <c r="E1006" s="61"/>
      <c r="F1006" s="62"/>
      <c r="G1006" s="57"/>
      <c r="H1006" s="56"/>
      <c r="I1006" s="64"/>
      <c r="J1006" s="67"/>
      <c r="K1006" s="68"/>
    </row>
    <row r="1007" spans="1:11" ht="18" x14ac:dyDescent="0.25">
      <c r="A1007" s="104"/>
      <c r="B1007" s="58"/>
      <c r="C1007" s="59"/>
      <c r="D1007" s="60"/>
      <c r="E1007" s="61"/>
      <c r="F1007" s="62"/>
      <c r="G1007" s="57"/>
      <c r="H1007" s="56"/>
      <c r="I1007" s="64"/>
      <c r="J1007" s="67"/>
      <c r="K1007" s="68"/>
    </row>
    <row r="1008" spans="1:11" ht="18" x14ac:dyDescent="0.25">
      <c r="A1008" s="104"/>
      <c r="B1008" s="58"/>
      <c r="C1008" s="59"/>
      <c r="D1008" s="60"/>
      <c r="E1008" s="61"/>
      <c r="F1008" s="62"/>
      <c r="G1008" s="57"/>
      <c r="H1008" s="56"/>
      <c r="I1008" s="64"/>
      <c r="J1008" s="67"/>
      <c r="K1008" s="68"/>
    </row>
    <row r="1009" spans="1:11" ht="18" x14ac:dyDescent="0.25">
      <c r="A1009" s="104"/>
      <c r="B1009" s="58"/>
      <c r="C1009" s="59"/>
      <c r="D1009" s="60"/>
      <c r="E1009" s="61"/>
      <c r="F1009" s="62"/>
      <c r="G1009" s="57"/>
      <c r="H1009" s="56"/>
      <c r="I1009" s="64"/>
      <c r="J1009" s="67"/>
      <c r="K1009" s="68"/>
    </row>
    <row r="1010" spans="1:11" ht="18" x14ac:dyDescent="0.25">
      <c r="A1010" s="104"/>
      <c r="B1010" s="58"/>
      <c r="C1010" s="59"/>
      <c r="D1010" s="60"/>
      <c r="E1010" s="61"/>
      <c r="F1010" s="62"/>
      <c r="G1010" s="57"/>
      <c r="H1010" s="56"/>
      <c r="I1010" s="64"/>
      <c r="J1010" s="67"/>
      <c r="K1010" s="68"/>
    </row>
    <row r="1011" spans="1:11" ht="18" x14ac:dyDescent="0.25">
      <c r="A1011" s="104"/>
      <c r="B1011" s="58"/>
      <c r="C1011" s="59"/>
      <c r="D1011" s="60"/>
      <c r="E1011" s="61"/>
      <c r="F1011" s="62"/>
      <c r="G1011" s="57"/>
      <c r="H1011" s="56"/>
      <c r="I1011" s="64"/>
      <c r="J1011" s="67"/>
      <c r="K1011" s="68"/>
    </row>
    <row r="1012" spans="1:11" ht="18" x14ac:dyDescent="0.25">
      <c r="A1012" s="104"/>
      <c r="B1012" s="58"/>
      <c r="C1012" s="59"/>
      <c r="D1012" s="60"/>
      <c r="E1012" s="61"/>
      <c r="F1012" s="62"/>
      <c r="G1012" s="57"/>
      <c r="H1012" s="56"/>
      <c r="I1012" s="64"/>
      <c r="J1012" s="67"/>
      <c r="K1012" s="68"/>
    </row>
    <row r="1013" spans="1:11" ht="18" x14ac:dyDescent="0.25">
      <c r="A1013" s="104"/>
      <c r="B1013" s="58"/>
      <c r="C1013" s="59"/>
      <c r="D1013" s="60"/>
      <c r="E1013" s="61"/>
      <c r="F1013" s="62"/>
      <c r="G1013" s="57"/>
      <c r="H1013" s="56"/>
      <c r="I1013" s="64"/>
      <c r="J1013" s="67"/>
      <c r="K1013" s="68"/>
    </row>
    <row r="1014" spans="1:11" ht="18" x14ac:dyDescent="0.25">
      <c r="A1014" s="104"/>
      <c r="B1014" s="58"/>
      <c r="C1014" s="59"/>
      <c r="D1014" s="60"/>
      <c r="E1014" s="61"/>
      <c r="F1014" s="62"/>
      <c r="G1014" s="57"/>
      <c r="H1014" s="56"/>
      <c r="I1014" s="64"/>
      <c r="J1014" s="67"/>
      <c r="K1014" s="68" t="s">
        <v>77</v>
      </c>
    </row>
    <row r="1015" spans="1:11" ht="18" x14ac:dyDescent="0.25">
      <c r="A1015" s="104"/>
      <c r="B1015" s="58"/>
      <c r="C1015" s="59"/>
      <c r="D1015" s="60"/>
      <c r="E1015" s="61"/>
      <c r="F1015" s="62"/>
      <c r="G1015" s="57"/>
      <c r="H1015" s="56"/>
      <c r="I1015" s="64"/>
      <c r="J1015" s="67"/>
      <c r="K1015" s="68"/>
    </row>
    <row r="1016" spans="1:11" ht="21" customHeight="1" x14ac:dyDescent="0.25">
      <c r="A1016" s="104"/>
      <c r="B1016" s="58"/>
      <c r="C1016" s="59"/>
      <c r="D1016" s="60"/>
      <c r="E1016" s="61"/>
      <c r="F1016" s="62"/>
      <c r="G1016" s="57"/>
      <c r="H1016" s="56"/>
      <c r="I1016" s="64"/>
      <c r="J1016" s="67"/>
      <c r="K1016" s="68"/>
    </row>
    <row r="1017" spans="1:11" ht="34.049999999999997" customHeight="1" x14ac:dyDescent="0.25">
      <c r="A1017" s="104"/>
      <c r="B1017" s="58"/>
      <c r="C1017" s="59"/>
      <c r="D1017" s="60"/>
      <c r="E1017" s="61"/>
      <c r="F1017" s="62"/>
      <c r="G1017" s="57"/>
      <c r="H1017" s="56"/>
      <c r="I1017" s="64"/>
      <c r="J1017" s="67"/>
      <c r="K1017" s="68"/>
    </row>
    <row r="1018" spans="1:11" ht="18" x14ac:dyDescent="0.25">
      <c r="A1018" s="104"/>
      <c r="B1018" s="58"/>
      <c r="C1018" s="59"/>
      <c r="D1018" s="60"/>
      <c r="E1018" s="61"/>
      <c r="F1018" s="62"/>
      <c r="G1018" s="57"/>
      <c r="H1018" s="56"/>
      <c r="I1018" s="64"/>
      <c r="J1018" s="67"/>
      <c r="K1018" s="68"/>
    </row>
    <row r="1019" spans="1:11" ht="18" x14ac:dyDescent="0.25">
      <c r="A1019" s="104"/>
      <c r="B1019" s="58"/>
      <c r="C1019" s="59"/>
      <c r="D1019" s="60"/>
      <c r="E1019" s="61"/>
      <c r="F1019" s="62"/>
      <c r="G1019" s="57"/>
      <c r="H1019" s="56"/>
      <c r="I1019" s="64"/>
      <c r="J1019" s="67"/>
      <c r="K1019" s="68"/>
    </row>
    <row r="1020" spans="1:11" ht="18" x14ac:dyDescent="0.25">
      <c r="A1020" s="104"/>
      <c r="B1020" s="58"/>
      <c r="C1020" s="59"/>
      <c r="D1020" s="60"/>
      <c r="E1020" s="61"/>
      <c r="F1020" s="62"/>
      <c r="G1020" s="57"/>
      <c r="H1020" s="56"/>
      <c r="I1020" s="64"/>
      <c r="J1020" s="67"/>
      <c r="K1020" s="68"/>
    </row>
    <row r="1021" spans="1:11" ht="18" x14ac:dyDescent="0.25">
      <c r="A1021" s="104"/>
      <c r="B1021" s="58"/>
      <c r="C1021" s="59"/>
      <c r="D1021" s="60"/>
      <c r="E1021" s="61"/>
      <c r="F1021" s="62"/>
      <c r="G1021" s="57"/>
      <c r="H1021" s="56"/>
      <c r="I1021" s="64"/>
      <c r="J1021" s="67"/>
      <c r="K1021" s="68"/>
    </row>
    <row r="1022" spans="1:11" ht="23.1" customHeight="1" x14ac:dyDescent="0.25">
      <c r="A1022" s="104"/>
      <c r="B1022" s="58"/>
      <c r="C1022" s="59"/>
      <c r="D1022" s="60"/>
      <c r="E1022" s="61"/>
      <c r="F1022" s="62"/>
      <c r="G1022" s="57"/>
      <c r="H1022" s="56"/>
      <c r="I1022" s="64"/>
      <c r="J1022" s="67"/>
      <c r="K1022" s="68"/>
    </row>
    <row r="1023" spans="1:11" ht="18" x14ac:dyDescent="0.25">
      <c r="A1023" s="104"/>
      <c r="B1023" s="58"/>
      <c r="C1023" s="59"/>
      <c r="D1023" s="60"/>
      <c r="E1023" s="61"/>
      <c r="F1023" s="62"/>
      <c r="G1023" s="57"/>
      <c r="H1023" s="56"/>
      <c r="I1023" s="64"/>
      <c r="J1023" s="67"/>
      <c r="K1023" s="68"/>
    </row>
    <row r="1024" spans="1:11" ht="18" x14ac:dyDescent="0.25">
      <c r="A1024" s="104"/>
      <c r="B1024" s="58"/>
      <c r="C1024" s="59"/>
      <c r="D1024" s="60"/>
      <c r="E1024" s="61"/>
      <c r="F1024" s="62"/>
      <c r="G1024" s="57"/>
      <c r="H1024" s="56"/>
      <c r="I1024" s="64"/>
      <c r="J1024" s="67"/>
      <c r="K1024" s="68"/>
    </row>
    <row r="1025" spans="1:11" ht="18" x14ac:dyDescent="0.25">
      <c r="A1025" s="104"/>
      <c r="B1025" s="58"/>
      <c r="C1025" s="59"/>
      <c r="D1025" s="60"/>
      <c r="E1025" s="61"/>
      <c r="F1025" s="62"/>
      <c r="G1025" s="57"/>
      <c r="H1025" s="56"/>
      <c r="I1025" s="64"/>
      <c r="J1025" s="67"/>
      <c r="K1025" s="68"/>
    </row>
    <row r="1026" spans="1:11" ht="18.600000000000001" customHeight="1" x14ac:dyDescent="0.25">
      <c r="A1026" s="104"/>
      <c r="B1026" s="58"/>
      <c r="C1026" s="59"/>
      <c r="D1026" s="60"/>
      <c r="E1026" s="61"/>
      <c r="F1026" s="62"/>
      <c r="G1026" s="57"/>
      <c r="H1026" s="56"/>
      <c r="I1026" s="64"/>
      <c r="J1026" s="67"/>
      <c r="K1026" s="68"/>
    </row>
    <row r="1027" spans="1:11" ht="18" x14ac:dyDescent="0.25">
      <c r="A1027" s="104"/>
      <c r="B1027" s="58"/>
      <c r="C1027" s="59"/>
      <c r="D1027" s="60"/>
      <c r="E1027" s="61"/>
      <c r="F1027" s="62"/>
      <c r="G1027" s="57"/>
      <c r="H1027" s="56"/>
      <c r="I1027" s="64"/>
      <c r="J1027" s="67"/>
      <c r="K1027" s="68"/>
    </row>
    <row r="1028" spans="1:11" ht="18" x14ac:dyDescent="0.25">
      <c r="A1028" s="104"/>
      <c r="B1028" s="58"/>
      <c r="C1028" s="59"/>
      <c r="D1028" s="60"/>
      <c r="E1028" s="61"/>
      <c r="F1028" s="62"/>
      <c r="G1028" s="57"/>
      <c r="H1028" s="56"/>
      <c r="I1028" s="64"/>
      <c r="J1028" s="67"/>
      <c r="K1028" s="68"/>
    </row>
    <row r="1029" spans="1:11" ht="18" x14ac:dyDescent="0.25">
      <c r="A1029" s="104"/>
      <c r="B1029" s="58"/>
      <c r="C1029" s="59"/>
      <c r="D1029" s="60"/>
      <c r="E1029" s="61"/>
      <c r="F1029" s="62"/>
      <c r="G1029" s="57"/>
      <c r="H1029" s="56"/>
      <c r="I1029" s="64"/>
      <c r="J1029" s="67"/>
      <c r="K1029" s="68"/>
    </row>
    <row r="1030" spans="1:11" ht="18" x14ac:dyDescent="0.25">
      <c r="A1030" s="104"/>
      <c r="B1030" s="58"/>
      <c r="C1030" s="59"/>
      <c r="D1030" s="60"/>
      <c r="E1030" s="61"/>
      <c r="F1030" s="62"/>
      <c r="G1030" s="57"/>
      <c r="H1030" s="56"/>
      <c r="I1030" s="64"/>
      <c r="J1030" s="67"/>
      <c r="K1030" s="68"/>
    </row>
    <row r="1031" spans="1:11" ht="18" x14ac:dyDescent="0.25">
      <c r="A1031" s="104"/>
      <c r="B1031" s="58"/>
      <c r="C1031" s="59"/>
      <c r="D1031" s="60"/>
      <c r="E1031" s="61"/>
      <c r="F1031" s="62"/>
      <c r="G1031" s="57"/>
      <c r="H1031" s="56"/>
      <c r="I1031" s="64"/>
      <c r="J1031" s="67"/>
      <c r="K1031" s="68"/>
    </row>
    <row r="1032" spans="1:11" ht="18" x14ac:dyDescent="0.25">
      <c r="A1032" s="104"/>
      <c r="B1032" s="58"/>
      <c r="C1032" s="59"/>
      <c r="D1032" s="60"/>
      <c r="E1032" s="61"/>
      <c r="F1032" s="62"/>
      <c r="G1032" s="57"/>
      <c r="H1032" s="56"/>
      <c r="I1032" s="64"/>
      <c r="J1032" s="67"/>
      <c r="K1032" s="68"/>
    </row>
    <row r="1033" spans="1:11" ht="18" x14ac:dyDescent="0.25">
      <c r="A1033" s="104"/>
      <c r="B1033" s="58"/>
      <c r="C1033" s="59"/>
      <c r="D1033" s="60"/>
      <c r="E1033" s="61"/>
      <c r="F1033" s="62"/>
      <c r="G1033" s="57"/>
      <c r="H1033" s="56"/>
      <c r="I1033" s="64"/>
      <c r="J1033" s="67"/>
      <c r="K1033" s="68"/>
    </row>
    <row r="1034" spans="1:11" ht="18" x14ac:dyDescent="0.25">
      <c r="A1034" s="104"/>
      <c r="B1034" s="58"/>
      <c r="C1034" s="59"/>
      <c r="D1034" s="60"/>
      <c r="E1034" s="61"/>
      <c r="F1034" s="62"/>
      <c r="G1034" s="57"/>
      <c r="H1034" s="56"/>
      <c r="I1034" s="64"/>
      <c r="J1034" s="67"/>
      <c r="K1034" s="68"/>
    </row>
    <row r="1035" spans="1:11" ht="18" x14ac:dyDescent="0.25">
      <c r="A1035" s="104"/>
      <c r="B1035" s="58"/>
      <c r="C1035" s="59"/>
      <c r="D1035" s="60"/>
      <c r="E1035" s="61"/>
      <c r="F1035" s="62"/>
      <c r="G1035" s="57"/>
      <c r="H1035" s="56"/>
      <c r="I1035" s="64"/>
      <c r="J1035" s="67"/>
      <c r="K1035" s="68" t="s">
        <v>83</v>
      </c>
    </row>
    <row r="1036" spans="1:11" ht="18" x14ac:dyDescent="0.25">
      <c r="A1036" s="104"/>
      <c r="B1036" s="58"/>
      <c r="C1036" s="59"/>
      <c r="D1036" s="60"/>
      <c r="E1036" s="61"/>
      <c r="F1036" s="62"/>
      <c r="G1036" s="57"/>
      <c r="H1036" s="56"/>
      <c r="I1036" s="64"/>
      <c r="J1036" s="67"/>
      <c r="K1036" s="68"/>
    </row>
    <row r="1037" spans="1:11" ht="18" x14ac:dyDescent="0.25">
      <c r="A1037" s="104"/>
      <c r="B1037" s="58"/>
      <c r="C1037" s="59"/>
      <c r="D1037" s="60"/>
      <c r="E1037" s="61"/>
      <c r="F1037" s="62"/>
      <c r="G1037" s="57"/>
      <c r="H1037" s="56"/>
      <c r="I1037" s="64"/>
      <c r="J1037" s="67"/>
      <c r="K1037" s="68"/>
    </row>
    <row r="1038" spans="1:11" ht="18" x14ac:dyDescent="0.25">
      <c r="A1038" s="104"/>
      <c r="B1038" s="58"/>
      <c r="C1038" s="59"/>
      <c r="D1038" s="60"/>
      <c r="E1038" s="61"/>
      <c r="F1038" s="62"/>
      <c r="G1038" s="57"/>
      <c r="H1038" s="56"/>
      <c r="I1038" s="64"/>
      <c r="J1038" s="67"/>
      <c r="K1038" s="68"/>
    </row>
    <row r="1039" spans="1:11" ht="18" x14ac:dyDescent="0.25">
      <c r="A1039" s="104"/>
      <c r="B1039" s="58"/>
      <c r="C1039" s="59"/>
      <c r="D1039" s="60"/>
      <c r="E1039" s="61"/>
      <c r="F1039" s="62"/>
      <c r="G1039" s="57"/>
      <c r="H1039" s="56"/>
      <c r="I1039" s="64"/>
      <c r="J1039" s="67"/>
      <c r="K1039" s="68"/>
    </row>
    <row r="1040" spans="1:11" ht="18" x14ac:dyDescent="0.25">
      <c r="A1040" s="104"/>
      <c r="B1040" s="58"/>
      <c r="C1040" s="59"/>
      <c r="D1040" s="60"/>
      <c r="E1040" s="61"/>
      <c r="F1040" s="62"/>
      <c r="G1040" s="57"/>
      <c r="H1040" s="56"/>
      <c r="I1040" s="64"/>
      <c r="J1040" s="67"/>
      <c r="K1040" s="68"/>
    </row>
    <row r="1041" spans="1:11" ht="18" x14ac:dyDescent="0.25">
      <c r="A1041" s="104"/>
      <c r="B1041" s="58"/>
      <c r="C1041" s="59"/>
      <c r="D1041" s="60"/>
      <c r="E1041" s="61"/>
      <c r="F1041" s="62"/>
      <c r="G1041" s="57"/>
      <c r="H1041" s="56"/>
      <c r="I1041" s="64"/>
      <c r="J1041" s="67"/>
      <c r="K1041" s="68"/>
    </row>
    <row r="1042" spans="1:11" ht="18" x14ac:dyDescent="0.25">
      <c r="A1042" s="104"/>
      <c r="B1042" s="58"/>
      <c r="C1042" s="59"/>
      <c r="D1042" s="60"/>
      <c r="E1042" s="61"/>
      <c r="F1042" s="62"/>
      <c r="G1042" s="57"/>
      <c r="H1042" s="56"/>
      <c r="I1042" s="64"/>
      <c r="J1042" s="67"/>
      <c r="K1042" s="68" t="s">
        <v>77</v>
      </c>
    </row>
    <row r="1043" spans="1:11" ht="18" x14ac:dyDescent="0.25">
      <c r="A1043" s="104"/>
      <c r="B1043" s="58"/>
      <c r="C1043" s="59"/>
      <c r="D1043" s="60"/>
      <c r="E1043" s="61"/>
      <c r="F1043" s="62"/>
      <c r="G1043" s="57"/>
      <c r="H1043" s="56"/>
      <c r="I1043" s="64"/>
      <c r="J1043" s="67"/>
      <c r="K1043" s="68"/>
    </row>
    <row r="1044" spans="1:11" ht="18" x14ac:dyDescent="0.25">
      <c r="A1044" s="104"/>
      <c r="B1044" s="58"/>
      <c r="C1044" s="59"/>
      <c r="D1044" s="60"/>
      <c r="E1044" s="61"/>
      <c r="F1044" s="62"/>
      <c r="G1044" s="57"/>
      <c r="H1044" s="56"/>
      <c r="I1044" s="64"/>
      <c r="J1044" s="67"/>
      <c r="K1044" s="68"/>
    </row>
    <row r="1045" spans="1:11" ht="21" customHeight="1" x14ac:dyDescent="0.25">
      <c r="A1045" s="104"/>
      <c r="B1045" s="58"/>
      <c r="C1045" s="59"/>
      <c r="D1045" s="60"/>
      <c r="E1045" s="61"/>
      <c r="F1045" s="62"/>
      <c r="G1045" s="57"/>
      <c r="H1045" s="56"/>
      <c r="I1045" s="64"/>
      <c r="J1045" s="67"/>
      <c r="K1045" s="68"/>
    </row>
    <row r="1046" spans="1:11" ht="27" customHeight="1" x14ac:dyDescent="0.25">
      <c r="A1046" s="104"/>
      <c r="B1046" s="58"/>
      <c r="C1046" s="59"/>
      <c r="D1046" s="60"/>
      <c r="E1046" s="61"/>
      <c r="F1046" s="62"/>
      <c r="G1046" s="57"/>
      <c r="H1046" s="56"/>
      <c r="I1046" s="64"/>
      <c r="J1046" s="67"/>
      <c r="K1046" s="68"/>
    </row>
    <row r="1047" spans="1:11" ht="18" x14ac:dyDescent="0.25">
      <c r="A1047" s="104"/>
      <c r="B1047" s="58"/>
      <c r="C1047" s="59"/>
      <c r="D1047" s="60"/>
      <c r="E1047" s="61"/>
      <c r="F1047" s="62"/>
      <c r="G1047" s="57"/>
      <c r="H1047" s="56"/>
      <c r="I1047" s="64"/>
      <c r="J1047" s="67"/>
      <c r="K1047" s="68"/>
    </row>
    <row r="1048" spans="1:11" ht="18" x14ac:dyDescent="0.25">
      <c r="A1048" s="104"/>
      <c r="B1048" s="58"/>
      <c r="C1048" s="59"/>
      <c r="D1048" s="60"/>
      <c r="E1048" s="61"/>
      <c r="F1048" s="62"/>
      <c r="G1048" s="57"/>
      <c r="H1048" s="56"/>
      <c r="I1048" s="64"/>
      <c r="J1048" s="67"/>
      <c r="K1048" s="68"/>
    </row>
    <row r="1049" spans="1:11" ht="18" x14ac:dyDescent="0.25">
      <c r="A1049" s="104"/>
      <c r="B1049" s="58"/>
      <c r="C1049" s="59"/>
      <c r="D1049" s="60"/>
      <c r="E1049" s="61"/>
      <c r="F1049" s="62"/>
      <c r="G1049" s="57"/>
      <c r="H1049" s="56"/>
      <c r="I1049" s="64"/>
      <c r="J1049" s="67"/>
      <c r="K1049" s="68"/>
    </row>
    <row r="1050" spans="1:11" ht="24" customHeight="1" x14ac:dyDescent="0.25">
      <c r="A1050" s="104"/>
      <c r="B1050" s="58"/>
      <c r="C1050" s="59"/>
      <c r="D1050" s="60"/>
      <c r="E1050" s="61"/>
      <c r="F1050" s="62"/>
      <c r="G1050" s="57"/>
      <c r="H1050" s="56"/>
      <c r="I1050" s="64"/>
      <c r="J1050" s="67"/>
      <c r="K1050" s="68"/>
    </row>
    <row r="1051" spans="1:11" ht="18" x14ac:dyDescent="0.25">
      <c r="A1051" s="104"/>
      <c r="B1051" s="58"/>
      <c r="C1051" s="59"/>
      <c r="D1051" s="60"/>
      <c r="E1051" s="61"/>
      <c r="F1051" s="62"/>
      <c r="G1051" s="57"/>
      <c r="H1051" s="56"/>
      <c r="I1051" s="64"/>
      <c r="J1051" s="67"/>
      <c r="K1051" s="68"/>
    </row>
    <row r="1052" spans="1:11" ht="18" x14ac:dyDescent="0.25">
      <c r="A1052" s="104"/>
      <c r="B1052" s="58"/>
      <c r="C1052" s="59"/>
      <c r="D1052" s="60"/>
      <c r="E1052" s="61"/>
      <c r="F1052" s="62"/>
      <c r="G1052" s="57"/>
      <c r="H1052" s="56"/>
      <c r="I1052" s="64"/>
      <c r="J1052" s="67"/>
      <c r="K1052" s="68"/>
    </row>
    <row r="1053" spans="1:11" ht="18" x14ac:dyDescent="0.25">
      <c r="A1053" s="104"/>
      <c r="B1053" s="58"/>
      <c r="C1053" s="59"/>
      <c r="D1053" s="60"/>
      <c r="E1053" s="61"/>
      <c r="F1053" s="62"/>
      <c r="G1053" s="57"/>
      <c r="H1053" s="56"/>
      <c r="I1053" s="64"/>
      <c r="J1053" s="67"/>
      <c r="K1053" s="68"/>
    </row>
    <row r="1054" spans="1:11" ht="17.100000000000001" customHeight="1" x14ac:dyDescent="0.25">
      <c r="A1054" s="104"/>
      <c r="B1054" s="58"/>
      <c r="C1054" s="59"/>
      <c r="D1054" s="60"/>
      <c r="E1054" s="61"/>
      <c r="F1054" s="62"/>
      <c r="G1054" s="57"/>
      <c r="H1054" s="56"/>
      <c r="I1054" s="64"/>
      <c r="J1054" s="67"/>
      <c r="K1054" s="68"/>
    </row>
    <row r="1055" spans="1:11" ht="12.6" customHeight="1" x14ac:dyDescent="0.25">
      <c r="A1055" s="104"/>
      <c r="B1055" s="58"/>
      <c r="C1055" s="59"/>
      <c r="D1055" s="60"/>
      <c r="E1055" s="61"/>
      <c r="F1055" s="62"/>
      <c r="G1055" s="57"/>
      <c r="H1055" s="56"/>
      <c r="I1055" s="64"/>
      <c r="J1055" s="67"/>
      <c r="K1055" s="68"/>
    </row>
    <row r="1056" spans="1:11" ht="15.6" customHeight="1" x14ac:dyDescent="0.25">
      <c r="A1056" s="104"/>
      <c r="B1056" s="58"/>
      <c r="C1056" s="59"/>
      <c r="D1056" s="60"/>
      <c r="E1056" s="61"/>
      <c r="F1056" s="62"/>
      <c r="G1056" s="57"/>
      <c r="H1056" s="56"/>
      <c r="I1056" s="64"/>
      <c r="J1056" s="67"/>
      <c r="K1056" s="68"/>
    </row>
    <row r="1057" spans="1:11" ht="18" x14ac:dyDescent="0.25">
      <c r="A1057" s="104"/>
      <c r="B1057" s="58"/>
      <c r="C1057" s="59"/>
      <c r="D1057" s="60"/>
      <c r="E1057" s="61"/>
      <c r="F1057" s="62"/>
      <c r="G1057" s="57"/>
      <c r="H1057" s="56"/>
      <c r="I1057" s="64"/>
      <c r="J1057" s="67"/>
      <c r="K1057" s="68"/>
    </row>
    <row r="1058" spans="1:11" ht="18" x14ac:dyDescent="0.25">
      <c r="A1058" s="104"/>
      <c r="B1058" s="58"/>
      <c r="C1058" s="59"/>
      <c r="D1058" s="60"/>
      <c r="E1058" s="61"/>
      <c r="F1058" s="62"/>
      <c r="G1058" s="57"/>
      <c r="H1058" s="56"/>
      <c r="I1058" s="64"/>
      <c r="J1058" s="67"/>
      <c r="K1058" s="68"/>
    </row>
    <row r="1059" spans="1:11" ht="18" x14ac:dyDescent="0.25">
      <c r="A1059" s="104"/>
      <c r="B1059" s="58"/>
      <c r="C1059" s="59"/>
      <c r="D1059" s="60"/>
      <c r="E1059" s="61"/>
      <c r="F1059" s="62"/>
      <c r="G1059" s="57"/>
      <c r="H1059" s="56"/>
      <c r="I1059" s="64"/>
      <c r="J1059" s="67"/>
      <c r="K1059" s="68"/>
    </row>
    <row r="1060" spans="1:11" ht="18" x14ac:dyDescent="0.25">
      <c r="A1060" s="104"/>
      <c r="B1060" s="58"/>
      <c r="C1060" s="59"/>
      <c r="D1060" s="60"/>
      <c r="E1060" s="61"/>
      <c r="F1060" s="62"/>
      <c r="G1060" s="57"/>
      <c r="H1060" s="56"/>
      <c r="I1060" s="64"/>
      <c r="J1060" s="67"/>
      <c r="K1060" s="68"/>
    </row>
    <row r="1061" spans="1:11" ht="18" x14ac:dyDescent="0.25">
      <c r="A1061" s="104"/>
      <c r="B1061" s="58"/>
      <c r="C1061" s="59"/>
      <c r="D1061" s="60"/>
      <c r="E1061" s="61"/>
      <c r="F1061" s="62"/>
      <c r="G1061" s="57"/>
      <c r="H1061" s="56"/>
      <c r="I1061" s="64"/>
      <c r="J1061" s="67"/>
      <c r="K1061" s="68"/>
    </row>
    <row r="1062" spans="1:11" ht="18" x14ac:dyDescent="0.25">
      <c r="A1062" s="104"/>
      <c r="B1062" s="58"/>
      <c r="C1062" s="59"/>
      <c r="D1062" s="60"/>
      <c r="E1062" s="61"/>
      <c r="F1062" s="62"/>
      <c r="G1062" s="57"/>
      <c r="H1062" s="56"/>
      <c r="I1062" s="64"/>
      <c r="J1062" s="67"/>
      <c r="K1062" s="68"/>
    </row>
    <row r="1063" spans="1:11" ht="18" x14ac:dyDescent="0.25">
      <c r="A1063" s="104"/>
      <c r="B1063" s="58"/>
      <c r="C1063" s="59"/>
      <c r="D1063" s="60"/>
      <c r="E1063" s="61"/>
      <c r="F1063" s="62"/>
      <c r="G1063" s="57"/>
      <c r="H1063" s="56"/>
      <c r="I1063" s="64"/>
      <c r="J1063" s="67"/>
      <c r="K1063" s="68"/>
    </row>
    <row r="1064" spans="1:11" ht="18" x14ac:dyDescent="0.25">
      <c r="A1064" s="104"/>
      <c r="B1064" s="58"/>
      <c r="C1064" s="59"/>
      <c r="D1064" s="60"/>
      <c r="E1064" s="61"/>
      <c r="F1064" s="62"/>
      <c r="G1064" s="57"/>
      <c r="H1064" s="56"/>
      <c r="I1064" s="64"/>
      <c r="J1064" s="67"/>
      <c r="K1064" s="68"/>
    </row>
    <row r="1065" spans="1:11" ht="18" x14ac:dyDescent="0.25">
      <c r="A1065" s="104"/>
      <c r="B1065" s="58"/>
      <c r="C1065" s="59"/>
      <c r="D1065" s="60"/>
      <c r="E1065" s="61"/>
      <c r="F1065" s="62"/>
      <c r="G1065" s="57"/>
      <c r="H1065" s="56"/>
      <c r="I1065" s="64"/>
      <c r="J1065" s="67"/>
      <c r="K1065" s="68"/>
    </row>
    <row r="1066" spans="1:11" ht="18" x14ac:dyDescent="0.25">
      <c r="A1066" s="104"/>
      <c r="B1066" s="58"/>
      <c r="C1066" s="59"/>
      <c r="D1066" s="60"/>
      <c r="E1066" s="61"/>
      <c r="F1066" s="62"/>
      <c r="G1066" s="57"/>
      <c r="H1066" s="56"/>
      <c r="I1066" s="64"/>
      <c r="J1066" s="67"/>
      <c r="K1066" s="68"/>
    </row>
    <row r="1067" spans="1:11" ht="18" x14ac:dyDescent="0.25">
      <c r="A1067" s="104"/>
      <c r="B1067" s="58"/>
      <c r="C1067" s="59"/>
      <c r="D1067" s="60"/>
      <c r="E1067" s="61"/>
      <c r="F1067" s="62"/>
      <c r="G1067" s="57"/>
      <c r="H1067" s="56"/>
      <c r="I1067" s="64"/>
      <c r="J1067" s="67"/>
      <c r="K1067" s="68"/>
    </row>
    <row r="1068" spans="1:11" ht="18" x14ac:dyDescent="0.25">
      <c r="A1068" s="104"/>
      <c r="B1068" s="58"/>
      <c r="C1068" s="59"/>
      <c r="D1068" s="60"/>
      <c r="E1068" s="61"/>
      <c r="F1068" s="62"/>
      <c r="G1068" s="57"/>
      <c r="H1068" s="56"/>
      <c r="I1068" s="64"/>
      <c r="J1068" s="67"/>
      <c r="K1068" s="68"/>
    </row>
    <row r="1069" spans="1:11" ht="18" x14ac:dyDescent="0.25">
      <c r="A1069" s="104"/>
      <c r="B1069" s="58"/>
      <c r="C1069" s="59"/>
      <c r="D1069" s="60"/>
      <c r="E1069" s="61"/>
      <c r="F1069" s="62"/>
      <c r="G1069" s="57"/>
      <c r="H1069" s="56"/>
      <c r="I1069" s="64"/>
      <c r="J1069" s="67"/>
      <c r="K1069" s="68"/>
    </row>
    <row r="1070" spans="1:11" ht="18" x14ac:dyDescent="0.25">
      <c r="A1070" s="104"/>
      <c r="B1070" s="58"/>
      <c r="C1070" s="59"/>
      <c r="D1070" s="60"/>
      <c r="E1070" s="61"/>
      <c r="F1070" s="62"/>
      <c r="G1070" s="57"/>
      <c r="H1070" s="56"/>
      <c r="I1070" s="64"/>
      <c r="J1070" s="67"/>
      <c r="K1070" s="68"/>
    </row>
    <row r="1071" spans="1:11" ht="18" x14ac:dyDescent="0.25">
      <c r="A1071" s="104"/>
      <c r="B1071" s="58"/>
      <c r="C1071" s="59"/>
      <c r="D1071" s="60"/>
      <c r="E1071" s="61"/>
      <c r="F1071" s="62"/>
      <c r="G1071" s="57"/>
      <c r="H1071" s="56"/>
      <c r="I1071" s="64"/>
      <c r="J1071" s="67"/>
      <c r="K1071" s="68" t="s">
        <v>83</v>
      </c>
    </row>
    <row r="1072" spans="1:11" ht="18" x14ac:dyDescent="0.25">
      <c r="A1072" s="104"/>
      <c r="B1072" s="58"/>
      <c r="C1072" s="59"/>
      <c r="D1072" s="60"/>
      <c r="E1072" s="61"/>
      <c r="F1072" s="62"/>
      <c r="G1072" s="57"/>
      <c r="H1072" s="56"/>
      <c r="I1072" s="64"/>
      <c r="J1072" s="67"/>
      <c r="K1072" s="68"/>
    </row>
    <row r="1073" spans="1:11" ht="18" x14ac:dyDescent="0.25">
      <c r="A1073" s="104"/>
      <c r="B1073" s="58"/>
      <c r="C1073" s="59"/>
      <c r="D1073" s="60"/>
      <c r="E1073" s="61"/>
      <c r="F1073" s="62"/>
      <c r="G1073" s="57"/>
      <c r="H1073" s="56"/>
      <c r="I1073" s="64"/>
      <c r="J1073" s="67"/>
      <c r="K1073" s="68"/>
    </row>
    <row r="1074" spans="1:11" ht="18" x14ac:dyDescent="0.25">
      <c r="A1074" s="104"/>
      <c r="B1074" s="58"/>
      <c r="C1074" s="59"/>
      <c r="D1074" s="60"/>
      <c r="E1074" s="61"/>
      <c r="F1074" s="62"/>
      <c r="G1074" s="57"/>
      <c r="H1074" s="56"/>
      <c r="I1074" s="64"/>
      <c r="J1074" s="67"/>
      <c r="K1074" s="68"/>
    </row>
    <row r="1075" spans="1:11" ht="18" x14ac:dyDescent="0.25">
      <c r="A1075" s="104"/>
      <c r="B1075" s="58"/>
      <c r="C1075" s="59"/>
      <c r="D1075" s="60"/>
      <c r="E1075" s="61"/>
      <c r="F1075" s="62"/>
      <c r="G1075" s="57"/>
      <c r="H1075" s="56"/>
      <c r="I1075" s="64"/>
      <c r="J1075" s="67"/>
      <c r="K1075" s="68"/>
    </row>
    <row r="1076" spans="1:11" ht="18" x14ac:dyDescent="0.25">
      <c r="A1076" s="104"/>
      <c r="B1076" s="58"/>
      <c r="C1076" s="59"/>
      <c r="D1076" s="60"/>
      <c r="E1076" s="61"/>
      <c r="F1076" s="62"/>
      <c r="G1076" s="57"/>
      <c r="H1076" s="56"/>
      <c r="I1076" s="64"/>
      <c r="J1076" s="67"/>
      <c r="K1076" s="68"/>
    </row>
    <row r="1077" spans="1:11" ht="18" x14ac:dyDescent="0.25">
      <c r="A1077" s="104"/>
      <c r="B1077" s="58"/>
      <c r="C1077" s="59"/>
      <c r="D1077" s="60"/>
      <c r="E1077" s="61"/>
      <c r="F1077" s="62"/>
      <c r="G1077" s="57"/>
      <c r="H1077" s="56"/>
      <c r="I1077" s="64"/>
      <c r="J1077" s="67"/>
      <c r="K1077" s="68"/>
    </row>
    <row r="1078" spans="1:11" ht="18" x14ac:dyDescent="0.25">
      <c r="A1078" s="104"/>
      <c r="B1078" s="58"/>
      <c r="C1078" s="59"/>
      <c r="D1078" s="60"/>
      <c r="E1078" s="61"/>
      <c r="F1078" s="62"/>
      <c r="G1078" s="57"/>
      <c r="H1078" s="56"/>
      <c r="I1078" s="64"/>
      <c r="J1078" s="67"/>
      <c r="K1078" s="68"/>
    </row>
    <row r="1079" spans="1:11" ht="18" x14ac:dyDescent="0.25">
      <c r="A1079" s="104"/>
      <c r="B1079" s="58"/>
      <c r="C1079" s="59"/>
      <c r="D1079" s="60"/>
      <c r="E1079" s="61"/>
      <c r="F1079" s="62"/>
      <c r="G1079" s="57"/>
      <c r="H1079" s="56"/>
      <c r="I1079" s="64"/>
      <c r="J1079" s="67"/>
      <c r="K1079" s="68"/>
    </row>
    <row r="1080" spans="1:11" ht="18" x14ac:dyDescent="0.25">
      <c r="A1080" s="104"/>
      <c r="B1080" s="58"/>
      <c r="C1080" s="59"/>
      <c r="D1080" s="60"/>
      <c r="E1080" s="61"/>
      <c r="F1080" s="62"/>
      <c r="G1080" s="57"/>
      <c r="H1080" s="56"/>
      <c r="I1080" s="64"/>
      <c r="J1080" s="67"/>
      <c r="K1080" s="68"/>
    </row>
    <row r="1081" spans="1:11" ht="18" x14ac:dyDescent="0.25">
      <c r="A1081" s="104"/>
      <c r="B1081" s="58"/>
      <c r="C1081" s="59"/>
      <c r="D1081" s="60"/>
      <c r="E1081" s="61"/>
      <c r="F1081" s="62"/>
      <c r="G1081" s="57"/>
      <c r="H1081" s="56"/>
      <c r="I1081" s="64"/>
      <c r="J1081" s="67"/>
      <c r="K1081" s="68"/>
    </row>
    <row r="1082" spans="1:11" ht="18" x14ac:dyDescent="0.25">
      <c r="A1082" s="104"/>
      <c r="B1082" s="58"/>
      <c r="C1082" s="59"/>
      <c r="D1082" s="60"/>
      <c r="E1082" s="61"/>
      <c r="F1082" s="62"/>
      <c r="G1082" s="57"/>
      <c r="H1082" s="56"/>
      <c r="I1082" s="64"/>
      <c r="J1082" s="67"/>
      <c r="K1082" s="68"/>
    </row>
    <row r="1083" spans="1:11" ht="18" x14ac:dyDescent="0.25">
      <c r="A1083" s="104"/>
      <c r="B1083" s="58"/>
      <c r="C1083" s="59"/>
      <c r="D1083" s="60"/>
      <c r="E1083" s="61"/>
      <c r="F1083" s="62"/>
      <c r="G1083" s="57"/>
      <c r="H1083" s="56"/>
      <c r="I1083" s="64"/>
      <c r="J1083" s="67"/>
      <c r="K1083" s="68" t="s">
        <v>77</v>
      </c>
    </row>
    <row r="1084" spans="1:11" ht="18" x14ac:dyDescent="0.25">
      <c r="A1084" s="104"/>
      <c r="B1084" s="58"/>
      <c r="C1084" s="59"/>
      <c r="D1084" s="60"/>
      <c r="E1084" s="61"/>
      <c r="F1084" s="62"/>
      <c r="G1084" s="57"/>
      <c r="H1084" s="56"/>
      <c r="I1084" s="64"/>
      <c r="J1084" s="67"/>
      <c r="K1084" s="68"/>
    </row>
    <row r="1085" spans="1:11" ht="18" x14ac:dyDescent="0.25">
      <c r="A1085" s="104"/>
      <c r="B1085" s="58"/>
      <c r="C1085" s="59"/>
      <c r="D1085" s="60"/>
      <c r="E1085" s="61"/>
      <c r="F1085" s="62"/>
      <c r="G1085" s="57"/>
      <c r="H1085" s="56"/>
      <c r="I1085" s="64"/>
      <c r="J1085" s="67"/>
      <c r="K1085" s="68"/>
    </row>
    <row r="1086" spans="1:11" ht="18" x14ac:dyDescent="0.25">
      <c r="A1086" s="104"/>
      <c r="B1086" s="58"/>
      <c r="C1086" s="59"/>
      <c r="D1086" s="60"/>
      <c r="E1086" s="61"/>
      <c r="F1086" s="62"/>
      <c r="G1086" s="57"/>
      <c r="H1086" s="56"/>
      <c r="I1086" s="64"/>
      <c r="J1086" s="67"/>
      <c r="K1086" s="68"/>
    </row>
    <row r="1087" spans="1:11" ht="18" x14ac:dyDescent="0.25">
      <c r="A1087" s="104"/>
      <c r="B1087" s="58"/>
      <c r="C1087" s="59"/>
      <c r="D1087" s="60"/>
      <c r="E1087" s="61"/>
      <c r="F1087" s="62"/>
      <c r="G1087" s="57"/>
      <c r="H1087" s="56"/>
      <c r="I1087" s="64"/>
      <c r="J1087" s="67"/>
      <c r="K1087" s="68"/>
    </row>
    <row r="1088" spans="1:11" ht="18" x14ac:dyDescent="0.25">
      <c r="A1088" s="104"/>
      <c r="B1088" s="58"/>
      <c r="C1088" s="59"/>
      <c r="D1088" s="60"/>
      <c r="E1088" s="61"/>
      <c r="F1088" s="62"/>
      <c r="G1088" s="57"/>
      <c r="H1088" s="56"/>
      <c r="I1088" s="64"/>
      <c r="J1088" s="67"/>
      <c r="K1088" s="68"/>
    </row>
    <row r="1089" spans="1:11" ht="16.5" customHeight="1" x14ac:dyDescent="0.25">
      <c r="A1089" s="104"/>
      <c r="B1089" s="58"/>
      <c r="C1089" s="59"/>
      <c r="D1089" s="60"/>
      <c r="E1089" s="61"/>
      <c r="F1089" s="62"/>
      <c r="G1089" s="57"/>
      <c r="H1089" s="56"/>
      <c r="I1089" s="64"/>
      <c r="J1089" s="67"/>
      <c r="K1089" s="68"/>
    </row>
    <row r="1090" spans="1:11" ht="28.5" customHeight="1" x14ac:dyDescent="0.25">
      <c r="A1090" s="104"/>
      <c r="B1090" s="58"/>
      <c r="C1090" s="59"/>
      <c r="D1090" s="60"/>
      <c r="E1090" s="61"/>
      <c r="F1090" s="62"/>
      <c r="G1090" s="57"/>
      <c r="H1090" s="56"/>
      <c r="I1090" s="64"/>
      <c r="J1090" s="67"/>
      <c r="K1090" s="68"/>
    </row>
    <row r="1091" spans="1:11" ht="18" x14ac:dyDescent="0.25">
      <c r="A1091" s="104"/>
      <c r="B1091" s="58"/>
      <c r="C1091" s="59"/>
      <c r="D1091" s="60"/>
      <c r="E1091" s="61"/>
      <c r="F1091" s="62"/>
      <c r="G1091" s="57"/>
      <c r="H1091" s="56"/>
      <c r="I1091" s="64"/>
      <c r="J1091" s="67"/>
      <c r="K1091" s="68"/>
    </row>
    <row r="1092" spans="1:11" ht="18" x14ac:dyDescent="0.25">
      <c r="A1092" s="104"/>
      <c r="B1092" s="58"/>
      <c r="C1092" s="59"/>
      <c r="D1092" s="60"/>
      <c r="E1092" s="61"/>
      <c r="F1092" s="62"/>
      <c r="G1092" s="57"/>
      <c r="H1092" s="56"/>
      <c r="I1092" s="64"/>
      <c r="J1092" s="67"/>
      <c r="K1092" s="68"/>
    </row>
    <row r="1093" spans="1:11" ht="18.600000000000001" customHeight="1" x14ac:dyDescent="0.25">
      <c r="A1093" s="104"/>
      <c r="B1093" s="58"/>
      <c r="C1093" s="59"/>
      <c r="D1093" s="60"/>
      <c r="E1093" s="61"/>
      <c r="F1093" s="62"/>
      <c r="G1093" s="57"/>
      <c r="H1093" s="56"/>
      <c r="I1093" s="64"/>
      <c r="J1093" s="67"/>
      <c r="K1093" s="68"/>
    </row>
    <row r="1094" spans="1:11" ht="18" x14ac:dyDescent="0.25">
      <c r="A1094" s="104"/>
      <c r="B1094" s="58"/>
      <c r="C1094" s="59"/>
      <c r="D1094" s="60"/>
      <c r="E1094" s="61"/>
      <c r="F1094" s="62"/>
      <c r="G1094" s="57"/>
      <c r="H1094" s="56"/>
      <c r="I1094" s="64"/>
      <c r="J1094" s="67"/>
      <c r="K1094" s="68"/>
    </row>
    <row r="1095" spans="1:11" ht="18" x14ac:dyDescent="0.25">
      <c r="A1095" s="104"/>
      <c r="B1095" s="58"/>
      <c r="C1095" s="59"/>
      <c r="D1095" s="60"/>
      <c r="E1095" s="61"/>
      <c r="F1095" s="62"/>
      <c r="G1095" s="57"/>
      <c r="H1095" s="56"/>
      <c r="I1095" s="64"/>
      <c r="J1095" s="67"/>
      <c r="K1095" s="68"/>
    </row>
    <row r="1096" spans="1:11" ht="18" x14ac:dyDescent="0.25">
      <c r="A1096" s="104"/>
      <c r="B1096" s="58"/>
      <c r="C1096" s="59"/>
      <c r="D1096" s="60"/>
      <c r="E1096" s="61"/>
      <c r="F1096" s="62"/>
      <c r="G1096" s="57"/>
      <c r="H1096" s="56"/>
      <c r="I1096" s="64"/>
      <c r="J1096" s="67"/>
      <c r="K1096" s="68"/>
    </row>
    <row r="1097" spans="1:11" ht="18" x14ac:dyDescent="0.25">
      <c r="A1097" s="104"/>
      <c r="B1097" s="58"/>
      <c r="C1097" s="59"/>
      <c r="D1097" s="60"/>
      <c r="E1097" s="61"/>
      <c r="F1097" s="62"/>
      <c r="G1097" s="57"/>
      <c r="H1097" s="56"/>
      <c r="I1097" s="64"/>
      <c r="J1097" s="67"/>
      <c r="K1097" s="68"/>
    </row>
    <row r="1098" spans="1:11" ht="18" x14ac:dyDescent="0.25">
      <c r="A1098" s="104"/>
      <c r="B1098" s="58"/>
      <c r="C1098" s="59"/>
      <c r="D1098" s="60"/>
      <c r="E1098" s="61"/>
      <c r="F1098" s="62"/>
      <c r="G1098" s="57"/>
      <c r="H1098" s="56"/>
      <c r="I1098" s="64"/>
      <c r="J1098" s="67"/>
      <c r="K1098" s="68"/>
    </row>
    <row r="1099" spans="1:11" ht="18" x14ac:dyDescent="0.25">
      <c r="A1099" s="104"/>
      <c r="B1099" s="58"/>
      <c r="C1099" s="59"/>
      <c r="D1099" s="60"/>
      <c r="E1099" s="61"/>
      <c r="F1099" s="62"/>
      <c r="G1099" s="57"/>
      <c r="H1099" s="56"/>
      <c r="I1099" s="64"/>
      <c r="J1099" s="67"/>
      <c r="K1099" s="68"/>
    </row>
    <row r="1100" spans="1:11" ht="18" x14ac:dyDescent="0.25">
      <c r="A1100" s="104"/>
      <c r="B1100" s="58"/>
      <c r="C1100" s="59"/>
      <c r="D1100" s="60"/>
      <c r="E1100" s="61"/>
      <c r="F1100" s="62"/>
      <c r="G1100" s="57"/>
      <c r="H1100" s="56"/>
      <c r="I1100" s="64"/>
      <c r="J1100" s="67"/>
      <c r="K1100" s="68"/>
    </row>
    <row r="1101" spans="1:11" ht="14.55" customHeight="1" x14ac:dyDescent="0.25">
      <c r="A1101" s="104"/>
      <c r="B1101" s="58"/>
      <c r="C1101" s="59"/>
      <c r="D1101" s="60"/>
      <c r="E1101" s="61"/>
      <c r="F1101" s="62"/>
      <c r="G1101" s="57"/>
      <c r="H1101" s="56"/>
      <c r="I1101" s="64"/>
      <c r="J1101" s="67"/>
      <c r="K1101" s="68"/>
    </row>
    <row r="1102" spans="1:11" ht="17.100000000000001" customHeight="1" x14ac:dyDescent="0.25">
      <c r="A1102" s="104"/>
      <c r="B1102" s="58"/>
      <c r="C1102" s="59"/>
      <c r="D1102" s="60"/>
      <c r="E1102" s="61"/>
      <c r="F1102" s="62"/>
      <c r="G1102" s="57"/>
      <c r="H1102" s="56"/>
      <c r="I1102" s="64"/>
      <c r="J1102" s="67"/>
      <c r="K1102" s="68"/>
    </row>
    <row r="1103" spans="1:11" ht="18" x14ac:dyDescent="0.25">
      <c r="A1103" s="104"/>
      <c r="B1103" s="58"/>
      <c r="C1103" s="59"/>
      <c r="D1103" s="60"/>
      <c r="E1103" s="61"/>
      <c r="F1103" s="62"/>
      <c r="G1103" s="57"/>
      <c r="H1103" s="56"/>
      <c r="I1103" s="64"/>
      <c r="J1103" s="67"/>
      <c r="K1103" s="68"/>
    </row>
    <row r="1104" spans="1:11" ht="18" x14ac:dyDescent="0.25">
      <c r="A1104" s="104"/>
      <c r="B1104" s="58"/>
      <c r="C1104" s="59"/>
      <c r="D1104" s="60"/>
      <c r="E1104" s="61"/>
      <c r="F1104" s="62"/>
      <c r="G1104" s="57"/>
      <c r="H1104" s="56"/>
      <c r="I1104" s="64"/>
      <c r="J1104" s="67"/>
      <c r="K1104" s="68"/>
    </row>
    <row r="1105" spans="1:11" ht="18" x14ac:dyDescent="0.25">
      <c r="A1105" s="104"/>
      <c r="B1105" s="58"/>
      <c r="C1105" s="59"/>
      <c r="D1105" s="60"/>
      <c r="E1105" s="61"/>
      <c r="F1105" s="62"/>
      <c r="G1105" s="57"/>
      <c r="H1105" s="56"/>
      <c r="I1105" s="64"/>
      <c r="J1105" s="67"/>
      <c r="K1105" s="68"/>
    </row>
    <row r="1106" spans="1:11" ht="18" x14ac:dyDescent="0.25">
      <c r="A1106" s="104"/>
      <c r="B1106" s="58"/>
      <c r="C1106" s="59"/>
      <c r="D1106" s="60"/>
      <c r="E1106" s="61"/>
      <c r="F1106" s="62"/>
      <c r="G1106" s="57"/>
      <c r="H1106" s="56"/>
      <c r="I1106" s="64"/>
      <c r="J1106" s="67"/>
      <c r="K1106" s="68"/>
    </row>
    <row r="1107" spans="1:11" ht="18" x14ac:dyDescent="0.25">
      <c r="A1107" s="104"/>
      <c r="B1107" s="58"/>
      <c r="C1107" s="59"/>
      <c r="D1107" s="60"/>
      <c r="E1107" s="61"/>
      <c r="F1107" s="62"/>
      <c r="G1107" s="57"/>
      <c r="H1107" s="56"/>
      <c r="I1107" s="64"/>
      <c r="J1107" s="67"/>
      <c r="K1107" s="68"/>
    </row>
    <row r="1108" spans="1:11" ht="18" x14ac:dyDescent="0.25">
      <c r="A1108" s="104"/>
      <c r="B1108" s="58"/>
      <c r="C1108" s="59"/>
      <c r="D1108" s="60"/>
      <c r="E1108" s="61"/>
      <c r="F1108" s="62"/>
      <c r="G1108" s="57"/>
      <c r="H1108" s="56"/>
      <c r="I1108" s="64"/>
      <c r="J1108" s="67"/>
      <c r="K1108" s="68"/>
    </row>
    <row r="1109" spans="1:11" ht="18" x14ac:dyDescent="0.25">
      <c r="A1109" s="104"/>
      <c r="B1109" s="58"/>
      <c r="C1109" s="59"/>
      <c r="D1109" s="60"/>
      <c r="E1109" s="61"/>
      <c r="F1109" s="62"/>
      <c r="G1109" s="57"/>
      <c r="H1109" s="56"/>
      <c r="I1109" s="64"/>
      <c r="J1109" s="67"/>
      <c r="K1109" s="68"/>
    </row>
    <row r="1110" spans="1:11" ht="18" x14ac:dyDescent="0.25">
      <c r="A1110" s="104"/>
      <c r="B1110" s="58"/>
      <c r="C1110" s="59"/>
      <c r="D1110" s="60"/>
      <c r="E1110" s="61"/>
      <c r="F1110" s="62"/>
      <c r="G1110" s="57"/>
      <c r="H1110" s="56"/>
      <c r="I1110" s="64"/>
      <c r="J1110" s="67"/>
      <c r="K1110" s="68" t="s">
        <v>83</v>
      </c>
    </row>
    <row r="1111" spans="1:11" ht="18" x14ac:dyDescent="0.25">
      <c r="A1111" s="104"/>
      <c r="B1111" s="58"/>
      <c r="C1111" s="59"/>
      <c r="D1111" s="60"/>
      <c r="E1111" s="61"/>
      <c r="F1111" s="62"/>
      <c r="G1111" s="57"/>
      <c r="H1111" s="56"/>
      <c r="I1111" s="64"/>
      <c r="J1111" s="67"/>
      <c r="K1111" s="68"/>
    </row>
    <row r="1112" spans="1:11" ht="18" x14ac:dyDescent="0.25">
      <c r="A1112" s="104"/>
      <c r="B1112" s="58"/>
      <c r="C1112" s="59"/>
      <c r="D1112" s="60"/>
      <c r="E1112" s="61"/>
      <c r="F1112" s="62"/>
      <c r="G1112" s="57"/>
      <c r="H1112" s="56"/>
      <c r="I1112" s="64"/>
      <c r="J1112" s="67"/>
      <c r="K1112" s="68"/>
    </row>
    <row r="1113" spans="1:11" ht="18" x14ac:dyDescent="0.25">
      <c r="A1113" s="104"/>
      <c r="B1113" s="58"/>
      <c r="C1113" s="59"/>
      <c r="D1113" s="60"/>
      <c r="E1113" s="61"/>
      <c r="F1113" s="62"/>
      <c r="G1113" s="57"/>
      <c r="H1113" s="56"/>
      <c r="I1113" s="64"/>
      <c r="J1113" s="67"/>
      <c r="K1113" s="68"/>
    </row>
    <row r="1114" spans="1:11" ht="18" x14ac:dyDescent="0.25">
      <c r="A1114" s="104"/>
      <c r="B1114" s="58"/>
      <c r="C1114" s="59"/>
      <c r="D1114" s="60"/>
      <c r="E1114" s="61"/>
      <c r="F1114" s="62"/>
      <c r="G1114" s="57"/>
      <c r="H1114" s="56"/>
      <c r="I1114" s="64"/>
      <c r="J1114" s="67"/>
      <c r="K1114" s="68"/>
    </row>
    <row r="1115" spans="1:11" ht="18" x14ac:dyDescent="0.25">
      <c r="A1115" s="104"/>
      <c r="B1115" s="58"/>
      <c r="C1115" s="59"/>
      <c r="D1115" s="60"/>
      <c r="E1115" s="61"/>
      <c r="F1115" s="62"/>
      <c r="G1115" s="57"/>
      <c r="H1115" s="56"/>
      <c r="I1115" s="64"/>
      <c r="J1115" s="67"/>
      <c r="K1115" s="68"/>
    </row>
    <row r="1116" spans="1:11" ht="18" x14ac:dyDescent="0.25">
      <c r="A1116" s="104"/>
      <c r="B1116" s="58"/>
      <c r="C1116" s="59"/>
      <c r="D1116" s="60"/>
      <c r="E1116" s="61"/>
      <c r="F1116" s="62"/>
      <c r="G1116" s="57"/>
      <c r="H1116" s="56"/>
      <c r="I1116" s="64"/>
      <c r="J1116" s="67"/>
      <c r="K1116" s="68"/>
    </row>
    <row r="1117" spans="1:11" ht="18" x14ac:dyDescent="0.25">
      <c r="A1117" s="104"/>
      <c r="B1117" s="58"/>
      <c r="C1117" s="59"/>
      <c r="D1117" s="60"/>
      <c r="E1117" s="61"/>
      <c r="F1117" s="62"/>
      <c r="G1117" s="57"/>
      <c r="H1117" s="56"/>
      <c r="I1117" s="64"/>
      <c r="J1117" s="67"/>
      <c r="K1117" s="68"/>
    </row>
    <row r="1118" spans="1:11" ht="18" x14ac:dyDescent="0.25">
      <c r="A1118" s="104"/>
      <c r="B1118" s="58"/>
      <c r="C1118" s="59"/>
      <c r="D1118" s="60"/>
      <c r="E1118" s="61"/>
      <c r="F1118" s="62"/>
      <c r="G1118" s="57"/>
      <c r="H1118" s="56"/>
      <c r="I1118" s="64"/>
      <c r="J1118" s="67"/>
      <c r="K1118" s="68"/>
    </row>
    <row r="1119" spans="1:11" ht="18" x14ac:dyDescent="0.25">
      <c r="A1119" s="104"/>
      <c r="B1119" s="58"/>
      <c r="C1119" s="59"/>
      <c r="D1119" s="60"/>
      <c r="E1119" s="61"/>
      <c r="F1119" s="62"/>
      <c r="G1119" s="57"/>
      <c r="H1119" s="56"/>
      <c r="I1119" s="64"/>
      <c r="J1119" s="67"/>
      <c r="K1119" s="68"/>
    </row>
    <row r="1120" spans="1:11" ht="18" x14ac:dyDescent="0.25">
      <c r="A1120" s="104"/>
      <c r="B1120" s="58"/>
      <c r="C1120" s="59"/>
      <c r="D1120" s="60"/>
      <c r="E1120" s="61"/>
      <c r="F1120" s="62"/>
      <c r="G1120" s="57"/>
      <c r="H1120" s="56"/>
      <c r="I1120" s="64"/>
      <c r="J1120" s="67"/>
      <c r="K1120" s="68" t="s">
        <v>77</v>
      </c>
    </row>
    <row r="1121" spans="1:11" ht="18" x14ac:dyDescent="0.25">
      <c r="A1121" s="104"/>
      <c r="B1121" s="58"/>
      <c r="C1121" s="59"/>
      <c r="D1121" s="60"/>
      <c r="E1121" s="61"/>
      <c r="F1121" s="62"/>
      <c r="G1121" s="57"/>
      <c r="H1121" s="56"/>
      <c r="I1121" s="64"/>
      <c r="J1121" s="67"/>
      <c r="K1121" s="68"/>
    </row>
    <row r="1122" spans="1:11" ht="18" x14ac:dyDescent="0.25">
      <c r="A1122" s="104"/>
      <c r="B1122" s="58"/>
      <c r="C1122" s="59"/>
      <c r="D1122" s="60"/>
      <c r="E1122" s="61"/>
      <c r="F1122" s="62"/>
      <c r="G1122" s="57"/>
      <c r="H1122" s="56"/>
      <c r="I1122" s="64"/>
      <c r="J1122" s="67"/>
      <c r="K1122" s="68"/>
    </row>
    <row r="1123" spans="1:11" ht="18" x14ac:dyDescent="0.25">
      <c r="A1123" s="104"/>
      <c r="B1123" s="58"/>
      <c r="C1123" s="59"/>
      <c r="D1123" s="60"/>
      <c r="E1123" s="61"/>
      <c r="F1123" s="62"/>
      <c r="G1123" s="57"/>
      <c r="H1123" s="56"/>
      <c r="I1123" s="64"/>
      <c r="J1123" s="67"/>
      <c r="K1123" s="68"/>
    </row>
    <row r="1124" spans="1:11" ht="15" customHeight="1" x14ac:dyDescent="0.25">
      <c r="A1124" s="104"/>
      <c r="B1124" s="58"/>
      <c r="C1124" s="59"/>
      <c r="D1124" s="60"/>
      <c r="E1124" s="61"/>
      <c r="F1124" s="62"/>
      <c r="G1124" s="57"/>
      <c r="H1124" s="56"/>
      <c r="I1124" s="64"/>
      <c r="J1124" s="67"/>
      <c r="K1124" s="68"/>
    </row>
    <row r="1125" spans="1:11" ht="15" customHeight="1" x14ac:dyDescent="0.25">
      <c r="A1125" s="104"/>
      <c r="B1125" s="58"/>
      <c r="C1125" s="59"/>
      <c r="D1125" s="60"/>
      <c r="E1125" s="61"/>
      <c r="F1125" s="62"/>
      <c r="G1125" s="57"/>
      <c r="H1125" s="56"/>
      <c r="I1125" s="64"/>
      <c r="J1125" s="67"/>
      <c r="K1125" s="68"/>
    </row>
    <row r="1126" spans="1:11" ht="18" x14ac:dyDescent="0.25">
      <c r="A1126" s="104"/>
      <c r="B1126" s="58"/>
      <c r="C1126" s="59"/>
      <c r="D1126" s="60"/>
      <c r="E1126" s="61"/>
      <c r="F1126" s="62"/>
      <c r="G1126" s="57"/>
      <c r="H1126" s="56"/>
      <c r="I1126" s="64"/>
      <c r="J1126" s="67"/>
      <c r="K1126" s="68"/>
    </row>
    <row r="1127" spans="1:11" ht="18" x14ac:dyDescent="0.25">
      <c r="A1127" s="104"/>
      <c r="B1127" s="58"/>
      <c r="C1127" s="59"/>
      <c r="D1127" s="60"/>
      <c r="E1127" s="61"/>
      <c r="F1127" s="62"/>
      <c r="G1127" s="57"/>
      <c r="H1127" s="56"/>
      <c r="I1127" s="64"/>
      <c r="J1127" s="67"/>
      <c r="K1127" s="68"/>
    </row>
    <row r="1128" spans="1:11" ht="14.55" customHeight="1" x14ac:dyDescent="0.25">
      <c r="A1128" s="104"/>
      <c r="B1128" s="58"/>
      <c r="C1128" s="59"/>
      <c r="D1128" s="60"/>
      <c r="E1128" s="61"/>
      <c r="F1128" s="62"/>
      <c r="G1128" s="57"/>
      <c r="H1128" s="56"/>
      <c r="I1128" s="64"/>
      <c r="J1128" s="67"/>
      <c r="K1128" s="68"/>
    </row>
    <row r="1129" spans="1:11" ht="18" x14ac:dyDescent="0.25">
      <c r="A1129" s="104"/>
      <c r="B1129" s="58"/>
      <c r="C1129" s="59"/>
      <c r="D1129" s="60"/>
      <c r="E1129" s="61"/>
      <c r="F1129" s="62"/>
      <c r="G1129" s="57"/>
      <c r="H1129" s="56"/>
      <c r="I1129" s="64"/>
      <c r="J1129" s="67"/>
      <c r="K1129" s="68"/>
    </row>
    <row r="1130" spans="1:11" ht="18" x14ac:dyDescent="0.25">
      <c r="A1130" s="104"/>
      <c r="B1130" s="58"/>
      <c r="C1130" s="59"/>
      <c r="D1130" s="60"/>
      <c r="E1130" s="61"/>
      <c r="F1130" s="62"/>
      <c r="G1130" s="57"/>
      <c r="H1130" s="56"/>
      <c r="I1130" s="64"/>
      <c r="J1130" s="67"/>
      <c r="K1130" s="68"/>
    </row>
    <row r="1131" spans="1:11" ht="18" x14ac:dyDescent="0.25">
      <c r="A1131" s="104"/>
      <c r="B1131" s="58"/>
      <c r="C1131" s="59"/>
      <c r="D1131" s="60"/>
      <c r="E1131" s="61"/>
      <c r="F1131" s="62"/>
      <c r="G1131" s="57"/>
      <c r="H1131" s="56"/>
      <c r="I1131" s="64"/>
      <c r="J1131" s="67"/>
      <c r="K1131" s="68"/>
    </row>
    <row r="1132" spans="1:11" ht="18" x14ac:dyDescent="0.25">
      <c r="A1132" s="104"/>
      <c r="B1132" s="58"/>
      <c r="C1132" s="59"/>
      <c r="D1132" s="60"/>
      <c r="E1132" s="61"/>
      <c r="F1132" s="62"/>
      <c r="G1132" s="57"/>
      <c r="H1132" s="56"/>
      <c r="I1132" s="64"/>
      <c r="J1132" s="67"/>
      <c r="K1132" s="68"/>
    </row>
    <row r="1133" spans="1:11" ht="18" x14ac:dyDescent="0.25">
      <c r="A1133" s="104"/>
      <c r="B1133" s="58"/>
      <c r="C1133" s="59"/>
      <c r="D1133" s="60"/>
      <c r="E1133" s="61"/>
      <c r="F1133" s="62"/>
      <c r="G1133" s="57"/>
      <c r="H1133" s="56"/>
      <c r="I1133" s="64"/>
      <c r="J1133" s="67"/>
      <c r="K1133" s="68"/>
    </row>
    <row r="1134" spans="1:11" ht="18" x14ac:dyDescent="0.25">
      <c r="A1134" s="104"/>
      <c r="B1134" s="58"/>
      <c r="C1134" s="59"/>
      <c r="D1134" s="60"/>
      <c r="E1134" s="61"/>
      <c r="F1134" s="62"/>
      <c r="G1134" s="57"/>
      <c r="H1134" s="56"/>
      <c r="I1134" s="64"/>
      <c r="J1134" s="67"/>
      <c r="K1134" s="68"/>
    </row>
    <row r="1135" spans="1:11" ht="18" x14ac:dyDescent="0.25">
      <c r="A1135" s="104"/>
      <c r="B1135" s="58"/>
      <c r="C1135" s="59"/>
      <c r="D1135" s="60"/>
      <c r="E1135" s="61"/>
      <c r="F1135" s="62"/>
      <c r="G1135" s="57"/>
      <c r="H1135" s="56"/>
      <c r="I1135" s="64"/>
      <c r="J1135" s="67"/>
      <c r="K1135" s="68"/>
    </row>
    <row r="1136" spans="1:11" ht="18" customHeight="1" x14ac:dyDescent="0.25">
      <c r="A1136" s="104"/>
      <c r="B1136" s="58"/>
      <c r="C1136" s="59"/>
      <c r="D1136" s="60"/>
      <c r="E1136" s="61"/>
      <c r="F1136" s="62"/>
      <c r="G1136" s="57"/>
      <c r="H1136" s="56"/>
      <c r="I1136" s="64"/>
      <c r="J1136" s="67"/>
      <c r="K1136" s="68"/>
    </row>
    <row r="1137" spans="1:11" ht="18" x14ac:dyDescent="0.25">
      <c r="A1137" s="104"/>
      <c r="B1137" s="58"/>
      <c r="C1137" s="59"/>
      <c r="D1137" s="60"/>
      <c r="E1137" s="61"/>
      <c r="F1137" s="62"/>
      <c r="G1137" s="57"/>
      <c r="H1137" s="56"/>
      <c r="I1137" s="64"/>
      <c r="J1137" s="67"/>
      <c r="K1137" s="68"/>
    </row>
    <row r="1138" spans="1:11" ht="18" x14ac:dyDescent="0.25">
      <c r="A1138" s="104"/>
      <c r="B1138" s="58"/>
      <c r="C1138" s="59"/>
      <c r="D1138" s="60"/>
      <c r="E1138" s="61"/>
      <c r="F1138" s="62"/>
      <c r="G1138" s="57"/>
      <c r="H1138" s="56"/>
      <c r="I1138" s="64"/>
      <c r="J1138" s="67"/>
      <c r="K1138" s="68"/>
    </row>
    <row r="1139" spans="1:11" ht="18" x14ac:dyDescent="0.25">
      <c r="A1139" s="104"/>
      <c r="B1139" s="58"/>
      <c r="C1139" s="59"/>
      <c r="D1139" s="60"/>
      <c r="E1139" s="61"/>
      <c r="F1139" s="62"/>
      <c r="G1139" s="57"/>
      <c r="H1139" s="56"/>
      <c r="I1139" s="64"/>
      <c r="J1139" s="67"/>
      <c r="K1139" s="68"/>
    </row>
    <row r="1140" spans="1:11" ht="18" x14ac:dyDescent="0.25">
      <c r="A1140" s="104"/>
      <c r="B1140" s="58"/>
      <c r="C1140" s="59"/>
      <c r="D1140" s="60"/>
      <c r="E1140" s="61"/>
      <c r="F1140" s="62"/>
      <c r="G1140" s="57"/>
      <c r="H1140" s="56"/>
      <c r="I1140" s="64"/>
      <c r="J1140" s="67"/>
      <c r="K1140" s="68"/>
    </row>
    <row r="1141" spans="1:11" ht="18" x14ac:dyDescent="0.25">
      <c r="A1141" s="104"/>
      <c r="B1141" s="58"/>
      <c r="C1141" s="59"/>
      <c r="D1141" s="60"/>
      <c r="E1141" s="61"/>
      <c r="F1141" s="62"/>
      <c r="G1141" s="57"/>
      <c r="H1141" s="56"/>
      <c r="I1141" s="64"/>
      <c r="J1141" s="67"/>
      <c r="K1141" s="68"/>
    </row>
    <row r="1142" spans="1:11" ht="18" x14ac:dyDescent="0.25">
      <c r="A1142" s="104"/>
      <c r="B1142" s="58"/>
      <c r="C1142" s="59"/>
      <c r="D1142" s="60"/>
      <c r="E1142" s="61"/>
      <c r="F1142" s="62"/>
      <c r="G1142" s="57"/>
      <c r="H1142" s="56"/>
      <c r="I1142" s="64"/>
      <c r="J1142" s="67"/>
      <c r="K1142" s="68"/>
    </row>
    <row r="1143" spans="1:11" ht="18" x14ac:dyDescent="0.25">
      <c r="A1143" s="104"/>
      <c r="B1143" s="58"/>
      <c r="C1143" s="59"/>
      <c r="D1143" s="60"/>
      <c r="E1143" s="61"/>
      <c r="F1143" s="62"/>
      <c r="G1143" s="57"/>
      <c r="H1143" s="56"/>
      <c r="I1143" s="64"/>
      <c r="J1143" s="67"/>
      <c r="K1143" s="68"/>
    </row>
    <row r="1144" spans="1:11" ht="18" x14ac:dyDescent="0.25">
      <c r="A1144" s="104"/>
      <c r="B1144" s="58"/>
      <c r="C1144" s="59"/>
      <c r="D1144" s="60"/>
      <c r="E1144" s="61"/>
      <c r="F1144" s="62"/>
      <c r="G1144" s="57"/>
      <c r="H1144" s="56"/>
      <c r="I1144" s="64"/>
      <c r="J1144" s="67"/>
      <c r="K1144" s="68"/>
    </row>
    <row r="1145" spans="1:11" ht="18" x14ac:dyDescent="0.25">
      <c r="A1145" s="104"/>
      <c r="B1145" s="58"/>
      <c r="C1145" s="59"/>
      <c r="D1145" s="60"/>
      <c r="E1145" s="61"/>
      <c r="F1145" s="62"/>
      <c r="G1145" s="57"/>
      <c r="H1145" s="56"/>
      <c r="I1145" s="64"/>
      <c r="J1145" s="67"/>
      <c r="K1145" s="68"/>
    </row>
    <row r="1146" spans="1:11" ht="18" x14ac:dyDescent="0.25">
      <c r="A1146" s="104"/>
      <c r="B1146" s="58"/>
      <c r="C1146" s="59"/>
      <c r="D1146" s="60"/>
      <c r="E1146" s="61"/>
      <c r="F1146" s="62"/>
      <c r="G1146" s="57"/>
      <c r="H1146" s="56"/>
      <c r="I1146" s="64"/>
      <c r="J1146" s="67"/>
      <c r="K1146" s="68"/>
    </row>
    <row r="1147" spans="1:11" ht="18" x14ac:dyDescent="0.25">
      <c r="A1147" s="104"/>
      <c r="B1147" s="58"/>
      <c r="C1147" s="59"/>
      <c r="D1147" s="60"/>
      <c r="E1147" s="61"/>
      <c r="F1147" s="62"/>
      <c r="G1147" s="57"/>
      <c r="H1147" s="56"/>
      <c r="I1147" s="64"/>
      <c r="J1147" s="67"/>
      <c r="K1147" s="68"/>
    </row>
    <row r="1148" spans="1:11" ht="18" x14ac:dyDescent="0.25">
      <c r="A1148" s="104"/>
      <c r="B1148" s="58"/>
      <c r="C1148" s="59"/>
      <c r="D1148" s="60"/>
      <c r="E1148" s="61"/>
      <c r="F1148" s="62"/>
      <c r="G1148" s="57"/>
      <c r="H1148" s="56"/>
      <c r="I1148" s="64"/>
      <c r="J1148" s="67"/>
      <c r="K1148" s="68"/>
    </row>
    <row r="1149" spans="1:11" ht="18" x14ac:dyDescent="0.25">
      <c r="A1149" s="104"/>
      <c r="B1149" s="58"/>
      <c r="C1149" s="59"/>
      <c r="D1149" s="60"/>
      <c r="E1149" s="61"/>
      <c r="F1149" s="62"/>
      <c r="G1149" s="57"/>
      <c r="H1149" s="56"/>
      <c r="I1149" s="64"/>
      <c r="J1149" s="67"/>
      <c r="K1149" s="68"/>
    </row>
    <row r="1150" spans="1:11" ht="18" x14ac:dyDescent="0.25">
      <c r="A1150" s="104"/>
      <c r="B1150" s="58"/>
      <c r="C1150" s="59"/>
      <c r="D1150" s="60"/>
      <c r="E1150" s="61"/>
      <c r="F1150" s="62"/>
      <c r="G1150" s="57"/>
      <c r="H1150" s="56"/>
      <c r="I1150" s="64"/>
      <c r="J1150" s="67"/>
      <c r="K1150" s="68"/>
    </row>
    <row r="1151" spans="1:11" ht="18" x14ac:dyDescent="0.25">
      <c r="A1151" s="104"/>
      <c r="B1151" s="58"/>
      <c r="C1151" s="59"/>
      <c r="D1151" s="60"/>
      <c r="E1151" s="61"/>
      <c r="F1151" s="62"/>
      <c r="G1151" s="57"/>
      <c r="H1151" s="56"/>
      <c r="I1151" s="64"/>
      <c r="J1151" s="67"/>
      <c r="K1151" s="68"/>
    </row>
    <row r="1152" spans="1:11" ht="18" x14ac:dyDescent="0.25">
      <c r="A1152" s="104"/>
      <c r="B1152" s="58"/>
      <c r="C1152" s="59"/>
      <c r="D1152" s="60"/>
      <c r="E1152" s="61"/>
      <c r="F1152" s="62"/>
      <c r="G1152" s="57"/>
      <c r="H1152" s="56"/>
      <c r="I1152" s="64"/>
      <c r="J1152" s="67"/>
      <c r="K1152" s="68"/>
    </row>
    <row r="1153" spans="1:11" ht="18" x14ac:dyDescent="0.25">
      <c r="A1153" s="104"/>
      <c r="B1153" s="58"/>
      <c r="C1153" s="59"/>
      <c r="D1153" s="60"/>
      <c r="E1153" s="61"/>
      <c r="F1153" s="62"/>
      <c r="G1153" s="57"/>
      <c r="H1153" s="56"/>
      <c r="I1153" s="64"/>
      <c r="J1153" s="67"/>
      <c r="K1153" s="68"/>
    </row>
    <row r="1154" spans="1:11" ht="24" customHeight="1" x14ac:dyDescent="0.25">
      <c r="A1154" s="104"/>
      <c r="B1154" s="58"/>
      <c r="C1154" s="59"/>
      <c r="D1154" s="60"/>
      <c r="E1154" s="61"/>
      <c r="F1154" s="62"/>
      <c r="G1154" s="57"/>
      <c r="H1154" s="56"/>
      <c r="I1154" s="64"/>
      <c r="J1154" s="67"/>
      <c r="K1154" s="68"/>
    </row>
    <row r="1155" spans="1:11" ht="26.55" customHeight="1" x14ac:dyDescent="0.25">
      <c r="A1155" s="104"/>
      <c r="B1155" s="58"/>
      <c r="C1155" s="59"/>
      <c r="D1155" s="60"/>
      <c r="E1155" s="61"/>
      <c r="F1155" s="62"/>
      <c r="G1155" s="57"/>
      <c r="H1155" s="56"/>
      <c r="I1155" s="64"/>
      <c r="J1155" s="67"/>
      <c r="K1155" s="68"/>
    </row>
    <row r="1156" spans="1:11" ht="18" x14ac:dyDescent="0.25">
      <c r="A1156" s="104"/>
      <c r="B1156" s="58"/>
      <c r="C1156" s="59"/>
      <c r="D1156" s="60"/>
      <c r="E1156" s="61"/>
      <c r="F1156" s="62"/>
      <c r="G1156" s="57"/>
      <c r="H1156" s="56"/>
      <c r="I1156" s="64"/>
      <c r="J1156" s="67"/>
      <c r="K1156" s="68"/>
    </row>
    <row r="1157" spans="1:11" ht="18" x14ac:dyDescent="0.25">
      <c r="A1157" s="104"/>
      <c r="B1157" s="58"/>
      <c r="C1157" s="59"/>
      <c r="D1157" s="60"/>
      <c r="E1157" s="61"/>
      <c r="F1157" s="62"/>
      <c r="G1157" s="57"/>
      <c r="H1157" s="56"/>
      <c r="I1157" s="64"/>
      <c r="J1157" s="67"/>
      <c r="K1157" s="68"/>
    </row>
    <row r="1158" spans="1:11" ht="17.55" customHeight="1" x14ac:dyDescent="0.25">
      <c r="A1158" s="104"/>
      <c r="B1158" s="58"/>
      <c r="C1158" s="59"/>
      <c r="D1158" s="60"/>
      <c r="E1158" s="61"/>
      <c r="F1158" s="62"/>
      <c r="G1158" s="57"/>
      <c r="H1158" s="56"/>
      <c r="I1158" s="64"/>
      <c r="J1158" s="67"/>
      <c r="K1158" s="68"/>
    </row>
    <row r="1159" spans="1:11" ht="18" x14ac:dyDescent="0.25">
      <c r="A1159" s="104"/>
      <c r="B1159" s="58"/>
      <c r="C1159" s="59"/>
      <c r="D1159" s="60"/>
      <c r="E1159" s="61"/>
      <c r="F1159" s="62"/>
      <c r="G1159" s="57"/>
      <c r="H1159" s="56"/>
      <c r="I1159" s="64"/>
      <c r="J1159" s="67"/>
      <c r="K1159" s="68"/>
    </row>
    <row r="1160" spans="1:11" ht="18" x14ac:dyDescent="0.25">
      <c r="A1160" s="104"/>
      <c r="B1160" s="58"/>
      <c r="C1160" s="59"/>
      <c r="D1160" s="60"/>
      <c r="E1160" s="61"/>
      <c r="F1160" s="62"/>
      <c r="G1160" s="57"/>
      <c r="H1160" s="56"/>
      <c r="I1160" s="64"/>
      <c r="J1160" s="67"/>
      <c r="K1160" s="68"/>
    </row>
    <row r="1161" spans="1:11" ht="18" x14ac:dyDescent="0.25">
      <c r="A1161" s="104"/>
      <c r="B1161" s="58"/>
      <c r="C1161" s="59"/>
      <c r="D1161" s="60"/>
      <c r="E1161" s="61"/>
      <c r="F1161" s="62"/>
      <c r="G1161" s="57"/>
      <c r="H1161" s="56"/>
      <c r="I1161" s="64"/>
      <c r="J1161" s="67"/>
      <c r="K1161" s="68"/>
    </row>
    <row r="1162" spans="1:11" ht="18" x14ac:dyDescent="0.25">
      <c r="A1162" s="104"/>
      <c r="B1162" s="58"/>
      <c r="C1162" s="59"/>
      <c r="D1162" s="60"/>
      <c r="E1162" s="61"/>
      <c r="F1162" s="62"/>
      <c r="G1162" s="57"/>
      <c r="H1162" s="56"/>
      <c r="I1162" s="64"/>
      <c r="J1162" s="67"/>
      <c r="K1162" s="68"/>
    </row>
    <row r="1163" spans="1:11" ht="18" x14ac:dyDescent="0.25">
      <c r="A1163" s="104"/>
      <c r="B1163" s="58"/>
      <c r="C1163" s="59"/>
      <c r="D1163" s="60"/>
      <c r="E1163" s="61"/>
      <c r="F1163" s="62"/>
      <c r="G1163" s="57"/>
      <c r="H1163" s="56"/>
      <c r="I1163" s="64"/>
      <c r="J1163" s="67"/>
      <c r="K1163" s="68"/>
    </row>
    <row r="1164" spans="1:11" ht="18" x14ac:dyDescent="0.25">
      <c r="A1164" s="104"/>
      <c r="B1164" s="58"/>
      <c r="C1164" s="59"/>
      <c r="D1164" s="60"/>
      <c r="E1164" s="61"/>
      <c r="F1164" s="62"/>
      <c r="G1164" s="57"/>
      <c r="H1164" s="56"/>
      <c r="I1164" s="64"/>
      <c r="J1164" s="67"/>
      <c r="K1164" s="68"/>
    </row>
    <row r="1165" spans="1:11" ht="18" x14ac:dyDescent="0.25">
      <c r="A1165" s="104"/>
      <c r="B1165" s="58"/>
      <c r="C1165" s="59"/>
      <c r="D1165" s="60"/>
      <c r="E1165" s="61"/>
      <c r="F1165" s="62"/>
      <c r="G1165" s="57"/>
      <c r="H1165" s="56"/>
      <c r="I1165" s="64"/>
      <c r="J1165" s="67"/>
      <c r="K1165" s="68"/>
    </row>
    <row r="1166" spans="1:11" ht="18" x14ac:dyDescent="0.25">
      <c r="A1166" s="104"/>
      <c r="B1166" s="58"/>
      <c r="C1166" s="59"/>
      <c r="D1166" s="60"/>
      <c r="E1166" s="61"/>
      <c r="F1166" s="62"/>
      <c r="G1166" s="57"/>
      <c r="H1166" s="56"/>
      <c r="I1166" s="64"/>
      <c r="J1166" s="67"/>
      <c r="K1166" s="68"/>
    </row>
    <row r="1167" spans="1:11" ht="18" x14ac:dyDescent="0.25">
      <c r="A1167" s="104"/>
      <c r="B1167" s="58"/>
      <c r="C1167" s="59"/>
      <c r="D1167" s="60"/>
      <c r="E1167" s="61"/>
      <c r="F1167" s="62"/>
      <c r="G1167" s="57"/>
      <c r="H1167" s="56"/>
      <c r="I1167" s="64"/>
      <c r="J1167" s="67"/>
      <c r="K1167" s="68"/>
    </row>
    <row r="1168" spans="1:11" ht="16.5" customHeight="1" x14ac:dyDescent="0.25">
      <c r="A1168" s="104"/>
      <c r="B1168" s="58"/>
      <c r="C1168" s="59"/>
      <c r="D1168" s="60"/>
      <c r="E1168" s="61"/>
      <c r="F1168" s="62"/>
      <c r="G1168" s="57"/>
      <c r="H1168" s="56"/>
      <c r="I1168" s="64"/>
      <c r="J1168" s="67"/>
      <c r="K1168" s="68"/>
    </row>
    <row r="1169" spans="1:11" ht="18.600000000000001" customHeight="1" x14ac:dyDescent="0.25">
      <c r="A1169" s="104"/>
      <c r="B1169" s="58"/>
      <c r="C1169" s="59"/>
      <c r="D1169" s="60"/>
      <c r="E1169" s="61"/>
      <c r="F1169" s="62"/>
      <c r="G1169" s="57"/>
      <c r="H1169" s="56"/>
      <c r="I1169" s="64"/>
      <c r="J1169" s="67"/>
      <c r="K1169" s="68"/>
    </row>
    <row r="1170" spans="1:11" ht="18" x14ac:dyDescent="0.25">
      <c r="A1170" s="104"/>
      <c r="B1170" s="58"/>
      <c r="C1170" s="59"/>
      <c r="D1170" s="60"/>
      <c r="E1170" s="61"/>
      <c r="F1170" s="62"/>
      <c r="G1170" s="57"/>
      <c r="H1170" s="56"/>
      <c r="I1170" s="64"/>
      <c r="J1170" s="67"/>
      <c r="K1170" s="68"/>
    </row>
    <row r="1171" spans="1:11" ht="18" x14ac:dyDescent="0.25">
      <c r="A1171" s="104"/>
      <c r="B1171" s="58"/>
      <c r="C1171" s="59"/>
      <c r="D1171" s="60"/>
      <c r="E1171" s="61"/>
      <c r="F1171" s="62"/>
      <c r="G1171" s="57"/>
      <c r="H1171" s="56"/>
      <c r="I1171" s="64"/>
      <c r="J1171" s="67"/>
      <c r="K1171" s="68"/>
    </row>
    <row r="1172" spans="1:11" ht="18" x14ac:dyDescent="0.25">
      <c r="A1172" s="104"/>
      <c r="B1172" s="58"/>
      <c r="C1172" s="59"/>
      <c r="D1172" s="60"/>
      <c r="E1172" s="61"/>
      <c r="F1172" s="62"/>
      <c r="G1172" s="57"/>
      <c r="H1172" s="56"/>
      <c r="I1172" s="64"/>
      <c r="J1172" s="67"/>
      <c r="K1172" s="68"/>
    </row>
    <row r="1173" spans="1:11" ht="18" x14ac:dyDescent="0.25">
      <c r="A1173" s="104"/>
      <c r="B1173" s="58"/>
      <c r="C1173" s="59"/>
      <c r="D1173" s="60"/>
      <c r="E1173" s="61"/>
      <c r="F1173" s="62"/>
      <c r="G1173" s="57"/>
      <c r="H1173" s="56"/>
      <c r="I1173" s="64"/>
      <c r="J1173" s="67"/>
      <c r="K1173" s="68"/>
    </row>
    <row r="1174" spans="1:11" ht="18" x14ac:dyDescent="0.25">
      <c r="A1174" s="104"/>
      <c r="B1174" s="58"/>
      <c r="C1174" s="59"/>
      <c r="D1174" s="60"/>
      <c r="E1174" s="61"/>
      <c r="F1174" s="62"/>
      <c r="G1174" s="57"/>
      <c r="H1174" s="56"/>
      <c r="I1174" s="64"/>
      <c r="J1174" s="67"/>
      <c r="K1174" s="68"/>
    </row>
    <row r="1175" spans="1:11" ht="18" x14ac:dyDescent="0.25">
      <c r="A1175" s="104"/>
      <c r="B1175" s="58"/>
      <c r="C1175" s="59"/>
      <c r="D1175" s="60"/>
      <c r="E1175" s="61"/>
      <c r="F1175" s="62"/>
      <c r="G1175" s="57"/>
      <c r="H1175" s="56"/>
      <c r="I1175" s="64"/>
      <c r="J1175" s="67"/>
      <c r="K1175" s="68" t="s">
        <v>77</v>
      </c>
    </row>
    <row r="1176" spans="1:11" ht="17.55" customHeight="1" x14ac:dyDescent="0.25">
      <c r="A1176" s="104"/>
      <c r="B1176" s="58"/>
      <c r="C1176" s="59"/>
      <c r="D1176" s="60"/>
      <c r="E1176" s="61"/>
      <c r="F1176" s="62"/>
      <c r="G1176" s="57"/>
      <c r="H1176" s="56"/>
      <c r="I1176" s="64"/>
      <c r="J1176" s="67"/>
      <c r="K1176" s="68"/>
    </row>
    <row r="1177" spans="1:11" ht="26.1" customHeight="1" x14ac:dyDescent="0.25">
      <c r="A1177" s="104"/>
      <c r="B1177" s="58"/>
      <c r="C1177" s="59"/>
      <c r="D1177" s="60"/>
      <c r="E1177" s="61"/>
      <c r="F1177" s="62"/>
      <c r="G1177" s="57"/>
      <c r="H1177" s="56"/>
      <c r="I1177" s="64"/>
      <c r="J1177" s="67"/>
      <c r="K1177" s="68"/>
    </row>
    <row r="1178" spans="1:11" ht="18" x14ac:dyDescent="0.25">
      <c r="A1178" s="104"/>
      <c r="B1178" s="58"/>
      <c r="C1178" s="59"/>
      <c r="D1178" s="60"/>
      <c r="E1178" s="61"/>
      <c r="F1178" s="62"/>
      <c r="G1178" s="57"/>
      <c r="H1178" s="56"/>
      <c r="I1178" s="64"/>
      <c r="J1178" s="67"/>
      <c r="K1178" s="68"/>
    </row>
    <row r="1179" spans="1:11" ht="18" x14ac:dyDescent="0.25">
      <c r="A1179" s="104"/>
      <c r="B1179" s="58"/>
      <c r="C1179" s="59"/>
      <c r="D1179" s="60"/>
      <c r="E1179" s="61"/>
      <c r="F1179" s="62"/>
      <c r="G1179" s="57"/>
      <c r="H1179" s="56"/>
      <c r="I1179" s="64"/>
      <c r="J1179" s="67"/>
      <c r="K1179" s="68"/>
    </row>
    <row r="1180" spans="1:11" ht="18" x14ac:dyDescent="0.25">
      <c r="A1180" s="104"/>
      <c r="B1180" s="58"/>
      <c r="C1180" s="59"/>
      <c r="D1180" s="60"/>
      <c r="E1180" s="61"/>
      <c r="F1180" s="62"/>
      <c r="G1180" s="57"/>
      <c r="H1180" s="56"/>
      <c r="I1180" s="64"/>
      <c r="J1180" s="67"/>
      <c r="K1180" s="68"/>
    </row>
    <row r="1181" spans="1:11" ht="18" x14ac:dyDescent="0.25">
      <c r="A1181" s="104"/>
      <c r="B1181" s="58"/>
      <c r="C1181" s="59"/>
      <c r="D1181" s="60"/>
      <c r="E1181" s="61"/>
      <c r="F1181" s="62"/>
      <c r="G1181" s="57"/>
      <c r="H1181" s="56"/>
      <c r="I1181" s="64"/>
      <c r="J1181" s="67"/>
      <c r="K1181" s="68"/>
    </row>
    <row r="1182" spans="1:11" ht="18" x14ac:dyDescent="0.25">
      <c r="A1182" s="104"/>
      <c r="B1182" s="58"/>
      <c r="C1182" s="59"/>
      <c r="D1182" s="60"/>
      <c r="E1182" s="61"/>
      <c r="F1182" s="62"/>
      <c r="G1182" s="57"/>
      <c r="H1182" s="56"/>
      <c r="I1182" s="64"/>
      <c r="J1182" s="67"/>
      <c r="K1182" s="68"/>
    </row>
    <row r="1183" spans="1:11" ht="18" x14ac:dyDescent="0.25">
      <c r="A1183" s="104"/>
      <c r="B1183" s="58"/>
      <c r="C1183" s="59"/>
      <c r="D1183" s="60"/>
      <c r="E1183" s="61"/>
      <c r="F1183" s="62"/>
      <c r="G1183" s="57"/>
      <c r="H1183" s="56"/>
      <c r="I1183" s="64"/>
      <c r="J1183" s="67"/>
      <c r="K1183" s="68"/>
    </row>
    <row r="1184" spans="1:11" ht="18" x14ac:dyDescent="0.25">
      <c r="A1184" s="104"/>
      <c r="B1184" s="58"/>
      <c r="C1184" s="59"/>
      <c r="D1184" s="60"/>
      <c r="E1184" s="61"/>
      <c r="F1184" s="62"/>
      <c r="G1184" s="57"/>
      <c r="H1184" s="56"/>
      <c r="I1184" s="64"/>
      <c r="J1184" s="67"/>
      <c r="K1184" s="68"/>
    </row>
    <row r="1185" spans="1:11" ht="16.5" customHeight="1" x14ac:dyDescent="0.25">
      <c r="A1185" s="104"/>
      <c r="B1185" s="58"/>
      <c r="C1185" s="59"/>
      <c r="D1185" s="60"/>
      <c r="E1185" s="61"/>
      <c r="F1185" s="62"/>
      <c r="G1185" s="57"/>
      <c r="H1185" s="56"/>
      <c r="I1185" s="64"/>
      <c r="J1185" s="67"/>
      <c r="K1185" s="68"/>
    </row>
    <row r="1186" spans="1:11" ht="18" x14ac:dyDescent="0.25">
      <c r="A1186" s="104"/>
      <c r="B1186" s="58"/>
      <c r="C1186" s="59"/>
      <c r="D1186" s="60"/>
      <c r="E1186" s="61"/>
      <c r="F1186" s="62"/>
      <c r="G1186" s="57"/>
      <c r="H1186" s="56"/>
      <c r="I1186" s="64"/>
      <c r="J1186" s="67"/>
      <c r="K1186" s="68"/>
    </row>
    <row r="1187" spans="1:11" ht="18" x14ac:dyDescent="0.25">
      <c r="A1187" s="104"/>
      <c r="B1187" s="58"/>
      <c r="C1187" s="59"/>
      <c r="D1187" s="60"/>
      <c r="E1187" s="61"/>
      <c r="F1187" s="62"/>
      <c r="G1187" s="57"/>
      <c r="H1187" s="56"/>
      <c r="I1187" s="64"/>
      <c r="J1187" s="67"/>
      <c r="K1187" s="68"/>
    </row>
    <row r="1188" spans="1:11" ht="18" x14ac:dyDescent="0.25">
      <c r="A1188" s="104"/>
      <c r="B1188" s="58"/>
      <c r="C1188" s="59"/>
      <c r="D1188" s="60"/>
      <c r="E1188" s="61"/>
      <c r="F1188" s="62"/>
      <c r="G1188" s="57"/>
      <c r="H1188" s="56"/>
      <c r="I1188" s="64"/>
      <c r="J1188" s="67"/>
      <c r="K1188" s="68" t="s">
        <v>78</v>
      </c>
    </row>
    <row r="1189" spans="1:11" ht="18" x14ac:dyDescent="0.25">
      <c r="A1189" s="104"/>
      <c r="B1189" s="58"/>
      <c r="C1189" s="59"/>
      <c r="D1189" s="60"/>
      <c r="E1189" s="61"/>
      <c r="F1189" s="62"/>
      <c r="G1189" s="57"/>
      <c r="H1189" s="56"/>
      <c r="I1189" s="64"/>
      <c r="J1189" s="67"/>
      <c r="K1189" s="68"/>
    </row>
    <row r="1190" spans="1:11" ht="18" x14ac:dyDescent="0.25">
      <c r="A1190" s="104"/>
      <c r="B1190" s="58"/>
      <c r="C1190" s="59"/>
      <c r="D1190" s="60"/>
      <c r="E1190" s="61"/>
      <c r="F1190" s="62"/>
      <c r="G1190" s="57"/>
      <c r="H1190" s="56"/>
      <c r="I1190" s="64"/>
      <c r="J1190" s="67"/>
      <c r="K1190" s="68"/>
    </row>
    <row r="1191" spans="1:11" ht="18" x14ac:dyDescent="0.25">
      <c r="A1191" s="104"/>
      <c r="B1191" s="58"/>
      <c r="C1191" s="59"/>
      <c r="D1191" s="60"/>
      <c r="E1191" s="61"/>
      <c r="F1191" s="62"/>
      <c r="G1191" s="57"/>
      <c r="H1191" s="56"/>
      <c r="I1191" s="64"/>
      <c r="J1191" s="67"/>
      <c r="K1191" s="68"/>
    </row>
    <row r="1192" spans="1:11" ht="18" x14ac:dyDescent="0.25">
      <c r="A1192" s="104"/>
      <c r="B1192" s="58"/>
      <c r="C1192" s="59"/>
      <c r="D1192" s="60"/>
      <c r="E1192" s="61"/>
      <c r="F1192" s="62"/>
      <c r="G1192" s="57"/>
      <c r="H1192" s="56"/>
      <c r="I1192" s="64"/>
      <c r="J1192" s="67"/>
      <c r="K1192" s="68"/>
    </row>
    <row r="1193" spans="1:11" ht="18" x14ac:dyDescent="0.25">
      <c r="A1193" s="104"/>
      <c r="B1193" s="58"/>
      <c r="C1193" s="59"/>
      <c r="D1193" s="60"/>
      <c r="E1193" s="61"/>
      <c r="F1193" s="62"/>
      <c r="G1193" s="57"/>
      <c r="H1193" s="56"/>
      <c r="I1193" s="64"/>
      <c r="J1193" s="67"/>
      <c r="K1193" s="68"/>
    </row>
    <row r="1194" spans="1:11" ht="18" x14ac:dyDescent="0.25">
      <c r="A1194" s="104"/>
      <c r="B1194" s="58"/>
      <c r="C1194" s="59"/>
      <c r="D1194" s="60"/>
      <c r="E1194" s="61"/>
      <c r="F1194" s="62"/>
      <c r="G1194" s="57"/>
      <c r="H1194" s="56"/>
      <c r="I1194" s="64"/>
      <c r="J1194" s="67"/>
      <c r="K1194" s="68"/>
    </row>
    <row r="1195" spans="1:11" ht="18" x14ac:dyDescent="0.25">
      <c r="A1195" s="104"/>
      <c r="B1195" s="58"/>
      <c r="C1195" s="59"/>
      <c r="D1195" s="60"/>
      <c r="E1195" s="61"/>
      <c r="F1195" s="62"/>
      <c r="G1195" s="57"/>
      <c r="H1195" s="56"/>
      <c r="I1195" s="64"/>
      <c r="J1195" s="67"/>
      <c r="K1195" s="68"/>
    </row>
    <row r="1196" spans="1:11" ht="18" x14ac:dyDescent="0.25">
      <c r="A1196" s="104"/>
      <c r="B1196" s="58"/>
      <c r="C1196" s="59"/>
      <c r="D1196" s="60"/>
      <c r="E1196" s="61"/>
      <c r="F1196" s="62"/>
      <c r="G1196" s="57"/>
      <c r="H1196" s="56"/>
      <c r="I1196" s="64"/>
      <c r="J1196" s="67"/>
      <c r="K1196" s="68"/>
    </row>
    <row r="1197" spans="1:11" ht="18" x14ac:dyDescent="0.25">
      <c r="A1197" s="104"/>
      <c r="B1197" s="58"/>
      <c r="C1197" s="59"/>
      <c r="D1197" s="60"/>
      <c r="E1197" s="61"/>
      <c r="F1197" s="62"/>
      <c r="G1197" s="57"/>
      <c r="H1197" s="56"/>
      <c r="I1197" s="64"/>
      <c r="J1197" s="67"/>
      <c r="K1197" s="68"/>
    </row>
    <row r="1198" spans="1:11" ht="18" x14ac:dyDescent="0.25">
      <c r="A1198" s="104"/>
      <c r="B1198" s="58"/>
      <c r="C1198" s="59"/>
      <c r="D1198" s="60"/>
      <c r="E1198" s="61"/>
      <c r="F1198" s="62"/>
      <c r="G1198" s="57"/>
      <c r="H1198" s="56"/>
      <c r="I1198" s="64"/>
      <c r="J1198" s="67"/>
      <c r="K1198" s="68"/>
    </row>
    <row r="1199" spans="1:11" ht="18" x14ac:dyDescent="0.25">
      <c r="A1199" s="104"/>
      <c r="B1199" s="58"/>
      <c r="C1199" s="59"/>
      <c r="D1199" s="60"/>
      <c r="E1199" s="61"/>
      <c r="F1199" s="62"/>
      <c r="G1199" s="57"/>
      <c r="H1199" s="56"/>
      <c r="I1199" s="64"/>
      <c r="J1199" s="67"/>
      <c r="K1199" s="68"/>
    </row>
    <row r="1200" spans="1:11" ht="18" x14ac:dyDescent="0.25">
      <c r="A1200" s="104"/>
      <c r="B1200" s="58"/>
      <c r="C1200" s="59"/>
      <c r="D1200" s="60"/>
      <c r="E1200" s="61"/>
      <c r="F1200" s="62"/>
      <c r="G1200" s="57"/>
      <c r="H1200" s="56"/>
      <c r="I1200" s="64"/>
      <c r="J1200" s="67"/>
      <c r="K1200" s="68"/>
    </row>
    <row r="1201" spans="1:11" ht="18" x14ac:dyDescent="0.25">
      <c r="A1201" s="104"/>
      <c r="B1201" s="58"/>
      <c r="C1201" s="59"/>
      <c r="D1201" s="60"/>
      <c r="E1201" s="61"/>
      <c r="F1201" s="62"/>
      <c r="G1201" s="57"/>
      <c r="H1201" s="56"/>
      <c r="I1201" s="64"/>
      <c r="J1201" s="67"/>
      <c r="K1201" s="68"/>
    </row>
    <row r="1202" spans="1:11" ht="16.5" customHeight="1" x14ac:dyDescent="0.25">
      <c r="A1202" s="104"/>
      <c r="B1202" s="58"/>
      <c r="C1202" s="59"/>
      <c r="D1202" s="60"/>
      <c r="E1202" s="61"/>
      <c r="F1202" s="62"/>
      <c r="G1202" s="57"/>
      <c r="H1202" s="56"/>
      <c r="I1202" s="64"/>
      <c r="J1202" s="67"/>
      <c r="K1202" s="68"/>
    </row>
    <row r="1203" spans="1:11" ht="18" x14ac:dyDescent="0.25">
      <c r="A1203" s="104"/>
      <c r="B1203" s="58"/>
      <c r="C1203" s="59"/>
      <c r="D1203" s="60"/>
      <c r="E1203" s="61"/>
      <c r="F1203" s="62"/>
      <c r="G1203" s="57"/>
      <c r="H1203" s="56"/>
      <c r="I1203" s="64"/>
      <c r="J1203" s="67"/>
      <c r="K1203" s="68"/>
    </row>
    <row r="1204" spans="1:11" ht="18" x14ac:dyDescent="0.25">
      <c r="A1204" s="104"/>
      <c r="B1204" s="58"/>
      <c r="C1204" s="59"/>
      <c r="D1204" s="60"/>
      <c r="E1204" s="61"/>
      <c r="F1204" s="62"/>
      <c r="G1204" s="57"/>
      <c r="H1204" s="56"/>
      <c r="I1204" s="64"/>
      <c r="J1204" s="67"/>
      <c r="K1204" s="68"/>
    </row>
    <row r="1205" spans="1:11" ht="18" x14ac:dyDescent="0.25">
      <c r="A1205" s="104"/>
      <c r="B1205" s="58"/>
      <c r="C1205" s="59"/>
      <c r="D1205" s="60"/>
      <c r="E1205" s="61"/>
      <c r="F1205" s="62"/>
      <c r="G1205" s="57"/>
      <c r="H1205" s="56"/>
      <c r="I1205" s="64"/>
      <c r="J1205" s="67"/>
      <c r="K1205" s="68"/>
    </row>
    <row r="1206" spans="1:11" ht="18" x14ac:dyDescent="0.25">
      <c r="A1206" s="104"/>
      <c r="B1206" s="58"/>
      <c r="C1206" s="59"/>
      <c r="D1206" s="60"/>
      <c r="E1206" s="61"/>
      <c r="F1206" s="62"/>
      <c r="G1206" s="57"/>
      <c r="H1206" s="56"/>
      <c r="I1206" s="64"/>
      <c r="J1206" s="67"/>
      <c r="K1206" s="68"/>
    </row>
    <row r="1207" spans="1:11" ht="23.1" customHeight="1" x14ac:dyDescent="0.25">
      <c r="A1207" s="104"/>
      <c r="B1207" s="58"/>
      <c r="C1207" s="59"/>
      <c r="D1207" s="60"/>
      <c r="E1207" s="61"/>
      <c r="F1207" s="62"/>
      <c r="G1207" s="57"/>
      <c r="H1207" s="56"/>
      <c r="I1207" s="64"/>
      <c r="J1207" s="67"/>
      <c r="K1207" s="68"/>
    </row>
    <row r="1208" spans="1:11" ht="28.5" customHeight="1" x14ac:dyDescent="0.25">
      <c r="A1208" s="104"/>
      <c r="B1208" s="58"/>
      <c r="C1208" s="59"/>
      <c r="D1208" s="60"/>
      <c r="E1208" s="61"/>
      <c r="F1208" s="62"/>
      <c r="G1208" s="57"/>
      <c r="H1208" s="56"/>
      <c r="I1208" s="64"/>
      <c r="J1208" s="67"/>
      <c r="K1208" s="68"/>
    </row>
    <row r="1209" spans="1:11" ht="18" x14ac:dyDescent="0.25">
      <c r="A1209" s="104"/>
      <c r="B1209" s="58"/>
      <c r="C1209" s="59"/>
      <c r="D1209" s="60"/>
      <c r="E1209" s="61"/>
      <c r="F1209" s="62"/>
      <c r="G1209" s="57"/>
      <c r="H1209" s="56"/>
      <c r="I1209" s="64"/>
      <c r="J1209" s="67"/>
      <c r="K1209" s="68"/>
    </row>
    <row r="1210" spans="1:11" ht="18" x14ac:dyDescent="0.25">
      <c r="A1210" s="104"/>
      <c r="B1210" s="58"/>
      <c r="C1210" s="59"/>
      <c r="D1210" s="60"/>
      <c r="E1210" s="61"/>
      <c r="F1210" s="62"/>
      <c r="G1210" s="57"/>
      <c r="H1210" s="56"/>
      <c r="I1210" s="64"/>
      <c r="J1210" s="67"/>
      <c r="K1210" s="68"/>
    </row>
    <row r="1211" spans="1:11" ht="18" x14ac:dyDescent="0.25">
      <c r="A1211" s="104"/>
      <c r="B1211" s="58"/>
      <c r="C1211" s="59"/>
      <c r="D1211" s="60"/>
      <c r="E1211" s="61"/>
      <c r="F1211" s="62"/>
      <c r="G1211" s="57"/>
      <c r="H1211" s="56"/>
      <c r="I1211" s="64"/>
      <c r="J1211" s="67"/>
      <c r="K1211" s="68"/>
    </row>
    <row r="1212" spans="1:11" ht="18" x14ac:dyDescent="0.25">
      <c r="A1212" s="104"/>
      <c r="B1212" s="58"/>
      <c r="C1212" s="59"/>
      <c r="D1212" s="60"/>
      <c r="E1212" s="61"/>
      <c r="F1212" s="62"/>
      <c r="G1212" s="57"/>
      <c r="H1212" s="56"/>
      <c r="I1212" s="64"/>
      <c r="J1212" s="67"/>
      <c r="K1212" s="68"/>
    </row>
    <row r="1213" spans="1:11" ht="18" x14ac:dyDescent="0.25">
      <c r="A1213" s="104"/>
      <c r="B1213" s="58"/>
      <c r="C1213" s="59"/>
      <c r="D1213" s="60"/>
      <c r="E1213" s="61"/>
      <c r="F1213" s="62"/>
      <c r="G1213" s="57"/>
      <c r="H1213" s="56"/>
      <c r="I1213" s="64"/>
      <c r="J1213" s="67"/>
      <c r="K1213" s="68"/>
    </row>
    <row r="1214" spans="1:11" ht="18" x14ac:dyDescent="0.25">
      <c r="A1214" s="104"/>
      <c r="B1214" s="58"/>
      <c r="C1214" s="59"/>
      <c r="D1214" s="60"/>
      <c r="E1214" s="61"/>
      <c r="F1214" s="62"/>
      <c r="G1214" s="57"/>
      <c r="H1214" s="56"/>
      <c r="I1214" s="64"/>
      <c r="J1214" s="67"/>
      <c r="K1214" s="68"/>
    </row>
    <row r="1215" spans="1:11" ht="18" x14ac:dyDescent="0.25">
      <c r="A1215" s="104"/>
      <c r="B1215" s="58"/>
      <c r="C1215" s="59"/>
      <c r="D1215" s="60"/>
      <c r="E1215" s="61"/>
      <c r="F1215" s="62"/>
      <c r="G1215" s="57"/>
      <c r="H1215" s="56"/>
      <c r="I1215" s="64"/>
      <c r="J1215" s="67"/>
      <c r="K1215" s="68"/>
    </row>
    <row r="1216" spans="1:11" ht="22.5" customHeight="1" x14ac:dyDescent="0.25">
      <c r="A1216" s="104"/>
      <c r="B1216" s="58"/>
      <c r="C1216" s="59"/>
      <c r="D1216" s="60"/>
      <c r="E1216" s="61"/>
      <c r="F1216" s="62"/>
      <c r="G1216" s="57"/>
      <c r="H1216" s="56"/>
      <c r="I1216" s="64"/>
      <c r="J1216" s="67"/>
      <c r="K1216" s="68"/>
    </row>
    <row r="1217" spans="1:11" ht="18" x14ac:dyDescent="0.25">
      <c r="A1217" s="104"/>
      <c r="B1217" s="58"/>
      <c r="C1217" s="59"/>
      <c r="D1217" s="60"/>
      <c r="E1217" s="61"/>
      <c r="F1217" s="62"/>
      <c r="G1217" s="57"/>
      <c r="H1217" s="56"/>
      <c r="I1217" s="64"/>
      <c r="J1217" s="67"/>
      <c r="K1217" s="68"/>
    </row>
    <row r="1218" spans="1:11" ht="18" x14ac:dyDescent="0.25">
      <c r="A1218" s="104"/>
      <c r="B1218" s="58"/>
      <c r="C1218" s="59"/>
      <c r="D1218" s="60"/>
      <c r="E1218" s="61"/>
      <c r="F1218" s="62"/>
      <c r="G1218" s="57"/>
      <c r="H1218" s="56"/>
      <c r="I1218" s="64"/>
      <c r="J1218" s="67"/>
      <c r="K1218" s="68"/>
    </row>
    <row r="1219" spans="1:11" ht="15.6" customHeight="1" x14ac:dyDescent="0.25">
      <c r="A1219" s="104"/>
      <c r="B1219" s="58"/>
      <c r="C1219" s="59"/>
      <c r="D1219" s="60"/>
      <c r="E1219" s="61"/>
      <c r="F1219" s="62"/>
      <c r="G1219" s="57"/>
      <c r="H1219" s="56"/>
      <c r="I1219" s="64"/>
      <c r="J1219" s="67"/>
      <c r="K1219" s="68"/>
    </row>
    <row r="1220" spans="1:11" ht="18" x14ac:dyDescent="0.25">
      <c r="A1220" s="104"/>
      <c r="B1220" s="58"/>
      <c r="C1220" s="59"/>
      <c r="D1220" s="60"/>
      <c r="E1220" s="61"/>
      <c r="F1220" s="62"/>
      <c r="G1220" s="57"/>
      <c r="H1220" s="56"/>
      <c r="I1220" s="64"/>
      <c r="J1220" s="67"/>
      <c r="K1220" s="68"/>
    </row>
    <row r="1221" spans="1:11" ht="18" x14ac:dyDescent="0.25">
      <c r="A1221" s="104"/>
      <c r="B1221" s="58"/>
      <c r="C1221" s="59"/>
      <c r="D1221" s="60"/>
      <c r="E1221" s="61"/>
      <c r="F1221" s="62"/>
      <c r="G1221" s="57"/>
      <c r="H1221" s="56"/>
      <c r="I1221" s="64"/>
      <c r="J1221" s="67"/>
      <c r="K1221" s="68"/>
    </row>
    <row r="1222" spans="1:11" ht="18" x14ac:dyDescent="0.25">
      <c r="A1222" s="104"/>
      <c r="B1222" s="58"/>
      <c r="C1222" s="59"/>
      <c r="D1222" s="60"/>
      <c r="E1222" s="61"/>
      <c r="F1222" s="62"/>
      <c r="G1222" s="57"/>
      <c r="H1222" s="56"/>
      <c r="I1222" s="64"/>
      <c r="J1222" s="67"/>
      <c r="K1222" s="68"/>
    </row>
    <row r="1223" spans="1:11" ht="18" x14ac:dyDescent="0.25">
      <c r="A1223" s="104"/>
      <c r="B1223" s="58"/>
      <c r="C1223" s="59"/>
      <c r="D1223" s="60"/>
      <c r="E1223" s="61"/>
      <c r="F1223" s="62"/>
      <c r="G1223" s="57"/>
      <c r="H1223" s="56"/>
      <c r="I1223" s="64"/>
      <c r="J1223" s="67"/>
      <c r="K1223" s="68" t="s">
        <v>83</v>
      </c>
    </row>
    <row r="1224" spans="1:11" ht="18" x14ac:dyDescent="0.25">
      <c r="A1224" s="104"/>
      <c r="B1224" s="58"/>
      <c r="C1224" s="59"/>
      <c r="D1224" s="60"/>
      <c r="E1224" s="61"/>
      <c r="F1224" s="62"/>
      <c r="G1224" s="57"/>
      <c r="H1224" s="56"/>
      <c r="I1224" s="64"/>
      <c r="J1224" s="67"/>
      <c r="K1224" s="68"/>
    </row>
    <row r="1225" spans="1:11" ht="18" x14ac:dyDescent="0.25">
      <c r="A1225" s="104"/>
      <c r="B1225" s="58"/>
      <c r="C1225" s="59"/>
      <c r="D1225" s="60"/>
      <c r="E1225" s="61"/>
      <c r="F1225" s="62"/>
      <c r="G1225" s="57"/>
      <c r="H1225" s="56"/>
      <c r="I1225" s="64"/>
      <c r="J1225" s="67"/>
      <c r="K1225" s="68"/>
    </row>
    <row r="1226" spans="1:11" ht="18" x14ac:dyDescent="0.25">
      <c r="A1226" s="104"/>
      <c r="B1226" s="58"/>
      <c r="C1226" s="59"/>
      <c r="D1226" s="60"/>
      <c r="E1226" s="61"/>
      <c r="F1226" s="62"/>
      <c r="G1226" s="57"/>
      <c r="H1226" s="56"/>
      <c r="I1226" s="64"/>
      <c r="J1226" s="67"/>
      <c r="K1226" s="68"/>
    </row>
    <row r="1227" spans="1:11" ht="18" x14ac:dyDescent="0.25">
      <c r="A1227" s="104"/>
      <c r="B1227" s="58"/>
      <c r="C1227" s="59"/>
      <c r="D1227" s="60"/>
      <c r="E1227" s="61"/>
      <c r="F1227" s="62"/>
      <c r="G1227" s="57"/>
      <c r="H1227" s="56"/>
      <c r="I1227" s="64"/>
      <c r="J1227" s="67"/>
      <c r="K1227" s="68"/>
    </row>
    <row r="1228" spans="1:11" ht="18" x14ac:dyDescent="0.25">
      <c r="A1228" s="104"/>
      <c r="B1228" s="58"/>
      <c r="C1228" s="59"/>
      <c r="D1228" s="60"/>
      <c r="E1228" s="61"/>
      <c r="F1228" s="62"/>
      <c r="G1228" s="57"/>
      <c r="H1228" s="56"/>
      <c r="I1228" s="64"/>
      <c r="J1228" s="67"/>
      <c r="K1228" s="68"/>
    </row>
    <row r="1229" spans="1:11" ht="18" x14ac:dyDescent="0.25">
      <c r="A1229" s="104"/>
      <c r="B1229" s="58"/>
      <c r="C1229" s="59"/>
      <c r="D1229" s="60"/>
      <c r="E1229" s="61"/>
      <c r="F1229" s="62"/>
      <c r="G1229" s="57"/>
      <c r="H1229" s="56"/>
      <c r="I1229" s="64"/>
      <c r="J1229" s="67"/>
      <c r="K1229" s="68"/>
    </row>
    <row r="1230" spans="1:11" ht="18" x14ac:dyDescent="0.25">
      <c r="A1230" s="104"/>
      <c r="B1230" s="58"/>
      <c r="C1230" s="59"/>
      <c r="D1230" s="60"/>
      <c r="E1230" s="61"/>
      <c r="F1230" s="62"/>
      <c r="G1230" s="57"/>
      <c r="H1230" s="56"/>
      <c r="I1230" s="64"/>
      <c r="J1230" s="67"/>
      <c r="K1230" s="68"/>
    </row>
    <row r="1231" spans="1:11" ht="18" x14ac:dyDescent="0.25">
      <c r="A1231" s="104"/>
      <c r="B1231" s="58"/>
      <c r="C1231" s="59"/>
      <c r="D1231" s="60"/>
      <c r="E1231" s="61"/>
      <c r="F1231" s="62"/>
      <c r="G1231" s="57"/>
      <c r="H1231" s="56"/>
      <c r="I1231" s="64"/>
      <c r="J1231" s="67"/>
      <c r="K1231" s="68"/>
    </row>
    <row r="1232" spans="1:11" ht="18" x14ac:dyDescent="0.25">
      <c r="A1232" s="104"/>
      <c r="B1232" s="58"/>
      <c r="C1232" s="59"/>
      <c r="D1232" s="60"/>
      <c r="E1232" s="61"/>
      <c r="F1232" s="62"/>
      <c r="G1232" s="57"/>
      <c r="H1232" s="56"/>
      <c r="I1232" s="64"/>
      <c r="J1232" s="67"/>
      <c r="K1232" s="68"/>
    </row>
    <row r="1233" spans="1:11" ht="18" x14ac:dyDescent="0.25">
      <c r="A1233" s="104"/>
      <c r="B1233" s="58"/>
      <c r="C1233" s="59"/>
      <c r="D1233" s="60"/>
      <c r="E1233" s="61"/>
      <c r="F1233" s="62"/>
      <c r="G1233" s="57"/>
      <c r="H1233" s="56"/>
      <c r="I1233" s="64"/>
      <c r="J1233" s="67"/>
      <c r="K1233" s="68"/>
    </row>
    <row r="1234" spans="1:11" ht="18" x14ac:dyDescent="0.25">
      <c r="A1234" s="104"/>
      <c r="B1234" s="58"/>
      <c r="C1234" s="59"/>
      <c r="D1234" s="60"/>
      <c r="E1234" s="61"/>
      <c r="F1234" s="62"/>
      <c r="G1234" s="57"/>
      <c r="H1234" s="56"/>
      <c r="I1234" s="64"/>
      <c r="J1234" s="67"/>
      <c r="K1234" s="68"/>
    </row>
    <row r="1235" spans="1:11" ht="18" x14ac:dyDescent="0.25">
      <c r="A1235" s="104"/>
      <c r="B1235" s="58"/>
      <c r="C1235" s="59"/>
      <c r="D1235" s="60"/>
      <c r="E1235" s="61"/>
      <c r="F1235" s="62"/>
      <c r="G1235" s="57"/>
      <c r="H1235" s="56"/>
      <c r="I1235" s="64"/>
      <c r="J1235" s="67"/>
      <c r="K1235" s="68"/>
    </row>
    <row r="1236" spans="1:11" ht="18.600000000000001" customHeight="1" x14ac:dyDescent="0.25">
      <c r="A1236" s="104"/>
      <c r="B1236" s="58"/>
      <c r="C1236" s="59"/>
      <c r="D1236" s="60"/>
      <c r="E1236" s="61"/>
      <c r="F1236" s="62"/>
      <c r="G1236" s="57"/>
      <c r="H1236" s="56"/>
      <c r="I1236" s="64"/>
      <c r="J1236" s="67"/>
      <c r="K1236" s="68"/>
    </row>
    <row r="1237" spans="1:11" ht="17.100000000000001" customHeight="1" x14ac:dyDescent="0.25">
      <c r="A1237" s="104"/>
      <c r="B1237" s="58"/>
      <c r="C1237" s="59"/>
      <c r="D1237" s="60"/>
      <c r="E1237" s="61"/>
      <c r="F1237" s="62"/>
      <c r="G1237" s="57"/>
      <c r="H1237" s="56"/>
      <c r="I1237" s="64"/>
      <c r="J1237" s="67"/>
      <c r="K1237" s="68"/>
    </row>
    <row r="1238" spans="1:11" ht="14.55" customHeight="1" x14ac:dyDescent="0.25">
      <c r="A1238" s="104"/>
      <c r="B1238" s="58"/>
      <c r="C1238" s="59"/>
      <c r="D1238" s="60"/>
      <c r="E1238" s="61"/>
      <c r="F1238" s="62"/>
      <c r="G1238" s="57"/>
      <c r="H1238" s="56"/>
      <c r="I1238" s="64"/>
      <c r="J1238" s="67"/>
      <c r="K1238" s="68"/>
    </row>
    <row r="1239" spans="1:11" ht="18" x14ac:dyDescent="0.25">
      <c r="A1239" s="104"/>
      <c r="B1239" s="58"/>
      <c r="C1239" s="59"/>
      <c r="D1239" s="60"/>
      <c r="E1239" s="61"/>
      <c r="F1239" s="62"/>
      <c r="G1239" s="57"/>
      <c r="H1239" s="56"/>
      <c r="I1239" s="64"/>
      <c r="J1239" s="67"/>
      <c r="K1239" s="68"/>
    </row>
    <row r="1240" spans="1:11" ht="18" x14ac:dyDescent="0.25">
      <c r="A1240" s="104"/>
      <c r="B1240" s="58"/>
      <c r="C1240" s="59"/>
      <c r="D1240" s="60"/>
      <c r="E1240" s="61"/>
      <c r="F1240" s="62"/>
      <c r="G1240" s="57"/>
      <c r="H1240" s="56"/>
      <c r="I1240" s="64"/>
      <c r="J1240" s="67"/>
      <c r="K1240" s="68"/>
    </row>
    <row r="1241" spans="1:11" ht="18" x14ac:dyDescent="0.25">
      <c r="A1241" s="104"/>
      <c r="B1241" s="58"/>
      <c r="C1241" s="59"/>
      <c r="D1241" s="60"/>
      <c r="E1241" s="61"/>
      <c r="F1241" s="62"/>
      <c r="G1241" s="57"/>
      <c r="H1241" s="56"/>
      <c r="I1241" s="64"/>
      <c r="J1241" s="67"/>
      <c r="K1241" s="68"/>
    </row>
    <row r="1242" spans="1:11" ht="18" x14ac:dyDescent="0.25">
      <c r="A1242" s="104"/>
      <c r="B1242" s="58"/>
      <c r="C1242" s="59"/>
      <c r="D1242" s="60"/>
      <c r="E1242" s="61"/>
      <c r="F1242" s="62"/>
      <c r="G1242" s="57"/>
      <c r="H1242" s="56"/>
      <c r="I1242" s="64"/>
      <c r="J1242" s="67"/>
      <c r="K1242" s="68"/>
    </row>
    <row r="1243" spans="1:11" ht="18" x14ac:dyDescent="0.25">
      <c r="A1243" s="104"/>
      <c r="B1243" s="58"/>
      <c r="C1243" s="59"/>
      <c r="D1243" s="60"/>
      <c r="E1243" s="61"/>
      <c r="F1243" s="62"/>
      <c r="G1243" s="57"/>
      <c r="H1243" s="56"/>
      <c r="I1243" s="64"/>
      <c r="J1243" s="67"/>
      <c r="K1243" s="68"/>
    </row>
    <row r="1244" spans="1:11" ht="18" customHeight="1" x14ac:dyDescent="0.25">
      <c r="A1244" s="104"/>
      <c r="B1244" s="58"/>
      <c r="C1244" s="59"/>
      <c r="D1244" s="60"/>
      <c r="E1244" s="61"/>
      <c r="F1244" s="62"/>
      <c r="G1244" s="57"/>
      <c r="H1244" s="56"/>
      <c r="I1244" s="64"/>
      <c r="J1244" s="67"/>
      <c r="K1244" s="68"/>
    </row>
    <row r="1245" spans="1:11" ht="33" customHeight="1" x14ac:dyDescent="0.25">
      <c r="A1245" s="104"/>
      <c r="B1245" s="58"/>
      <c r="C1245" s="59"/>
      <c r="D1245" s="60"/>
      <c r="E1245" s="61"/>
      <c r="F1245" s="62"/>
      <c r="G1245" s="57"/>
      <c r="H1245" s="56"/>
      <c r="I1245" s="64"/>
      <c r="J1245" s="67"/>
      <c r="K1245" s="68"/>
    </row>
    <row r="1246" spans="1:11" ht="18" x14ac:dyDescent="0.25">
      <c r="A1246" s="104"/>
      <c r="B1246" s="58"/>
      <c r="C1246" s="59"/>
      <c r="D1246" s="60"/>
      <c r="E1246" s="61"/>
      <c r="F1246" s="62"/>
      <c r="G1246" s="57"/>
      <c r="H1246" s="56"/>
      <c r="I1246" s="64"/>
      <c r="J1246" s="67"/>
      <c r="K1246" s="68"/>
    </row>
    <row r="1247" spans="1:11" ht="18" x14ac:dyDescent="0.25">
      <c r="A1247" s="104"/>
      <c r="B1247" s="58"/>
      <c r="C1247" s="59"/>
      <c r="D1247" s="60"/>
      <c r="E1247" s="61"/>
      <c r="F1247" s="62"/>
      <c r="G1247" s="57"/>
      <c r="H1247" s="56"/>
      <c r="I1247" s="64"/>
      <c r="J1247" s="67"/>
      <c r="K1247" s="68"/>
    </row>
    <row r="1248" spans="1:11" ht="18" x14ac:dyDescent="0.25">
      <c r="A1248" s="104"/>
      <c r="B1248" s="58"/>
      <c r="C1248" s="59"/>
      <c r="D1248" s="60"/>
      <c r="E1248" s="61"/>
      <c r="F1248" s="62"/>
      <c r="G1248" s="57"/>
      <c r="H1248" s="56"/>
      <c r="I1248" s="64"/>
      <c r="J1248" s="67"/>
      <c r="K1248" s="68"/>
    </row>
    <row r="1249" spans="1:11" ht="18" x14ac:dyDescent="0.25">
      <c r="A1249" s="104"/>
      <c r="B1249" s="58"/>
      <c r="C1249" s="59"/>
      <c r="D1249" s="60"/>
      <c r="E1249" s="61"/>
      <c r="F1249" s="62"/>
      <c r="G1249" s="57"/>
      <c r="H1249" s="56"/>
      <c r="I1249" s="64"/>
      <c r="J1249" s="67"/>
      <c r="K1249" s="68"/>
    </row>
    <row r="1250" spans="1:11" ht="18" x14ac:dyDescent="0.25">
      <c r="A1250" s="104"/>
      <c r="B1250" s="58"/>
      <c r="C1250" s="59"/>
      <c r="D1250" s="60"/>
      <c r="E1250" s="61"/>
      <c r="F1250" s="62"/>
      <c r="G1250" s="57"/>
      <c r="H1250" s="56"/>
      <c r="I1250" s="64"/>
      <c r="J1250" s="67"/>
      <c r="K1250" s="68"/>
    </row>
    <row r="1251" spans="1:11" ht="18" x14ac:dyDescent="0.25">
      <c r="A1251" s="104"/>
      <c r="B1251" s="58"/>
      <c r="C1251" s="59"/>
      <c r="D1251" s="60"/>
      <c r="E1251" s="61"/>
      <c r="F1251" s="62"/>
      <c r="G1251" s="57"/>
      <c r="H1251" s="56"/>
      <c r="I1251" s="64"/>
      <c r="J1251" s="67"/>
      <c r="K1251" s="68"/>
    </row>
    <row r="1252" spans="1:11" ht="18" x14ac:dyDescent="0.25">
      <c r="A1252" s="104"/>
      <c r="B1252" s="58"/>
      <c r="C1252" s="59"/>
      <c r="D1252" s="60"/>
      <c r="E1252" s="61"/>
      <c r="F1252" s="62"/>
      <c r="G1252" s="57"/>
      <c r="H1252" s="56"/>
      <c r="I1252" s="64"/>
      <c r="J1252" s="67"/>
      <c r="K1252" s="68"/>
    </row>
    <row r="1253" spans="1:11" ht="14.1" customHeight="1" x14ac:dyDescent="0.25">
      <c r="A1253" s="104"/>
      <c r="B1253" s="58"/>
      <c r="C1253" s="59"/>
      <c r="D1253" s="60"/>
      <c r="E1253" s="61"/>
      <c r="F1253" s="62"/>
      <c r="G1253" s="57"/>
      <c r="H1253" s="56"/>
      <c r="I1253" s="64"/>
      <c r="J1253" s="67"/>
      <c r="K1253" s="68"/>
    </row>
    <row r="1254" spans="1:11" ht="18" x14ac:dyDescent="0.25">
      <c r="A1254" s="104"/>
      <c r="B1254" s="58"/>
      <c r="C1254" s="59"/>
      <c r="D1254" s="60"/>
      <c r="E1254" s="61"/>
      <c r="F1254" s="62"/>
      <c r="G1254" s="57"/>
      <c r="H1254" s="56"/>
      <c r="I1254" s="64"/>
      <c r="J1254" s="67"/>
      <c r="K1254" s="68"/>
    </row>
    <row r="1255" spans="1:11" ht="18" x14ac:dyDescent="0.25">
      <c r="A1255" s="104"/>
      <c r="B1255" s="58"/>
      <c r="C1255" s="59"/>
      <c r="D1255" s="60"/>
      <c r="E1255" s="61"/>
      <c r="F1255" s="62"/>
      <c r="G1255" s="57"/>
      <c r="H1255" s="56"/>
      <c r="I1255" s="64"/>
      <c r="J1255" s="67"/>
      <c r="K1255" s="68"/>
    </row>
    <row r="1256" spans="1:11" ht="18" x14ac:dyDescent="0.25">
      <c r="A1256" s="104"/>
      <c r="B1256" s="58"/>
      <c r="C1256" s="59"/>
      <c r="D1256" s="60"/>
      <c r="E1256" s="61"/>
      <c r="F1256" s="62"/>
      <c r="G1256" s="57"/>
      <c r="H1256" s="56"/>
      <c r="I1256" s="64"/>
      <c r="J1256" s="67"/>
      <c r="K1256" s="68"/>
    </row>
    <row r="1257" spans="1:11" ht="18" x14ac:dyDescent="0.25">
      <c r="A1257" s="104"/>
      <c r="B1257" s="58"/>
      <c r="C1257" s="59"/>
      <c r="D1257" s="60"/>
      <c r="E1257" s="61"/>
      <c r="F1257" s="62"/>
      <c r="G1257" s="57"/>
      <c r="H1257" s="56"/>
      <c r="I1257" s="64"/>
      <c r="J1257" s="67"/>
      <c r="K1257" s="68"/>
    </row>
    <row r="1258" spans="1:11" ht="18" x14ac:dyDescent="0.25">
      <c r="A1258" s="104"/>
      <c r="B1258" s="58"/>
      <c r="C1258" s="59"/>
      <c r="D1258" s="60"/>
      <c r="E1258" s="61"/>
      <c r="F1258" s="62"/>
      <c r="G1258" s="57"/>
      <c r="H1258" s="56"/>
      <c r="I1258" s="64"/>
      <c r="J1258" s="67"/>
      <c r="K1258" s="68"/>
    </row>
    <row r="1259" spans="1:11" ht="18" x14ac:dyDescent="0.25">
      <c r="A1259" s="104"/>
      <c r="B1259" s="58"/>
      <c r="C1259" s="59"/>
      <c r="D1259" s="60"/>
      <c r="E1259" s="61"/>
      <c r="F1259" s="62"/>
      <c r="G1259" s="57"/>
      <c r="H1259" s="56"/>
      <c r="I1259" s="64"/>
      <c r="J1259" s="67"/>
      <c r="K1259" s="68"/>
    </row>
    <row r="1260" spans="1:11" ht="18" x14ac:dyDescent="0.25">
      <c r="A1260" s="104"/>
      <c r="B1260" s="58"/>
      <c r="C1260" s="59"/>
      <c r="D1260" s="60"/>
      <c r="E1260" s="61"/>
      <c r="F1260" s="62"/>
      <c r="G1260" s="57"/>
      <c r="H1260" s="56"/>
      <c r="I1260" s="64"/>
      <c r="J1260" s="67"/>
      <c r="K1260" s="68"/>
    </row>
    <row r="1261" spans="1:11" ht="18" x14ac:dyDescent="0.25">
      <c r="A1261" s="104"/>
      <c r="B1261" s="58"/>
      <c r="C1261" s="59"/>
      <c r="D1261" s="60"/>
      <c r="E1261" s="61"/>
      <c r="F1261" s="62"/>
      <c r="G1261" s="57"/>
      <c r="H1261" s="56"/>
      <c r="I1261" s="64"/>
      <c r="J1261" s="67"/>
      <c r="K1261" s="68"/>
    </row>
    <row r="1262" spans="1:11" ht="18" x14ac:dyDescent="0.25">
      <c r="A1262" s="104"/>
      <c r="B1262" s="58"/>
      <c r="C1262" s="59"/>
      <c r="D1262" s="60"/>
      <c r="E1262" s="61"/>
      <c r="F1262" s="62"/>
      <c r="G1262" s="57"/>
      <c r="H1262" s="56"/>
      <c r="I1262" s="64"/>
      <c r="J1262" s="67"/>
      <c r="K1262" s="68"/>
    </row>
    <row r="1263" spans="1:11" ht="18" x14ac:dyDescent="0.25">
      <c r="A1263" s="104"/>
      <c r="B1263" s="58"/>
      <c r="C1263" s="59"/>
      <c r="D1263" s="60"/>
      <c r="E1263" s="61"/>
      <c r="F1263" s="62"/>
      <c r="G1263" s="57"/>
      <c r="H1263" s="56"/>
      <c r="I1263" s="64"/>
      <c r="J1263" s="67"/>
      <c r="K1263" s="68"/>
    </row>
    <row r="1264" spans="1:11" ht="18" x14ac:dyDescent="0.25">
      <c r="A1264" s="104"/>
      <c r="B1264" s="58"/>
      <c r="C1264" s="59"/>
      <c r="D1264" s="60"/>
      <c r="E1264" s="61"/>
      <c r="F1264" s="62"/>
      <c r="G1264" s="57"/>
      <c r="H1264" s="56"/>
      <c r="I1264" s="64"/>
      <c r="J1264" s="67"/>
      <c r="K1264" s="68"/>
    </row>
    <row r="1265" spans="1:11" ht="18" x14ac:dyDescent="0.25">
      <c r="A1265" s="104"/>
      <c r="B1265" s="58"/>
      <c r="C1265" s="59"/>
      <c r="D1265" s="60"/>
      <c r="E1265" s="61"/>
      <c r="F1265" s="62"/>
      <c r="G1265" s="57"/>
      <c r="H1265" s="56"/>
      <c r="I1265" s="64"/>
      <c r="J1265" s="67"/>
      <c r="K1265" s="68"/>
    </row>
    <row r="1266" spans="1:11" ht="18" x14ac:dyDescent="0.25">
      <c r="A1266" s="104"/>
      <c r="B1266" s="58"/>
      <c r="C1266" s="59"/>
      <c r="D1266" s="60"/>
      <c r="E1266" s="61"/>
      <c r="F1266" s="62"/>
      <c r="G1266" s="57"/>
      <c r="H1266" s="56"/>
      <c r="I1266" s="64"/>
      <c r="J1266" s="67"/>
      <c r="K1266" s="68"/>
    </row>
    <row r="1267" spans="1:11" ht="18" x14ac:dyDescent="0.25">
      <c r="A1267" s="104"/>
      <c r="B1267" s="58"/>
      <c r="C1267" s="59"/>
      <c r="D1267" s="60"/>
      <c r="E1267" s="61"/>
      <c r="F1267" s="62"/>
      <c r="G1267" s="57"/>
      <c r="H1267" s="56"/>
      <c r="I1267" s="64"/>
      <c r="J1267" s="67"/>
      <c r="K1267" s="68"/>
    </row>
    <row r="1268" spans="1:11" ht="18" x14ac:dyDescent="0.25">
      <c r="A1268" s="104"/>
      <c r="B1268" s="58"/>
      <c r="C1268" s="59"/>
      <c r="D1268" s="60"/>
      <c r="E1268" s="61"/>
      <c r="F1268" s="62"/>
      <c r="G1268" s="57"/>
      <c r="H1268" s="56"/>
      <c r="I1268" s="64"/>
      <c r="J1268" s="67"/>
      <c r="K1268" s="68"/>
    </row>
    <row r="1269" spans="1:11" ht="18" x14ac:dyDescent="0.25">
      <c r="A1269" s="104"/>
      <c r="B1269" s="58"/>
      <c r="C1269" s="59"/>
      <c r="D1269" s="60"/>
      <c r="E1269" s="61"/>
      <c r="F1269" s="62"/>
      <c r="G1269" s="57"/>
      <c r="H1269" s="56"/>
      <c r="I1269" s="64"/>
      <c r="J1269" s="67"/>
      <c r="K1269" s="68"/>
    </row>
    <row r="1270" spans="1:11" ht="18" x14ac:dyDescent="0.25">
      <c r="A1270" s="104"/>
      <c r="B1270" s="58"/>
      <c r="C1270" s="59"/>
      <c r="D1270" s="60"/>
      <c r="E1270" s="61"/>
      <c r="F1270" s="62"/>
      <c r="G1270" s="57"/>
      <c r="H1270" s="56"/>
      <c r="I1270" s="64"/>
      <c r="J1270" s="67"/>
      <c r="K1270" s="68"/>
    </row>
    <row r="1271" spans="1:11" ht="18" x14ac:dyDescent="0.25">
      <c r="A1271" s="104"/>
      <c r="B1271" s="58"/>
      <c r="C1271" s="59"/>
      <c r="D1271" s="60"/>
      <c r="E1271" s="61"/>
      <c r="F1271" s="62"/>
      <c r="G1271" s="57"/>
      <c r="H1271" s="56"/>
      <c r="I1271" s="64"/>
      <c r="J1271" s="67"/>
      <c r="K1271" s="68"/>
    </row>
    <row r="1272" spans="1:11" ht="18" x14ac:dyDescent="0.25">
      <c r="A1272" s="104"/>
      <c r="B1272" s="58"/>
      <c r="C1272" s="59"/>
      <c r="D1272" s="60"/>
      <c r="E1272" s="61"/>
      <c r="F1272" s="62"/>
      <c r="G1272" s="57"/>
      <c r="H1272" s="56"/>
      <c r="I1272" s="64"/>
      <c r="J1272" s="67"/>
      <c r="K1272" s="68"/>
    </row>
    <row r="1273" spans="1:11" ht="18" x14ac:dyDescent="0.25">
      <c r="A1273" s="104"/>
      <c r="B1273" s="58"/>
      <c r="C1273" s="59"/>
      <c r="D1273" s="60"/>
      <c r="E1273" s="61"/>
      <c r="F1273" s="62"/>
      <c r="G1273" s="57"/>
      <c r="H1273" s="56"/>
      <c r="I1273" s="64"/>
      <c r="J1273" s="67"/>
      <c r="K1273" s="68"/>
    </row>
    <row r="1274" spans="1:11" ht="18" x14ac:dyDescent="0.25">
      <c r="A1274" s="104"/>
      <c r="B1274" s="58"/>
      <c r="C1274" s="59"/>
      <c r="D1274" s="60"/>
      <c r="E1274" s="61"/>
      <c r="F1274" s="62"/>
      <c r="G1274" s="57"/>
      <c r="H1274" s="56"/>
      <c r="I1274" s="64"/>
      <c r="J1274" s="67"/>
      <c r="K1274" s="68"/>
    </row>
    <row r="1275" spans="1:11" ht="18" x14ac:dyDescent="0.25">
      <c r="A1275" s="104"/>
      <c r="B1275" s="58"/>
      <c r="C1275" s="59"/>
      <c r="D1275" s="60"/>
      <c r="E1275" s="61"/>
      <c r="F1275" s="62"/>
      <c r="G1275" s="57"/>
      <c r="H1275" s="56"/>
      <c r="I1275" s="64"/>
      <c r="J1275" s="67"/>
      <c r="K1275" s="68"/>
    </row>
    <row r="1276" spans="1:11" ht="18" x14ac:dyDescent="0.25">
      <c r="A1276" s="104"/>
      <c r="B1276" s="58"/>
      <c r="C1276" s="59"/>
      <c r="D1276" s="60"/>
      <c r="E1276" s="61"/>
      <c r="F1276" s="62"/>
      <c r="G1276" s="57"/>
      <c r="H1276" s="56"/>
      <c r="I1276" s="64"/>
      <c r="J1276" s="67"/>
      <c r="K1276" s="68"/>
    </row>
    <row r="1277" spans="1:11" ht="18" x14ac:dyDescent="0.25">
      <c r="A1277" s="104"/>
      <c r="B1277" s="58"/>
      <c r="C1277" s="59"/>
      <c r="D1277" s="60"/>
      <c r="E1277" s="61"/>
      <c r="F1277" s="62"/>
      <c r="G1277" s="57"/>
      <c r="H1277" s="56"/>
      <c r="I1277" s="64"/>
      <c r="J1277" s="67"/>
      <c r="K1277" s="68"/>
    </row>
    <row r="1278" spans="1:11" ht="18" x14ac:dyDescent="0.25">
      <c r="A1278" s="104"/>
      <c r="B1278" s="58"/>
      <c r="C1278" s="59"/>
      <c r="D1278" s="60"/>
      <c r="E1278" s="61"/>
      <c r="F1278" s="62"/>
      <c r="G1278" s="57"/>
      <c r="H1278" s="56"/>
      <c r="I1278" s="64"/>
      <c r="J1278" s="67"/>
      <c r="K1278" s="68"/>
    </row>
    <row r="1279" spans="1:11" ht="18" x14ac:dyDescent="0.25">
      <c r="A1279" s="104"/>
      <c r="B1279" s="58"/>
      <c r="C1279" s="59"/>
      <c r="D1279" s="60"/>
      <c r="E1279" s="61"/>
      <c r="F1279" s="62"/>
      <c r="G1279" s="57"/>
      <c r="H1279" s="56"/>
      <c r="I1279" s="64"/>
      <c r="J1279" s="67"/>
      <c r="K1279" s="68"/>
    </row>
    <row r="1280" spans="1:11" ht="18" x14ac:dyDescent="0.25">
      <c r="A1280" s="104"/>
      <c r="B1280" s="58"/>
      <c r="C1280" s="59"/>
      <c r="D1280" s="60"/>
      <c r="E1280" s="61"/>
      <c r="F1280" s="62"/>
      <c r="G1280" s="57"/>
      <c r="H1280" s="56"/>
      <c r="I1280" s="64"/>
      <c r="J1280" s="67"/>
      <c r="K1280" s="68"/>
    </row>
    <row r="1281" spans="1:11" ht="21" customHeight="1" x14ac:dyDescent="0.25">
      <c r="A1281" s="104"/>
      <c r="B1281" s="58"/>
      <c r="C1281" s="59"/>
      <c r="D1281" s="60"/>
      <c r="E1281" s="61"/>
      <c r="F1281" s="62"/>
      <c r="G1281" s="57"/>
      <c r="H1281" s="56"/>
      <c r="I1281" s="64"/>
      <c r="J1281" s="67"/>
      <c r="K1281" s="68"/>
    </row>
    <row r="1282" spans="1:11" ht="18" x14ac:dyDescent="0.25">
      <c r="A1282" s="104"/>
      <c r="B1282" s="58"/>
      <c r="C1282" s="59"/>
      <c r="D1282" s="60"/>
      <c r="E1282" s="61"/>
      <c r="F1282" s="62"/>
      <c r="G1282" s="57"/>
      <c r="H1282" s="56"/>
      <c r="I1282" s="64"/>
      <c r="J1282" s="67"/>
      <c r="K1282" s="68"/>
    </row>
    <row r="1283" spans="1:11" ht="18" x14ac:dyDescent="0.25">
      <c r="A1283" s="104"/>
      <c r="B1283" s="58"/>
      <c r="C1283" s="59"/>
      <c r="D1283" s="60"/>
      <c r="E1283" s="61"/>
      <c r="F1283" s="62"/>
      <c r="G1283" s="57"/>
      <c r="H1283" s="56"/>
      <c r="I1283" s="64"/>
      <c r="J1283" s="67"/>
      <c r="K1283" s="68"/>
    </row>
    <row r="1284" spans="1:11" ht="17.100000000000001" customHeight="1" x14ac:dyDescent="0.25">
      <c r="A1284" s="104"/>
      <c r="B1284" s="58"/>
      <c r="C1284" s="59"/>
      <c r="D1284" s="60"/>
      <c r="E1284" s="61"/>
      <c r="F1284" s="62"/>
      <c r="G1284" s="57"/>
      <c r="H1284" s="56"/>
      <c r="I1284" s="64"/>
      <c r="J1284" s="67"/>
      <c r="K1284" s="68"/>
    </row>
    <row r="1285" spans="1:11" ht="32.549999999999997" customHeight="1" x14ac:dyDescent="0.25">
      <c r="A1285" s="104"/>
      <c r="B1285" s="58"/>
      <c r="C1285" s="59"/>
      <c r="D1285" s="60"/>
      <c r="E1285" s="61"/>
      <c r="F1285" s="62"/>
      <c r="G1285" s="57"/>
      <c r="H1285" s="56"/>
      <c r="I1285" s="64"/>
      <c r="J1285" s="67"/>
      <c r="K1285" s="68"/>
    </row>
    <row r="1286" spans="1:11" ht="18" x14ac:dyDescent="0.25">
      <c r="A1286" s="104"/>
      <c r="B1286" s="58"/>
      <c r="C1286" s="59"/>
      <c r="D1286" s="60"/>
      <c r="E1286" s="61"/>
      <c r="F1286" s="62"/>
      <c r="G1286" s="57"/>
      <c r="H1286" s="56"/>
      <c r="I1286" s="64"/>
      <c r="J1286" s="67"/>
      <c r="K1286" s="68"/>
    </row>
    <row r="1287" spans="1:11" ht="18" x14ac:dyDescent="0.25">
      <c r="A1287" s="104"/>
      <c r="B1287" s="58"/>
      <c r="C1287" s="59"/>
      <c r="D1287" s="60"/>
      <c r="E1287" s="61"/>
      <c r="F1287" s="62"/>
      <c r="G1287" s="57"/>
      <c r="H1287" s="56"/>
      <c r="I1287" s="64"/>
      <c r="J1287" s="67"/>
      <c r="K1287" s="68"/>
    </row>
    <row r="1288" spans="1:11" ht="18" x14ac:dyDescent="0.25">
      <c r="A1288" s="104"/>
      <c r="B1288" s="58"/>
      <c r="C1288" s="59"/>
      <c r="D1288" s="60"/>
      <c r="E1288" s="61"/>
      <c r="F1288" s="62"/>
      <c r="G1288" s="57"/>
      <c r="H1288" s="56"/>
      <c r="I1288" s="64"/>
      <c r="J1288" s="67"/>
      <c r="K1288" s="68"/>
    </row>
    <row r="1289" spans="1:11" ht="18" x14ac:dyDescent="0.25">
      <c r="A1289" s="104"/>
      <c r="B1289" s="58"/>
      <c r="C1289" s="59"/>
      <c r="D1289" s="60"/>
      <c r="E1289" s="61"/>
      <c r="F1289" s="62"/>
      <c r="G1289" s="57"/>
      <c r="H1289" s="56"/>
      <c r="I1289" s="64"/>
      <c r="J1289" s="67"/>
      <c r="K1289" s="68"/>
    </row>
    <row r="1290" spans="1:11" ht="18" x14ac:dyDescent="0.25">
      <c r="A1290" s="104"/>
      <c r="B1290" s="58"/>
      <c r="C1290" s="59"/>
      <c r="D1290" s="60"/>
      <c r="E1290" s="61"/>
      <c r="F1290" s="62"/>
      <c r="G1290" s="57"/>
      <c r="H1290" s="56"/>
      <c r="I1290" s="64"/>
      <c r="J1290" s="67"/>
      <c r="K1290" s="68"/>
    </row>
    <row r="1291" spans="1:11" ht="18" x14ac:dyDescent="0.25">
      <c r="A1291" s="104"/>
      <c r="B1291" s="58"/>
      <c r="C1291" s="59"/>
      <c r="D1291" s="60"/>
      <c r="E1291" s="61"/>
      <c r="F1291" s="62"/>
      <c r="G1291" s="57"/>
      <c r="H1291" s="56"/>
      <c r="I1291" s="64"/>
      <c r="J1291" s="67"/>
      <c r="K1291" s="68"/>
    </row>
    <row r="1292" spans="1:11" ht="18" x14ac:dyDescent="0.25">
      <c r="A1292" s="104"/>
      <c r="B1292" s="58"/>
      <c r="C1292" s="59"/>
      <c r="D1292" s="60"/>
      <c r="E1292" s="61"/>
      <c r="F1292" s="62"/>
      <c r="G1292" s="57"/>
      <c r="H1292" s="56"/>
      <c r="I1292" s="64"/>
      <c r="J1292" s="67"/>
      <c r="K1292" s="68"/>
    </row>
    <row r="1293" spans="1:11" ht="19.5" customHeight="1" x14ac:dyDescent="0.25">
      <c r="A1293" s="104"/>
      <c r="B1293" s="58"/>
      <c r="C1293" s="59"/>
      <c r="D1293" s="60"/>
      <c r="E1293" s="61"/>
      <c r="F1293" s="62"/>
      <c r="G1293" s="57"/>
      <c r="H1293" s="56"/>
      <c r="I1293" s="64"/>
      <c r="J1293" s="67"/>
      <c r="K1293" s="68"/>
    </row>
    <row r="1294" spans="1:11" ht="18" x14ac:dyDescent="0.25">
      <c r="A1294" s="104"/>
      <c r="B1294" s="58"/>
      <c r="C1294" s="59"/>
      <c r="D1294" s="60"/>
      <c r="E1294" s="61"/>
      <c r="F1294" s="62"/>
      <c r="G1294" s="57"/>
      <c r="H1294" s="56"/>
      <c r="I1294" s="64"/>
      <c r="J1294" s="67"/>
      <c r="K1294" s="68"/>
    </row>
    <row r="1295" spans="1:11" ht="18" x14ac:dyDescent="0.25">
      <c r="A1295" s="104"/>
      <c r="B1295" s="58"/>
      <c r="C1295" s="59"/>
      <c r="D1295" s="60"/>
      <c r="E1295" s="61"/>
      <c r="F1295" s="62"/>
      <c r="G1295" s="57"/>
      <c r="H1295" s="56"/>
      <c r="I1295" s="64"/>
      <c r="J1295" s="67"/>
      <c r="K1295" s="68"/>
    </row>
    <row r="1296" spans="1:11" ht="18" x14ac:dyDescent="0.25">
      <c r="A1296" s="104"/>
      <c r="B1296" s="58"/>
      <c r="C1296" s="59"/>
      <c r="D1296" s="60"/>
      <c r="E1296" s="61"/>
      <c r="F1296" s="62"/>
      <c r="G1296" s="57"/>
      <c r="H1296" s="56"/>
      <c r="I1296" s="64"/>
      <c r="J1296" s="67"/>
      <c r="K1296" s="68"/>
    </row>
    <row r="1297" spans="1:11" ht="18" x14ac:dyDescent="0.25">
      <c r="A1297" s="104"/>
      <c r="B1297" s="58"/>
      <c r="C1297" s="59"/>
      <c r="D1297" s="60"/>
      <c r="E1297" s="61"/>
      <c r="F1297" s="62"/>
      <c r="G1297" s="57"/>
      <c r="H1297" s="56"/>
      <c r="I1297" s="64"/>
      <c r="J1297" s="67"/>
      <c r="K1297" s="68"/>
    </row>
    <row r="1298" spans="1:11" ht="18" x14ac:dyDescent="0.25">
      <c r="A1298" s="104"/>
      <c r="B1298" s="58"/>
      <c r="C1298" s="59"/>
      <c r="D1298" s="60"/>
      <c r="E1298" s="61"/>
      <c r="F1298" s="62"/>
      <c r="G1298" s="57"/>
      <c r="H1298" s="56"/>
      <c r="I1298" s="64"/>
      <c r="J1298" s="67"/>
      <c r="K1298" s="68"/>
    </row>
    <row r="1299" spans="1:11" ht="18" x14ac:dyDescent="0.25">
      <c r="A1299" s="104"/>
      <c r="B1299" s="58"/>
      <c r="C1299" s="59"/>
      <c r="D1299" s="60"/>
      <c r="E1299" s="61"/>
      <c r="F1299" s="62"/>
      <c r="G1299" s="57"/>
      <c r="H1299" s="56"/>
      <c r="I1299" s="64"/>
      <c r="J1299" s="67"/>
      <c r="K1299" s="68"/>
    </row>
    <row r="1300" spans="1:11" ht="18" x14ac:dyDescent="0.25">
      <c r="A1300" s="104"/>
      <c r="B1300" s="58"/>
      <c r="C1300" s="59"/>
      <c r="D1300" s="60"/>
      <c r="E1300" s="61"/>
      <c r="F1300" s="62"/>
      <c r="G1300" s="57"/>
      <c r="H1300" s="56"/>
      <c r="I1300" s="64"/>
      <c r="J1300" s="67"/>
      <c r="K1300" s="68"/>
    </row>
    <row r="1301" spans="1:11" ht="18" x14ac:dyDescent="0.25">
      <c r="A1301" s="104"/>
      <c r="B1301" s="58"/>
      <c r="C1301" s="59"/>
      <c r="D1301" s="60"/>
      <c r="E1301" s="61"/>
      <c r="F1301" s="62"/>
      <c r="G1301" s="57"/>
      <c r="H1301" s="56"/>
      <c r="I1301" s="64"/>
      <c r="J1301" s="67"/>
      <c r="K1301" s="68"/>
    </row>
    <row r="1302" spans="1:11" ht="18" x14ac:dyDescent="0.25">
      <c r="A1302" s="104"/>
      <c r="B1302" s="58"/>
      <c r="C1302" s="59"/>
      <c r="D1302" s="60"/>
      <c r="E1302" s="61"/>
      <c r="F1302" s="62"/>
      <c r="G1302" s="57"/>
      <c r="H1302" s="56"/>
      <c r="I1302" s="64"/>
      <c r="J1302" s="67"/>
      <c r="K1302" s="68"/>
    </row>
    <row r="1303" spans="1:11" ht="18" x14ac:dyDescent="0.25">
      <c r="A1303" s="104"/>
      <c r="B1303" s="58"/>
      <c r="C1303" s="59"/>
      <c r="D1303" s="60"/>
      <c r="E1303" s="61"/>
      <c r="F1303" s="62"/>
      <c r="G1303" s="57"/>
      <c r="H1303" s="56"/>
      <c r="I1303" s="64"/>
      <c r="J1303" s="67"/>
      <c r="K1303" s="68"/>
    </row>
    <row r="1304" spans="1:11" ht="18" x14ac:dyDescent="0.25">
      <c r="A1304" s="104"/>
      <c r="B1304" s="58"/>
      <c r="C1304" s="59"/>
      <c r="D1304" s="60"/>
      <c r="E1304" s="61"/>
      <c r="F1304" s="62"/>
      <c r="G1304" s="57"/>
      <c r="H1304" s="56"/>
      <c r="I1304" s="64"/>
      <c r="J1304" s="67"/>
      <c r="K1304" s="68"/>
    </row>
    <row r="1305" spans="1:11" ht="18" x14ac:dyDescent="0.25">
      <c r="A1305" s="104"/>
      <c r="B1305" s="58"/>
      <c r="C1305" s="59"/>
      <c r="D1305" s="60"/>
      <c r="E1305" s="61"/>
      <c r="F1305" s="62"/>
      <c r="G1305" s="57"/>
      <c r="H1305" s="56"/>
      <c r="I1305" s="64"/>
      <c r="J1305" s="67"/>
      <c r="K1305" s="68"/>
    </row>
    <row r="1306" spans="1:11" ht="18" x14ac:dyDescent="0.25">
      <c r="A1306" s="104"/>
      <c r="B1306" s="58"/>
      <c r="C1306" s="59"/>
      <c r="D1306" s="60"/>
      <c r="E1306" s="61"/>
      <c r="F1306" s="62"/>
      <c r="G1306" s="57"/>
      <c r="H1306" s="56"/>
      <c r="I1306" s="64"/>
      <c r="J1306" s="67"/>
      <c r="K1306" s="68"/>
    </row>
    <row r="1307" spans="1:11" ht="18" x14ac:dyDescent="0.25">
      <c r="A1307" s="104"/>
      <c r="B1307" s="58"/>
      <c r="C1307" s="59"/>
      <c r="D1307" s="60"/>
      <c r="E1307" s="61"/>
      <c r="F1307" s="62"/>
      <c r="G1307" s="57"/>
      <c r="H1307" s="56"/>
      <c r="I1307" s="64"/>
      <c r="J1307" s="67"/>
      <c r="K1307" s="68"/>
    </row>
    <row r="1308" spans="1:11" ht="18" x14ac:dyDescent="0.25">
      <c r="A1308" s="104"/>
      <c r="B1308" s="58"/>
      <c r="C1308" s="59"/>
      <c r="D1308" s="60"/>
      <c r="E1308" s="61"/>
      <c r="F1308" s="62"/>
      <c r="G1308" s="57"/>
      <c r="H1308" s="56"/>
      <c r="I1308" s="64"/>
      <c r="J1308" s="67"/>
      <c r="K1308" s="68"/>
    </row>
    <row r="1309" spans="1:11" ht="18" x14ac:dyDescent="0.25">
      <c r="A1309" s="104"/>
      <c r="B1309" s="58"/>
      <c r="C1309" s="59"/>
      <c r="D1309" s="60"/>
      <c r="E1309" s="61"/>
      <c r="F1309" s="62"/>
      <c r="G1309" s="57"/>
      <c r="H1309" s="56"/>
      <c r="I1309" s="64"/>
      <c r="J1309" s="67"/>
      <c r="K1309" s="68"/>
    </row>
    <row r="1310" spans="1:11" ht="18" x14ac:dyDescent="0.25">
      <c r="A1310" s="104"/>
      <c r="B1310" s="58"/>
      <c r="C1310" s="59"/>
      <c r="D1310" s="60"/>
      <c r="E1310" s="61"/>
      <c r="F1310" s="62"/>
      <c r="G1310" s="57"/>
      <c r="H1310" s="56"/>
      <c r="I1310" s="64"/>
      <c r="J1310" s="67"/>
      <c r="K1310" s="68"/>
    </row>
    <row r="1311" spans="1:11" ht="18" x14ac:dyDescent="0.25">
      <c r="A1311" s="104"/>
      <c r="B1311" s="58"/>
      <c r="C1311" s="59"/>
      <c r="D1311" s="60"/>
      <c r="E1311" s="61"/>
      <c r="F1311" s="62"/>
      <c r="G1311" s="57"/>
      <c r="H1311" s="56"/>
      <c r="I1311" s="64"/>
      <c r="J1311" s="67"/>
      <c r="K1311" s="68"/>
    </row>
    <row r="1312" spans="1:11" ht="18" x14ac:dyDescent="0.25">
      <c r="A1312" s="112"/>
      <c r="B1312" s="113"/>
      <c r="C1312" s="113"/>
      <c r="D1312" s="113"/>
      <c r="E1312" s="114"/>
      <c r="F1312" s="115"/>
      <c r="G1312" s="116"/>
      <c r="H1312" s="113"/>
      <c r="I1312" s="113"/>
      <c r="J1312" s="117"/>
      <c r="K1312" s="118"/>
    </row>
    <row r="1313" spans="1:11" ht="18" x14ac:dyDescent="0.25">
      <c r="A1313" s="104"/>
      <c r="B1313" s="58"/>
      <c r="C1313" s="59"/>
      <c r="D1313" s="60"/>
      <c r="E1313" s="61"/>
      <c r="F1313" s="62"/>
      <c r="G1313" s="57"/>
      <c r="H1313" s="56"/>
      <c r="I1313" s="64"/>
      <c r="J1313" s="67"/>
      <c r="K1313" s="68"/>
    </row>
    <row r="1314" spans="1:11" ht="18" x14ac:dyDescent="0.25">
      <c r="A1314" s="104"/>
      <c r="B1314" s="58"/>
      <c r="C1314" s="59"/>
      <c r="D1314" s="60"/>
      <c r="E1314" s="61"/>
      <c r="F1314" s="62"/>
      <c r="G1314" s="57"/>
      <c r="H1314" s="56"/>
      <c r="I1314" s="64"/>
      <c r="J1314" s="67"/>
      <c r="K1314" s="68"/>
    </row>
    <row r="1315" spans="1:11" ht="16.05" customHeight="1" x14ac:dyDescent="0.25">
      <c r="A1315" s="104"/>
      <c r="B1315" s="58"/>
      <c r="C1315" s="59"/>
      <c r="D1315" s="60"/>
      <c r="E1315" s="61"/>
      <c r="F1315" s="62"/>
      <c r="G1315" s="57"/>
      <c r="H1315" s="56"/>
      <c r="I1315" s="64"/>
      <c r="J1315" s="67"/>
      <c r="K1315" s="68"/>
    </row>
    <row r="1316" spans="1:11" ht="27" customHeight="1" x14ac:dyDescent="0.25">
      <c r="A1316" s="104"/>
      <c r="B1316" s="58"/>
      <c r="C1316" s="59"/>
      <c r="D1316" s="60"/>
      <c r="E1316" s="61"/>
      <c r="F1316" s="62"/>
      <c r="G1316" s="57"/>
      <c r="H1316" s="56"/>
      <c r="I1316" s="64"/>
      <c r="J1316" s="67"/>
      <c r="K1316" s="68"/>
    </row>
    <row r="1317" spans="1:11" ht="18" x14ac:dyDescent="0.25">
      <c r="A1317" s="104"/>
      <c r="B1317" s="58"/>
      <c r="C1317" s="59"/>
      <c r="D1317" s="60"/>
      <c r="E1317" s="61"/>
      <c r="F1317" s="62"/>
      <c r="G1317" s="57"/>
      <c r="H1317" s="56"/>
      <c r="I1317" s="64"/>
      <c r="J1317" s="67"/>
      <c r="K1317" s="68"/>
    </row>
    <row r="1318" spans="1:11" ht="18" x14ac:dyDescent="0.25">
      <c r="A1318" s="104"/>
      <c r="B1318" s="58"/>
      <c r="C1318" s="59"/>
      <c r="D1318" s="60"/>
      <c r="E1318" s="61"/>
      <c r="F1318" s="62"/>
      <c r="G1318" s="57"/>
      <c r="H1318" s="56"/>
      <c r="I1318" s="64"/>
      <c r="J1318" s="67"/>
      <c r="K1318" s="68"/>
    </row>
    <row r="1319" spans="1:11" ht="18" x14ac:dyDescent="0.25">
      <c r="A1319" s="104"/>
      <c r="B1319" s="58"/>
      <c r="C1319" s="59"/>
      <c r="D1319" s="60"/>
      <c r="E1319" s="61"/>
      <c r="F1319" s="62"/>
      <c r="G1319" s="57"/>
      <c r="H1319" s="56"/>
      <c r="I1319" s="64"/>
      <c r="J1319" s="67"/>
      <c r="K1319" s="68"/>
    </row>
    <row r="1320" spans="1:11" ht="18" x14ac:dyDescent="0.25">
      <c r="A1320" s="104"/>
      <c r="B1320" s="58"/>
      <c r="C1320" s="59"/>
      <c r="D1320" s="60"/>
      <c r="E1320" s="61"/>
      <c r="F1320" s="62"/>
      <c r="G1320" s="57"/>
      <c r="H1320" s="56"/>
      <c r="I1320" s="64"/>
      <c r="J1320" s="67"/>
      <c r="K1320" s="68"/>
    </row>
    <row r="1321" spans="1:11" ht="18" x14ac:dyDescent="0.25">
      <c r="A1321" s="104"/>
      <c r="B1321" s="58"/>
      <c r="C1321" s="59"/>
      <c r="D1321" s="60"/>
      <c r="E1321" s="61"/>
      <c r="F1321" s="62"/>
      <c r="G1321" s="57"/>
      <c r="H1321" s="56"/>
      <c r="I1321" s="64"/>
      <c r="J1321" s="67"/>
      <c r="K1321" s="68"/>
    </row>
    <row r="1322" spans="1:11" ht="18" x14ac:dyDescent="0.25">
      <c r="A1322" s="104"/>
      <c r="B1322" s="58"/>
      <c r="C1322" s="59"/>
      <c r="D1322" s="60"/>
      <c r="E1322" s="61"/>
      <c r="F1322" s="62"/>
      <c r="G1322" s="57"/>
      <c r="H1322" s="56"/>
      <c r="I1322" s="64"/>
      <c r="J1322" s="67"/>
      <c r="K1322" s="68"/>
    </row>
    <row r="1323" spans="1:11" ht="18" x14ac:dyDescent="0.25">
      <c r="A1323" s="104"/>
      <c r="B1323" s="58"/>
      <c r="C1323" s="59"/>
      <c r="D1323" s="60"/>
      <c r="E1323" s="61"/>
      <c r="F1323" s="62"/>
      <c r="G1323" s="57"/>
      <c r="H1323" s="56"/>
      <c r="I1323" s="64"/>
      <c r="J1323" s="67"/>
      <c r="K1323" s="68"/>
    </row>
    <row r="1324" spans="1:11" ht="18" x14ac:dyDescent="0.25">
      <c r="A1324" s="104"/>
      <c r="B1324" s="58"/>
      <c r="C1324" s="59"/>
      <c r="D1324" s="60"/>
      <c r="E1324" s="61"/>
      <c r="F1324" s="62"/>
      <c r="G1324" s="57"/>
      <c r="H1324" s="56"/>
      <c r="I1324" s="64"/>
      <c r="J1324" s="67"/>
      <c r="K1324" s="68"/>
    </row>
    <row r="1325" spans="1:11" ht="18" x14ac:dyDescent="0.25">
      <c r="A1325" s="104"/>
      <c r="B1325" s="58"/>
      <c r="C1325" s="59"/>
      <c r="D1325" s="60"/>
      <c r="E1325" s="61"/>
      <c r="F1325" s="62"/>
      <c r="G1325" s="57"/>
      <c r="H1325" s="56"/>
      <c r="I1325" s="64"/>
      <c r="J1325" s="67"/>
      <c r="K1325" s="68"/>
    </row>
    <row r="1326" spans="1:11" ht="18" x14ac:dyDescent="0.25">
      <c r="A1326" s="104"/>
      <c r="B1326" s="58"/>
      <c r="C1326" s="59"/>
      <c r="D1326" s="60"/>
      <c r="E1326" s="61"/>
      <c r="F1326" s="62"/>
      <c r="G1326" s="57"/>
      <c r="H1326" s="56"/>
      <c r="I1326" s="64"/>
      <c r="J1326" s="67"/>
      <c r="K1326" s="68"/>
    </row>
    <row r="1327" spans="1:11" ht="18" x14ac:dyDescent="0.25">
      <c r="A1327" s="104"/>
      <c r="B1327" s="58"/>
      <c r="C1327" s="59"/>
      <c r="D1327" s="60"/>
      <c r="E1327" s="61"/>
      <c r="F1327" s="62"/>
      <c r="G1327" s="57"/>
      <c r="H1327" s="56"/>
      <c r="I1327" s="64"/>
      <c r="J1327" s="67"/>
      <c r="K1327" s="68"/>
    </row>
    <row r="1328" spans="1:11" ht="15" customHeight="1" x14ac:dyDescent="0.25">
      <c r="A1328" s="104"/>
      <c r="B1328" s="58"/>
      <c r="C1328" s="59"/>
      <c r="D1328" s="60"/>
      <c r="E1328" s="61"/>
      <c r="F1328" s="62"/>
      <c r="G1328" s="57"/>
      <c r="H1328" s="56"/>
      <c r="I1328" s="64"/>
      <c r="J1328" s="67"/>
      <c r="K1328" s="68"/>
    </row>
    <row r="1329" spans="1:11" ht="18" x14ac:dyDescent="0.25">
      <c r="A1329" s="104"/>
      <c r="B1329" s="58"/>
      <c r="C1329" s="59"/>
      <c r="D1329" s="60"/>
      <c r="E1329" s="61"/>
      <c r="F1329" s="62"/>
      <c r="G1329" s="57"/>
      <c r="H1329" s="56"/>
      <c r="I1329" s="64"/>
      <c r="J1329" s="67"/>
      <c r="K1329" s="68"/>
    </row>
    <row r="1330" spans="1:11" ht="18" x14ac:dyDescent="0.25">
      <c r="A1330" s="104"/>
      <c r="B1330" s="58"/>
      <c r="C1330" s="59"/>
      <c r="D1330" s="60"/>
      <c r="E1330" s="61"/>
      <c r="F1330" s="62"/>
      <c r="G1330" s="57"/>
      <c r="H1330" s="56"/>
      <c r="I1330" s="64"/>
      <c r="J1330" s="67"/>
      <c r="K1330" s="68"/>
    </row>
    <row r="1331" spans="1:11" ht="18" x14ac:dyDescent="0.25">
      <c r="A1331" s="104"/>
      <c r="B1331" s="58"/>
      <c r="C1331" s="59"/>
      <c r="D1331" s="60"/>
      <c r="E1331" s="61"/>
      <c r="F1331" s="62"/>
      <c r="G1331" s="57"/>
      <c r="H1331" s="56"/>
      <c r="I1331" s="64"/>
      <c r="J1331" s="67"/>
      <c r="K1331" s="68"/>
    </row>
    <row r="1332" spans="1:11" ht="18" x14ac:dyDescent="0.25">
      <c r="A1332" s="104"/>
      <c r="B1332" s="58"/>
      <c r="C1332" s="59"/>
      <c r="D1332" s="60"/>
      <c r="E1332" s="61"/>
      <c r="F1332" s="62"/>
      <c r="G1332" s="57"/>
      <c r="H1332" s="56"/>
      <c r="I1332" s="64"/>
      <c r="J1332" s="67"/>
      <c r="K1332" s="68"/>
    </row>
    <row r="1333" spans="1:11" ht="18" x14ac:dyDescent="0.25">
      <c r="A1333" s="105"/>
    </row>
    <row r="1334" spans="1:11" ht="18" x14ac:dyDescent="0.25">
      <c r="A1334" s="105"/>
    </row>
    <row r="1335" spans="1:11" ht="18" x14ac:dyDescent="0.25">
      <c r="A1335" s="105"/>
    </row>
    <row r="1336" spans="1:11" ht="18" x14ac:dyDescent="0.25">
      <c r="A1336" s="105"/>
    </row>
    <row r="1337" spans="1:11" ht="18" x14ac:dyDescent="0.25">
      <c r="A1337" s="105"/>
    </row>
    <row r="1338" spans="1:11" ht="18" x14ac:dyDescent="0.25">
      <c r="A1338" s="105"/>
    </row>
    <row r="1339" spans="1:11" ht="18" x14ac:dyDescent="0.25">
      <c r="A1339" s="105"/>
    </row>
    <row r="1340" spans="1:11" ht="18" x14ac:dyDescent="0.25">
      <c r="A1340" s="105"/>
    </row>
    <row r="1341" spans="1:11" ht="18" x14ac:dyDescent="0.25">
      <c r="A1341" s="105"/>
    </row>
    <row r="1342" spans="1:11" ht="18" x14ac:dyDescent="0.25">
      <c r="A1342" s="105"/>
    </row>
    <row r="1343" spans="1:11" ht="18" x14ac:dyDescent="0.25">
      <c r="A1343" s="105"/>
    </row>
    <row r="1344" spans="1:11" ht="18" x14ac:dyDescent="0.25">
      <c r="A1344" s="105"/>
    </row>
    <row r="1345" spans="1:1" ht="18" x14ac:dyDescent="0.25">
      <c r="A1345" s="105"/>
    </row>
    <row r="1346" spans="1:1" ht="18" x14ac:dyDescent="0.25">
      <c r="A1346" s="105"/>
    </row>
    <row r="1347" spans="1:1" ht="18" x14ac:dyDescent="0.25">
      <c r="A1347" s="105"/>
    </row>
    <row r="1348" spans="1:1" ht="18" x14ac:dyDescent="0.25">
      <c r="A1348" s="105"/>
    </row>
    <row r="1349" spans="1:1" ht="18" x14ac:dyDescent="0.25">
      <c r="A1349" s="105"/>
    </row>
    <row r="1350" spans="1:1" ht="18" x14ac:dyDescent="0.25">
      <c r="A1350" s="105"/>
    </row>
    <row r="1351" spans="1:1" ht="18" x14ac:dyDescent="0.25">
      <c r="A1351" s="105"/>
    </row>
    <row r="1352" spans="1:1" ht="18" x14ac:dyDescent="0.25">
      <c r="A1352" s="105"/>
    </row>
    <row r="1353" spans="1:1" ht="18" x14ac:dyDescent="0.25">
      <c r="A1353" s="105"/>
    </row>
    <row r="1354" spans="1:1" ht="18" x14ac:dyDescent="0.25">
      <c r="A1354" s="105"/>
    </row>
    <row r="1355" spans="1:1" ht="18" x14ac:dyDescent="0.25">
      <c r="A1355" s="105"/>
    </row>
    <row r="1356" spans="1:1" ht="18" x14ac:dyDescent="0.25">
      <c r="A1356" s="105"/>
    </row>
    <row r="1357" spans="1:1" ht="18" x14ac:dyDescent="0.25">
      <c r="A1357" s="105"/>
    </row>
    <row r="1358" spans="1:1" ht="18" x14ac:dyDescent="0.25">
      <c r="A1358" s="105"/>
    </row>
    <row r="1359" spans="1:1" ht="18" x14ac:dyDescent="0.25">
      <c r="A1359" s="105"/>
    </row>
    <row r="1360" spans="1:1" ht="18" x14ac:dyDescent="0.25">
      <c r="A1360" s="105"/>
    </row>
    <row r="1361" spans="1:1" ht="18" x14ac:dyDescent="0.25">
      <c r="A1361" s="105"/>
    </row>
    <row r="1362" spans="1:1" ht="18" x14ac:dyDescent="0.25">
      <c r="A1362" s="105"/>
    </row>
    <row r="1363" spans="1:1" ht="18" x14ac:dyDescent="0.25">
      <c r="A1363" s="105"/>
    </row>
    <row r="1364" spans="1:1" ht="18" x14ac:dyDescent="0.25">
      <c r="A1364" s="105"/>
    </row>
    <row r="1365" spans="1:1" ht="18" x14ac:dyDescent="0.25">
      <c r="A1365" s="105"/>
    </row>
    <row r="1366" spans="1:1" ht="18" x14ac:dyDescent="0.25">
      <c r="A1366" s="105"/>
    </row>
    <row r="1367" spans="1:1" ht="18" x14ac:dyDescent="0.25">
      <c r="A1367" s="105"/>
    </row>
    <row r="1368" spans="1:1" ht="18" x14ac:dyDescent="0.25">
      <c r="A1368" s="105"/>
    </row>
    <row r="1369" spans="1:1" ht="18" x14ac:dyDescent="0.25">
      <c r="A1369" s="105"/>
    </row>
    <row r="1370" spans="1:1" ht="18" x14ac:dyDescent="0.25">
      <c r="A1370" s="105"/>
    </row>
    <row r="1371" spans="1:1" ht="18" x14ac:dyDescent="0.25">
      <c r="A1371" s="105"/>
    </row>
    <row r="1372" spans="1:1" ht="18" x14ac:dyDescent="0.25">
      <c r="A1372" s="105"/>
    </row>
    <row r="1373" spans="1:1" ht="18" x14ac:dyDescent="0.25">
      <c r="A1373" s="105"/>
    </row>
    <row r="1374" spans="1:1" ht="18" x14ac:dyDescent="0.25">
      <c r="A1374" s="105"/>
    </row>
    <row r="1375" spans="1:1" ht="18" x14ac:dyDescent="0.25">
      <c r="A1375" s="105"/>
    </row>
    <row r="1376" spans="1:1" ht="18" x14ac:dyDescent="0.25">
      <c r="A1376" s="105"/>
    </row>
    <row r="1377" spans="1:1" ht="18" x14ac:dyDescent="0.25">
      <c r="A1377" s="105"/>
    </row>
    <row r="1378" spans="1:1" ht="18" x14ac:dyDescent="0.25">
      <c r="A1378" s="105"/>
    </row>
    <row r="1379" spans="1:1" ht="18" x14ac:dyDescent="0.25">
      <c r="A1379" s="105"/>
    </row>
    <row r="1380" spans="1:1" ht="18" x14ac:dyDescent="0.25">
      <c r="A1380" s="105"/>
    </row>
    <row r="1381" spans="1:1" ht="18" x14ac:dyDescent="0.25">
      <c r="A1381" s="105"/>
    </row>
    <row r="1382" spans="1:1" ht="18" x14ac:dyDescent="0.25">
      <c r="A1382" s="105"/>
    </row>
    <row r="1383" spans="1:1" ht="18" x14ac:dyDescent="0.25">
      <c r="A1383" s="105"/>
    </row>
    <row r="1384" spans="1:1" ht="18" x14ac:dyDescent="0.25">
      <c r="A1384" s="105"/>
    </row>
    <row r="1385" spans="1:1" ht="18" x14ac:dyDescent="0.25">
      <c r="A1385" s="105"/>
    </row>
    <row r="1386" spans="1:1" ht="18" x14ac:dyDescent="0.25">
      <c r="A1386" s="105"/>
    </row>
    <row r="1387" spans="1:1" ht="18" x14ac:dyDescent="0.25">
      <c r="A1387" s="105"/>
    </row>
    <row r="1388" spans="1:1" ht="18" x14ac:dyDescent="0.25">
      <c r="A1388" s="105"/>
    </row>
    <row r="1389" spans="1:1" ht="18" x14ac:dyDescent="0.25">
      <c r="A1389" s="105"/>
    </row>
    <row r="1390" spans="1:1" ht="18" x14ac:dyDescent="0.25">
      <c r="A1390" s="105"/>
    </row>
    <row r="1391" spans="1:1" ht="18" x14ac:dyDescent="0.25">
      <c r="A1391" s="105"/>
    </row>
    <row r="1392" spans="1:1" ht="18" x14ac:dyDescent="0.25">
      <c r="A1392" s="105"/>
    </row>
    <row r="1393" spans="1:1" ht="18" x14ac:dyDescent="0.25">
      <c r="A1393" s="105"/>
    </row>
    <row r="1394" spans="1:1" ht="18" x14ac:dyDescent="0.25">
      <c r="A1394" s="105"/>
    </row>
    <row r="1395" spans="1:1" ht="18" x14ac:dyDescent="0.25">
      <c r="A1395" s="105"/>
    </row>
    <row r="1396" spans="1:1" ht="18" x14ac:dyDescent="0.25">
      <c r="A1396" s="105"/>
    </row>
    <row r="1397" spans="1:1" ht="18" x14ac:dyDescent="0.25">
      <c r="A1397" s="105"/>
    </row>
    <row r="1398" spans="1:1" ht="18" x14ac:dyDescent="0.25">
      <c r="A1398" s="105"/>
    </row>
    <row r="1399" spans="1:1" ht="18" x14ac:dyDescent="0.25">
      <c r="A1399" s="105"/>
    </row>
    <row r="1400" spans="1:1" ht="18" x14ac:dyDescent="0.25">
      <c r="A1400" s="105"/>
    </row>
    <row r="1401" spans="1:1" ht="18" x14ac:dyDescent="0.25">
      <c r="A1401" s="105"/>
    </row>
    <row r="1402" spans="1:1" ht="18" x14ac:dyDescent="0.25">
      <c r="A1402" s="105"/>
    </row>
    <row r="1403" spans="1:1" ht="18" x14ac:dyDescent="0.25">
      <c r="A1403" s="105"/>
    </row>
    <row r="1404" spans="1:1" ht="18" x14ac:dyDescent="0.25">
      <c r="A1404" s="105"/>
    </row>
    <row r="1405" spans="1:1" ht="18" x14ac:dyDescent="0.25">
      <c r="A1405" s="105"/>
    </row>
    <row r="1406" spans="1:1" ht="18" x14ac:dyDescent="0.25">
      <c r="A1406" s="105"/>
    </row>
    <row r="1407" spans="1:1" ht="18" x14ac:dyDescent="0.25">
      <c r="A1407" s="105"/>
    </row>
    <row r="1408" spans="1:1" ht="18" x14ac:dyDescent="0.25">
      <c r="A1408" s="105"/>
    </row>
    <row r="1409" spans="1:1" ht="18" x14ac:dyDescent="0.25">
      <c r="A1409" s="105"/>
    </row>
    <row r="1410" spans="1:1" ht="18" x14ac:dyDescent="0.25">
      <c r="A1410" s="105"/>
    </row>
    <row r="1411" spans="1:1" ht="18" x14ac:dyDescent="0.25">
      <c r="A1411" s="105"/>
    </row>
    <row r="1412" spans="1:1" ht="18" x14ac:dyDescent="0.25">
      <c r="A1412" s="105"/>
    </row>
    <row r="1413" spans="1:1" ht="18" x14ac:dyDescent="0.25">
      <c r="A1413" s="105"/>
    </row>
    <row r="1414" spans="1:1" ht="18" x14ac:dyDescent="0.25">
      <c r="A1414" s="105"/>
    </row>
    <row r="1415" spans="1:1" ht="18" x14ac:dyDescent="0.25">
      <c r="A1415" s="105"/>
    </row>
    <row r="1416" spans="1:1" ht="18" x14ac:dyDescent="0.25">
      <c r="A1416" s="105"/>
    </row>
    <row r="1417" spans="1:1" ht="18" x14ac:dyDescent="0.25">
      <c r="A1417" s="105"/>
    </row>
    <row r="1418" spans="1:1" ht="18" x14ac:dyDescent="0.25">
      <c r="A1418" s="105"/>
    </row>
    <row r="1419" spans="1:1" ht="18" x14ac:dyDescent="0.25">
      <c r="A1419" s="105"/>
    </row>
    <row r="1420" spans="1:1" ht="18" x14ac:dyDescent="0.25">
      <c r="A1420" s="105"/>
    </row>
    <row r="1421" spans="1:1" ht="18" x14ac:dyDescent="0.25">
      <c r="A1421" s="105"/>
    </row>
    <row r="1422" spans="1:1" ht="18" x14ac:dyDescent="0.25">
      <c r="A1422" s="105"/>
    </row>
    <row r="1423" spans="1:1" ht="18" x14ac:dyDescent="0.25">
      <c r="A1423" s="105"/>
    </row>
    <row r="1424" spans="1:1" ht="18" x14ac:dyDescent="0.25">
      <c r="A1424" s="105"/>
    </row>
    <row r="1425" spans="1:1" ht="18" x14ac:dyDescent="0.25">
      <c r="A1425" s="105"/>
    </row>
    <row r="1426" spans="1:1" ht="18" x14ac:dyDescent="0.25">
      <c r="A1426" s="105"/>
    </row>
    <row r="1427" spans="1:1" ht="18" x14ac:dyDescent="0.25">
      <c r="A1427" s="105"/>
    </row>
    <row r="1428" spans="1:1" ht="18" x14ac:dyDescent="0.25">
      <c r="A1428" s="105"/>
    </row>
    <row r="1429" spans="1:1" ht="18" x14ac:dyDescent="0.25">
      <c r="A1429" s="105"/>
    </row>
    <row r="1430" spans="1:1" ht="18" x14ac:dyDescent="0.25">
      <c r="A1430" s="105"/>
    </row>
    <row r="1431" spans="1:1" ht="18" x14ac:dyDescent="0.25">
      <c r="A1431" s="105"/>
    </row>
    <row r="1432" spans="1:1" ht="18" x14ac:dyDescent="0.25">
      <c r="A1432" s="105"/>
    </row>
    <row r="1433" spans="1:1" ht="18" x14ac:dyDescent="0.25">
      <c r="A1433" s="105"/>
    </row>
    <row r="1434" spans="1:1" ht="18" x14ac:dyDescent="0.25">
      <c r="A1434" s="105"/>
    </row>
    <row r="1435" spans="1:1" ht="18" x14ac:dyDescent="0.25">
      <c r="A1435" s="105"/>
    </row>
    <row r="1436" spans="1:1" ht="18" x14ac:dyDescent="0.25">
      <c r="A1436" s="105"/>
    </row>
    <row r="1437" spans="1:1" ht="18" x14ac:dyDescent="0.25">
      <c r="A1437" s="105"/>
    </row>
    <row r="1438" spans="1:1" ht="18" x14ac:dyDescent="0.25">
      <c r="A1438" s="105"/>
    </row>
    <row r="1439" spans="1:1" ht="18" x14ac:dyDescent="0.25">
      <c r="A1439" s="105"/>
    </row>
  </sheetData>
  <mergeCells count="2">
    <mergeCell ref="A1:K1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123" t="s">
        <v>62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13" ht="13.8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5.6" x14ac:dyDescent="0.25">
      <c r="A3" s="120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</row>
    <row r="4" spans="1:13" ht="15.6" x14ac:dyDescent="0.25">
      <c r="A4" s="120" t="s">
        <v>8</v>
      </c>
      <c r="B4" s="121"/>
      <c r="C4" s="121"/>
      <c r="D4" s="121"/>
      <c r="E4" s="121"/>
      <c r="F4" s="122"/>
      <c r="G4" s="171"/>
      <c r="H4" s="120" t="s">
        <v>9</v>
      </c>
      <c r="I4" s="121"/>
      <c r="J4" s="121"/>
      <c r="K4" s="121"/>
      <c r="L4" s="121"/>
      <c r="M4" s="122"/>
    </row>
    <row r="5" spans="1:13" ht="15.6" x14ac:dyDescent="0.25">
      <c r="A5" s="9" t="s">
        <v>10</v>
      </c>
      <c r="B5" s="10" t="s">
        <v>11</v>
      </c>
      <c r="C5" s="10" t="s">
        <v>12</v>
      </c>
      <c r="D5" s="10" t="s">
        <v>13</v>
      </c>
      <c r="E5" s="10" t="s">
        <v>11</v>
      </c>
      <c r="F5" s="11" t="s">
        <v>14</v>
      </c>
      <c r="G5" s="172"/>
      <c r="H5" s="25" t="s">
        <v>10</v>
      </c>
      <c r="I5" s="26" t="str">
        <f>B5</f>
        <v>Dist</v>
      </c>
      <c r="J5" s="26" t="str">
        <f>C5</f>
        <v>R.L</v>
      </c>
      <c r="K5" s="26" t="str">
        <f>D5</f>
        <v>Av.RL</v>
      </c>
      <c r="L5" s="26" t="str">
        <f>E5</f>
        <v>Dist</v>
      </c>
      <c r="M5" s="26" t="str">
        <f>F5</f>
        <v>Area</v>
      </c>
    </row>
    <row r="6" spans="1:13" ht="15.6" x14ac:dyDescent="0.25">
      <c r="A6" s="13">
        <v>1</v>
      </c>
      <c r="B6" s="14">
        <v>0</v>
      </c>
      <c r="C6" s="14">
        <v>5.0900000000000007</v>
      </c>
      <c r="D6" s="15" t="s">
        <v>15</v>
      </c>
      <c r="E6" s="16" t="s">
        <v>15</v>
      </c>
      <c r="F6" s="17" t="s">
        <v>15</v>
      </c>
      <c r="G6" s="172"/>
      <c r="H6" s="27">
        <v>1</v>
      </c>
      <c r="I6" s="14">
        <v>0</v>
      </c>
      <c r="J6" s="14">
        <v>5.0900000000000007</v>
      </c>
      <c r="K6" s="15" t="s">
        <v>15</v>
      </c>
      <c r="L6" s="16" t="s">
        <v>15</v>
      </c>
      <c r="M6" s="16" t="s">
        <v>15</v>
      </c>
    </row>
    <row r="7" spans="1:13" ht="15.6" x14ac:dyDescent="0.25">
      <c r="A7" s="13">
        <v>2</v>
      </c>
      <c r="B7" s="14">
        <v>2</v>
      </c>
      <c r="C7" s="14">
        <v>5.330000000000001</v>
      </c>
      <c r="D7" s="15">
        <f>IF(C7="","",ROUNDUP(((C6+C7)/2),2))</f>
        <v>5.21</v>
      </c>
      <c r="E7" s="16">
        <f>IF(B7="","",ROUND((B7-B6),2))</f>
        <v>2</v>
      </c>
      <c r="F7" s="17">
        <f>IF(E7="","",IF(C7="","",ROUND((E7*D7),3)))</f>
        <v>10.42</v>
      </c>
      <c r="G7" s="172"/>
      <c r="H7" s="27">
        <v>2</v>
      </c>
      <c r="I7" s="14">
        <v>2</v>
      </c>
      <c r="J7" s="14">
        <v>5.330000000000001</v>
      </c>
      <c r="K7" s="15">
        <f>IF(J7="","",ROUNDUP(((J6+J7)/2),2))</f>
        <v>5.21</v>
      </c>
      <c r="L7" s="16">
        <f>IF(I7="","",ROUND((I7-I6),2))</f>
        <v>2</v>
      </c>
      <c r="M7" s="16">
        <f>IF(L7="","",IF(J7="","",ROUND((L7*K7),3)))</f>
        <v>10.42</v>
      </c>
    </row>
    <row r="8" spans="1:13" ht="15.6" x14ac:dyDescent="0.25">
      <c r="A8" s="13">
        <v>3</v>
      </c>
      <c r="B8" s="14">
        <v>5</v>
      </c>
      <c r="C8" s="14">
        <v>6.0700000000000012</v>
      </c>
      <c r="D8" s="15">
        <f t="shared" ref="D8:D20" si="0">IF(C8="","",ROUNDUP(((C7+C8)/2),2))</f>
        <v>5.7</v>
      </c>
      <c r="E8" s="16">
        <f t="shared" ref="E8:E20" si="1">IF(B8="","",ROUND((B8-B7),2))</f>
        <v>3</v>
      </c>
      <c r="F8" s="17">
        <f t="shared" ref="F8:F20" si="2">IF(E8="","",IF(C8="","",ROUND((E8*D8),3)))</f>
        <v>17.100000000000001</v>
      </c>
      <c r="G8" s="172"/>
      <c r="H8" s="27">
        <v>3</v>
      </c>
      <c r="I8" s="14">
        <v>7.504999999999999</v>
      </c>
      <c r="J8" s="14">
        <v>9</v>
      </c>
      <c r="K8" s="15">
        <f t="shared" ref="K8:K20" si="3">IF(J8="","",ROUNDUP(((J7+J8)/2),2))</f>
        <v>7.17</v>
      </c>
      <c r="L8" s="16">
        <f t="shared" ref="L8:L20" si="4">IF(I8="","",ROUND((I8-I7),2))</f>
        <v>5.51</v>
      </c>
      <c r="M8" s="16">
        <f t="shared" ref="M8:M20" si="5">IF(L8="","",IF(J8="","",ROUND((L8*K8),3)))</f>
        <v>39.506999999999998</v>
      </c>
    </row>
    <row r="9" spans="1:13" ht="15.6" x14ac:dyDescent="0.25">
      <c r="A9" s="13">
        <v>4</v>
      </c>
      <c r="B9" s="14">
        <v>8</v>
      </c>
      <c r="C9" s="14">
        <v>7.8000000000000007</v>
      </c>
      <c r="D9" s="15">
        <f t="shared" si="0"/>
        <v>6.9399999999999995</v>
      </c>
      <c r="E9" s="16">
        <f t="shared" si="1"/>
        <v>3</v>
      </c>
      <c r="F9" s="17">
        <f t="shared" si="2"/>
        <v>20.82</v>
      </c>
      <c r="G9" s="172"/>
      <c r="H9" s="27">
        <v>4</v>
      </c>
      <c r="I9" s="14">
        <v>11.004999999999999</v>
      </c>
      <c r="J9" s="14">
        <v>9</v>
      </c>
      <c r="K9" s="15">
        <f t="shared" si="3"/>
        <v>9</v>
      </c>
      <c r="L9" s="16">
        <f t="shared" si="4"/>
        <v>3.5</v>
      </c>
      <c r="M9" s="16">
        <f t="shared" si="5"/>
        <v>31.5</v>
      </c>
    </row>
    <row r="10" spans="1:13" ht="15.6" x14ac:dyDescent="0.25">
      <c r="A10" s="13">
        <v>5</v>
      </c>
      <c r="B10" s="14">
        <v>10</v>
      </c>
      <c r="C10" s="14">
        <v>7.6900000000000013</v>
      </c>
      <c r="D10" s="15">
        <f t="shared" si="0"/>
        <v>7.75</v>
      </c>
      <c r="E10" s="16">
        <f t="shared" si="1"/>
        <v>2</v>
      </c>
      <c r="F10" s="17">
        <f t="shared" si="2"/>
        <v>15.5</v>
      </c>
      <c r="G10" s="172"/>
      <c r="H10" s="27">
        <v>5</v>
      </c>
      <c r="I10" s="14">
        <v>16.105</v>
      </c>
      <c r="J10" s="14">
        <v>5.6</v>
      </c>
      <c r="K10" s="15">
        <f t="shared" si="3"/>
        <v>7.3</v>
      </c>
      <c r="L10" s="16">
        <f t="shared" si="4"/>
        <v>5.0999999999999996</v>
      </c>
      <c r="M10" s="16">
        <f t="shared" si="5"/>
        <v>37.229999999999997</v>
      </c>
    </row>
    <row r="11" spans="1:13" ht="15.6" x14ac:dyDescent="0.25">
      <c r="A11" s="13">
        <v>6</v>
      </c>
      <c r="B11" s="14">
        <v>14</v>
      </c>
      <c r="C11" s="14">
        <v>5.6700000000000008</v>
      </c>
      <c r="D11" s="15">
        <f t="shared" si="0"/>
        <v>6.68</v>
      </c>
      <c r="E11" s="16">
        <f t="shared" si="1"/>
        <v>4</v>
      </c>
      <c r="F11" s="17">
        <f t="shared" si="2"/>
        <v>26.72</v>
      </c>
      <c r="G11" s="172"/>
      <c r="H11" s="27">
        <v>6</v>
      </c>
      <c r="I11" s="14">
        <v>18</v>
      </c>
      <c r="J11" s="14">
        <v>5.5300000000000011</v>
      </c>
      <c r="K11" s="15">
        <f t="shared" si="3"/>
        <v>5.5699999999999994</v>
      </c>
      <c r="L11" s="16">
        <f t="shared" si="4"/>
        <v>1.9</v>
      </c>
      <c r="M11" s="16">
        <f t="shared" si="5"/>
        <v>10.583</v>
      </c>
    </row>
    <row r="12" spans="1:13" ht="15.6" x14ac:dyDescent="0.25">
      <c r="A12" s="13">
        <v>7</v>
      </c>
      <c r="B12" s="14">
        <v>18</v>
      </c>
      <c r="C12" s="14">
        <v>5.5300000000000011</v>
      </c>
      <c r="D12" s="15">
        <f t="shared" si="0"/>
        <v>5.6</v>
      </c>
      <c r="E12" s="16">
        <f t="shared" si="1"/>
        <v>4</v>
      </c>
      <c r="F12" s="17">
        <f t="shared" si="2"/>
        <v>22.4</v>
      </c>
      <c r="G12" s="172"/>
      <c r="H12" s="27">
        <v>7</v>
      </c>
      <c r="I12" s="14">
        <v>22</v>
      </c>
      <c r="J12" s="14">
        <v>4.8400000000000007</v>
      </c>
      <c r="K12" s="15">
        <f t="shared" si="3"/>
        <v>5.1899999999999995</v>
      </c>
      <c r="L12" s="16">
        <f t="shared" si="4"/>
        <v>4</v>
      </c>
      <c r="M12" s="16">
        <f t="shared" si="5"/>
        <v>20.76</v>
      </c>
    </row>
    <row r="13" spans="1:13" ht="15.6" x14ac:dyDescent="0.25">
      <c r="A13" s="13">
        <v>8</v>
      </c>
      <c r="B13" s="14">
        <v>22</v>
      </c>
      <c r="C13" s="14">
        <v>4.8400000000000007</v>
      </c>
      <c r="D13" s="15">
        <f t="shared" si="0"/>
        <v>5.1899999999999995</v>
      </c>
      <c r="E13" s="16">
        <f t="shared" si="1"/>
        <v>4</v>
      </c>
      <c r="F13" s="17">
        <f t="shared" si="2"/>
        <v>20.76</v>
      </c>
      <c r="G13" s="172"/>
      <c r="H13" s="27">
        <v>8</v>
      </c>
      <c r="I13" s="14"/>
      <c r="J13" s="14"/>
      <c r="K13" s="15" t="str">
        <f t="shared" si="3"/>
        <v/>
      </c>
      <c r="L13" s="16" t="str">
        <f t="shared" si="4"/>
        <v/>
      </c>
      <c r="M13" s="16" t="str">
        <f t="shared" si="5"/>
        <v/>
      </c>
    </row>
    <row r="14" spans="1:13" ht="15.6" x14ac:dyDescent="0.25">
      <c r="A14" s="13">
        <v>9</v>
      </c>
      <c r="B14" s="14"/>
      <c r="C14" s="14"/>
      <c r="D14" s="15" t="str">
        <f t="shared" si="0"/>
        <v/>
      </c>
      <c r="E14" s="16" t="str">
        <f t="shared" si="1"/>
        <v/>
      </c>
      <c r="F14" s="17" t="str">
        <f t="shared" si="2"/>
        <v/>
      </c>
      <c r="G14" s="172"/>
      <c r="H14" s="27">
        <v>9</v>
      </c>
      <c r="I14" s="14"/>
      <c r="J14" s="14"/>
      <c r="K14" s="15" t="str">
        <f t="shared" si="3"/>
        <v/>
      </c>
      <c r="L14" s="16" t="str">
        <f t="shared" si="4"/>
        <v/>
      </c>
      <c r="M14" s="16" t="str">
        <f t="shared" si="5"/>
        <v/>
      </c>
    </row>
    <row r="15" spans="1:13" ht="15.6" x14ac:dyDescent="0.25">
      <c r="A15" s="13">
        <v>10</v>
      </c>
      <c r="B15" s="14"/>
      <c r="C15" s="14"/>
      <c r="D15" s="15" t="str">
        <f t="shared" si="0"/>
        <v/>
      </c>
      <c r="E15" s="16" t="str">
        <f t="shared" si="1"/>
        <v/>
      </c>
      <c r="F15" s="17" t="str">
        <f t="shared" si="2"/>
        <v/>
      </c>
      <c r="G15" s="172"/>
      <c r="H15" s="27">
        <v>10</v>
      </c>
      <c r="I15" s="14"/>
      <c r="J15" s="14"/>
      <c r="K15" s="15" t="str">
        <f t="shared" si="3"/>
        <v/>
      </c>
      <c r="L15" s="16" t="str">
        <f t="shared" si="4"/>
        <v/>
      </c>
      <c r="M15" s="16" t="str">
        <f t="shared" si="5"/>
        <v/>
      </c>
    </row>
    <row r="16" spans="1:13" ht="15.6" x14ac:dyDescent="0.25">
      <c r="A16" s="13">
        <v>11</v>
      </c>
      <c r="B16" s="14"/>
      <c r="C16" s="14"/>
      <c r="D16" s="15" t="str">
        <f t="shared" si="0"/>
        <v/>
      </c>
      <c r="E16" s="16" t="str">
        <f t="shared" si="1"/>
        <v/>
      </c>
      <c r="F16" s="17" t="str">
        <f t="shared" si="2"/>
        <v/>
      </c>
      <c r="G16" s="172"/>
      <c r="H16" s="27">
        <v>11</v>
      </c>
      <c r="I16" s="14"/>
      <c r="J16" s="14"/>
      <c r="K16" s="15" t="str">
        <f t="shared" si="3"/>
        <v/>
      </c>
      <c r="L16" s="16" t="str">
        <f t="shared" si="4"/>
        <v/>
      </c>
      <c r="M16" s="16" t="str">
        <f t="shared" si="5"/>
        <v/>
      </c>
    </row>
    <row r="17" spans="1:13" ht="15.6" x14ac:dyDescent="0.25">
      <c r="A17" s="13">
        <v>12</v>
      </c>
      <c r="B17" s="14"/>
      <c r="C17" s="14"/>
      <c r="D17" s="15" t="str">
        <f t="shared" si="0"/>
        <v/>
      </c>
      <c r="E17" s="16" t="str">
        <f t="shared" si="1"/>
        <v/>
      </c>
      <c r="F17" s="17" t="str">
        <f t="shared" si="2"/>
        <v/>
      </c>
      <c r="G17" s="172"/>
      <c r="H17" s="27">
        <v>12</v>
      </c>
      <c r="I17" s="14"/>
      <c r="J17" s="14"/>
      <c r="K17" s="15" t="str">
        <f t="shared" si="3"/>
        <v/>
      </c>
      <c r="L17" s="16" t="str">
        <f t="shared" si="4"/>
        <v/>
      </c>
      <c r="M17" s="16" t="str">
        <f t="shared" si="5"/>
        <v/>
      </c>
    </row>
    <row r="18" spans="1:13" ht="15.6" x14ac:dyDescent="0.25">
      <c r="A18" s="13">
        <v>13</v>
      </c>
      <c r="B18" s="14"/>
      <c r="C18" s="14"/>
      <c r="D18" s="15" t="str">
        <f t="shared" si="0"/>
        <v/>
      </c>
      <c r="E18" s="16" t="str">
        <f t="shared" si="1"/>
        <v/>
      </c>
      <c r="F18" s="17" t="str">
        <f t="shared" si="2"/>
        <v/>
      </c>
      <c r="G18" s="172"/>
      <c r="H18" s="27">
        <v>13</v>
      </c>
      <c r="I18" s="14"/>
      <c r="J18" s="14"/>
      <c r="K18" s="15" t="str">
        <f t="shared" si="3"/>
        <v/>
      </c>
      <c r="L18" s="16" t="str">
        <f t="shared" si="4"/>
        <v/>
      </c>
      <c r="M18" s="16" t="str">
        <f t="shared" si="5"/>
        <v/>
      </c>
    </row>
    <row r="19" spans="1:13" ht="15.6" x14ac:dyDescent="0.25">
      <c r="A19" s="13">
        <v>14</v>
      </c>
      <c r="B19" s="14"/>
      <c r="C19" s="14"/>
      <c r="D19" s="15" t="str">
        <f t="shared" si="0"/>
        <v/>
      </c>
      <c r="E19" s="16" t="str">
        <f t="shared" si="1"/>
        <v/>
      </c>
      <c r="F19" s="17" t="str">
        <f t="shared" si="2"/>
        <v/>
      </c>
      <c r="G19" s="172"/>
      <c r="H19" s="27">
        <v>14</v>
      </c>
      <c r="I19" s="14"/>
      <c r="J19" s="14"/>
      <c r="K19" s="15" t="str">
        <f t="shared" si="3"/>
        <v/>
      </c>
      <c r="L19" s="16" t="str">
        <f t="shared" si="4"/>
        <v/>
      </c>
      <c r="M19" s="16" t="str">
        <f t="shared" si="5"/>
        <v/>
      </c>
    </row>
    <row r="20" spans="1:13" ht="15.6" x14ac:dyDescent="0.25">
      <c r="A20" s="13">
        <v>15</v>
      </c>
      <c r="B20" s="14"/>
      <c r="C20" s="14"/>
      <c r="D20" s="15" t="str">
        <f t="shared" si="0"/>
        <v/>
      </c>
      <c r="E20" s="16" t="str">
        <f t="shared" si="1"/>
        <v/>
      </c>
      <c r="F20" s="17" t="str">
        <f t="shared" si="2"/>
        <v/>
      </c>
      <c r="G20" s="172"/>
      <c r="H20" s="28">
        <v>15</v>
      </c>
      <c r="I20" s="29"/>
      <c r="J20" s="29"/>
      <c r="K20" s="30" t="str">
        <f t="shared" si="3"/>
        <v/>
      </c>
      <c r="L20" s="31" t="str">
        <f t="shared" si="4"/>
        <v/>
      </c>
      <c r="M20" s="31" t="str">
        <f t="shared" si="5"/>
        <v/>
      </c>
    </row>
    <row r="21" spans="1:13" ht="15.6" x14ac:dyDescent="0.3">
      <c r="A21" s="174" t="s">
        <v>16</v>
      </c>
      <c r="B21" s="175"/>
      <c r="C21" s="175"/>
      <c r="D21" s="176"/>
      <c r="E21" s="177">
        <f>ROUND((SUM(F6:F20)),2)</f>
        <v>133.72</v>
      </c>
      <c r="F21" s="178"/>
      <c r="G21" s="173"/>
      <c r="H21" s="174" t="s">
        <v>16</v>
      </c>
      <c r="I21" s="175"/>
      <c r="J21" s="175"/>
      <c r="K21" s="176"/>
      <c r="L21" s="177">
        <f>ROUND((SUM(M6:M20)),2)</f>
        <v>150</v>
      </c>
      <c r="M21" s="178"/>
    </row>
    <row r="22" spans="1:13" ht="15.6" x14ac:dyDescent="0.25">
      <c r="A22" s="157" t="s">
        <v>17</v>
      </c>
      <c r="B22" s="158"/>
      <c r="C22" s="158"/>
      <c r="D22" s="158"/>
      <c r="E22" s="158"/>
      <c r="F22" s="159"/>
      <c r="G22" s="19" t="s">
        <v>18</v>
      </c>
      <c r="H22" s="160">
        <f>IF((E21-L21)&lt;0,((E21-L21)*-1),(E21-L21))</f>
        <v>16.28</v>
      </c>
      <c r="I22" s="161"/>
      <c r="J22" s="161"/>
      <c r="K22" s="161"/>
      <c r="L22" s="161"/>
      <c r="M22" s="162"/>
    </row>
    <row r="23" spans="1:13" ht="15.6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5" spans="1:13" ht="15.6" x14ac:dyDescent="0.25">
      <c r="A25" s="120" t="s">
        <v>27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2"/>
    </row>
    <row r="26" spans="1:13" ht="15.6" x14ac:dyDescent="0.25">
      <c r="A26" s="120" t="s">
        <v>8</v>
      </c>
      <c r="B26" s="121"/>
      <c r="C26" s="121"/>
      <c r="D26" s="121"/>
      <c r="E26" s="121"/>
      <c r="F26" s="122"/>
      <c r="G26" s="171"/>
      <c r="H26" s="120" t="s">
        <v>9</v>
      </c>
      <c r="I26" s="121"/>
      <c r="J26" s="121"/>
      <c r="K26" s="121"/>
      <c r="L26" s="121"/>
      <c r="M26" s="122"/>
    </row>
    <row r="27" spans="1:13" ht="15.6" x14ac:dyDescent="0.25">
      <c r="A27" s="9" t="s">
        <v>10</v>
      </c>
      <c r="B27" s="10" t="s">
        <v>11</v>
      </c>
      <c r="C27" s="10" t="s">
        <v>12</v>
      </c>
      <c r="D27" s="10" t="s">
        <v>13</v>
      </c>
      <c r="E27" s="10" t="s">
        <v>11</v>
      </c>
      <c r="F27" s="11" t="s">
        <v>14</v>
      </c>
      <c r="G27" s="172"/>
      <c r="H27" s="32" t="s">
        <v>10</v>
      </c>
      <c r="I27" s="25" t="str">
        <f>B27</f>
        <v>Dist</v>
      </c>
      <c r="J27" s="26" t="str">
        <f>C27</f>
        <v>R.L</v>
      </c>
      <c r="K27" s="26" t="str">
        <f>D27</f>
        <v>Av.RL</v>
      </c>
      <c r="L27" s="26" t="str">
        <f>E27</f>
        <v>Dist</v>
      </c>
      <c r="M27" s="26" t="str">
        <f>F27</f>
        <v>Area</v>
      </c>
    </row>
    <row r="28" spans="1:13" ht="15.6" x14ac:dyDescent="0.25">
      <c r="A28" s="13">
        <v>1</v>
      </c>
      <c r="B28" s="14"/>
      <c r="C28" s="14"/>
      <c r="D28" s="15" t="s">
        <v>15</v>
      </c>
      <c r="E28" s="16" t="s">
        <v>15</v>
      </c>
      <c r="F28" s="17" t="s">
        <v>15</v>
      </c>
      <c r="G28" s="172"/>
      <c r="H28" s="18">
        <v>1</v>
      </c>
      <c r="I28" s="33"/>
      <c r="J28" s="14"/>
      <c r="K28" s="15" t="s">
        <v>15</v>
      </c>
      <c r="L28" s="16" t="s">
        <v>15</v>
      </c>
      <c r="M28" s="16" t="s">
        <v>15</v>
      </c>
    </row>
    <row r="29" spans="1:13" ht="15.6" x14ac:dyDescent="0.25">
      <c r="A29" s="13">
        <v>2</v>
      </c>
      <c r="B29" s="14"/>
      <c r="C29" s="14"/>
      <c r="D29" s="15" t="str">
        <f>IF(C29="","",ROUNDUP(((C28+C29)/2),2))</f>
        <v/>
      </c>
      <c r="E29" s="16" t="str">
        <f>IF(B29="","",ROUND((B29-B28),2))</f>
        <v/>
      </c>
      <c r="F29" s="17" t="str">
        <f>IF(E29="","",IF(C29="","",ROUND((E29*D29),3)))</f>
        <v/>
      </c>
      <c r="G29" s="172"/>
      <c r="H29" s="18">
        <v>2</v>
      </c>
      <c r="I29" s="33"/>
      <c r="J29" s="14"/>
      <c r="K29" s="15" t="str">
        <f>IF(J29="","",ROUNDUP(((J28+J29)/2),2))</f>
        <v/>
      </c>
      <c r="L29" s="16" t="str">
        <f>IF(I29="","",ROUND((I29-I28),2))</f>
        <v/>
      </c>
      <c r="M29" s="16" t="str">
        <f>IF(L29="","",IF(J29="","",ROUND((L29*K29),3)))</f>
        <v/>
      </c>
    </row>
    <row r="30" spans="1:13" ht="15.6" x14ac:dyDescent="0.25">
      <c r="A30" s="13">
        <v>3</v>
      </c>
      <c r="B30" s="14"/>
      <c r="C30" s="14"/>
      <c r="D30" s="15" t="str">
        <f t="shared" ref="D30:D42" si="6">IF(C30="","",ROUNDUP(((C29+C30)/2),2))</f>
        <v/>
      </c>
      <c r="E30" s="16" t="str">
        <f t="shared" ref="E30:E42" si="7">IF(B30="","",ROUND((B30-B29),2))</f>
        <v/>
      </c>
      <c r="F30" s="17" t="str">
        <f t="shared" ref="F30:F42" si="8">IF(E30="","",IF(C30="","",ROUND((E30*D30),3)))</f>
        <v/>
      </c>
      <c r="G30" s="172"/>
      <c r="H30" s="18">
        <v>3</v>
      </c>
      <c r="I30" s="33"/>
      <c r="J30" s="14"/>
      <c r="K30" s="15" t="str">
        <f t="shared" ref="K30:K42" si="9">IF(J30="","",ROUNDUP(((J29+J30)/2),2))</f>
        <v/>
      </c>
      <c r="L30" s="16" t="str">
        <f t="shared" ref="L30:L42" si="10">IF(I30="","",ROUND((I30-I29),2))</f>
        <v/>
      </c>
      <c r="M30" s="16" t="str">
        <f t="shared" ref="M30:M42" si="11">IF(L30="","",IF(J30="","",ROUND((L30*K30),3)))</f>
        <v/>
      </c>
    </row>
    <row r="31" spans="1:13" ht="15.6" x14ac:dyDescent="0.25">
      <c r="A31" s="13">
        <v>4</v>
      </c>
      <c r="B31" s="14"/>
      <c r="C31" s="14"/>
      <c r="D31" s="15" t="str">
        <f t="shared" si="6"/>
        <v/>
      </c>
      <c r="E31" s="16" t="str">
        <f t="shared" si="7"/>
        <v/>
      </c>
      <c r="F31" s="17" t="str">
        <f t="shared" si="8"/>
        <v/>
      </c>
      <c r="G31" s="172"/>
      <c r="H31" s="18">
        <v>4</v>
      </c>
      <c r="I31" s="33"/>
      <c r="J31" s="14"/>
      <c r="K31" s="15" t="str">
        <f t="shared" si="9"/>
        <v/>
      </c>
      <c r="L31" s="16" t="str">
        <f t="shared" si="10"/>
        <v/>
      </c>
      <c r="M31" s="16" t="str">
        <f t="shared" si="11"/>
        <v/>
      </c>
    </row>
    <row r="32" spans="1:13" ht="15.6" x14ac:dyDescent="0.25">
      <c r="A32" s="13">
        <v>5</v>
      </c>
      <c r="B32" s="14"/>
      <c r="C32" s="14"/>
      <c r="D32" s="15" t="str">
        <f t="shared" si="6"/>
        <v/>
      </c>
      <c r="E32" s="16" t="str">
        <f t="shared" si="7"/>
        <v/>
      </c>
      <c r="F32" s="17" t="str">
        <f t="shared" si="8"/>
        <v/>
      </c>
      <c r="G32" s="172"/>
      <c r="H32" s="18">
        <v>5</v>
      </c>
      <c r="I32" s="33"/>
      <c r="J32" s="14"/>
      <c r="K32" s="15" t="str">
        <f t="shared" si="9"/>
        <v/>
      </c>
      <c r="L32" s="16" t="str">
        <f t="shared" si="10"/>
        <v/>
      </c>
      <c r="M32" s="16" t="str">
        <f t="shared" si="11"/>
        <v/>
      </c>
    </row>
    <row r="33" spans="1:13" ht="15.6" x14ac:dyDescent="0.25">
      <c r="A33" s="13">
        <v>6</v>
      </c>
      <c r="B33" s="14"/>
      <c r="C33" s="14"/>
      <c r="D33" s="15" t="str">
        <f t="shared" si="6"/>
        <v/>
      </c>
      <c r="E33" s="16" t="str">
        <f t="shared" si="7"/>
        <v/>
      </c>
      <c r="F33" s="17" t="str">
        <f t="shared" si="8"/>
        <v/>
      </c>
      <c r="G33" s="172"/>
      <c r="H33" s="18">
        <v>6</v>
      </c>
      <c r="I33" s="33"/>
      <c r="J33" s="14"/>
      <c r="K33" s="15" t="str">
        <f t="shared" si="9"/>
        <v/>
      </c>
      <c r="L33" s="16" t="str">
        <f t="shared" si="10"/>
        <v/>
      </c>
      <c r="M33" s="16" t="str">
        <f t="shared" si="11"/>
        <v/>
      </c>
    </row>
    <row r="34" spans="1:13" ht="15.6" x14ac:dyDescent="0.25">
      <c r="A34" s="13">
        <v>7</v>
      </c>
      <c r="B34" s="14"/>
      <c r="C34" s="14"/>
      <c r="D34" s="15" t="str">
        <f t="shared" si="6"/>
        <v/>
      </c>
      <c r="E34" s="16" t="str">
        <f t="shared" si="7"/>
        <v/>
      </c>
      <c r="F34" s="17" t="str">
        <f t="shared" si="8"/>
        <v/>
      </c>
      <c r="G34" s="172"/>
      <c r="H34" s="18">
        <v>7</v>
      </c>
      <c r="I34" s="33"/>
      <c r="J34" s="14"/>
      <c r="K34" s="15" t="str">
        <f t="shared" si="9"/>
        <v/>
      </c>
      <c r="L34" s="16" t="str">
        <f t="shared" si="10"/>
        <v/>
      </c>
      <c r="M34" s="16" t="str">
        <f t="shared" si="11"/>
        <v/>
      </c>
    </row>
    <row r="35" spans="1:13" ht="15.6" x14ac:dyDescent="0.25">
      <c r="A35" s="13">
        <v>8</v>
      </c>
      <c r="B35" s="14"/>
      <c r="C35" s="14"/>
      <c r="D35" s="15" t="str">
        <f t="shared" si="6"/>
        <v/>
      </c>
      <c r="E35" s="16" t="str">
        <f t="shared" si="7"/>
        <v/>
      </c>
      <c r="F35" s="17" t="str">
        <f t="shared" si="8"/>
        <v/>
      </c>
      <c r="G35" s="172"/>
      <c r="H35" s="18">
        <v>8</v>
      </c>
      <c r="I35" s="33"/>
      <c r="J35" s="14"/>
      <c r="K35" s="15" t="str">
        <f t="shared" si="9"/>
        <v/>
      </c>
      <c r="L35" s="16" t="str">
        <f t="shared" si="10"/>
        <v/>
      </c>
      <c r="M35" s="16" t="str">
        <f t="shared" si="11"/>
        <v/>
      </c>
    </row>
    <row r="36" spans="1:13" ht="15.6" x14ac:dyDescent="0.25">
      <c r="A36" s="13">
        <v>9</v>
      </c>
      <c r="B36" s="14"/>
      <c r="C36" s="14"/>
      <c r="D36" s="15" t="str">
        <f t="shared" si="6"/>
        <v/>
      </c>
      <c r="E36" s="16" t="str">
        <f t="shared" si="7"/>
        <v/>
      </c>
      <c r="F36" s="17" t="str">
        <f t="shared" si="8"/>
        <v/>
      </c>
      <c r="G36" s="172"/>
      <c r="H36" s="18">
        <v>9</v>
      </c>
      <c r="I36" s="33"/>
      <c r="J36" s="14"/>
      <c r="K36" s="15" t="str">
        <f t="shared" si="9"/>
        <v/>
      </c>
      <c r="L36" s="16" t="str">
        <f t="shared" si="10"/>
        <v/>
      </c>
      <c r="M36" s="16" t="str">
        <f t="shared" si="11"/>
        <v/>
      </c>
    </row>
    <row r="37" spans="1:13" ht="15.6" x14ac:dyDescent="0.25">
      <c r="A37" s="13">
        <v>10</v>
      </c>
      <c r="B37" s="14"/>
      <c r="C37" s="14"/>
      <c r="D37" s="15" t="str">
        <f t="shared" si="6"/>
        <v/>
      </c>
      <c r="E37" s="16" t="str">
        <f t="shared" si="7"/>
        <v/>
      </c>
      <c r="F37" s="17" t="str">
        <f t="shared" si="8"/>
        <v/>
      </c>
      <c r="G37" s="172"/>
      <c r="H37" s="18">
        <v>10</v>
      </c>
      <c r="I37" s="33"/>
      <c r="J37" s="14"/>
      <c r="K37" s="15" t="str">
        <f t="shared" si="9"/>
        <v/>
      </c>
      <c r="L37" s="16" t="str">
        <f t="shared" si="10"/>
        <v/>
      </c>
      <c r="M37" s="16" t="str">
        <f t="shared" si="11"/>
        <v/>
      </c>
    </row>
    <row r="38" spans="1:13" ht="15.6" x14ac:dyDescent="0.25">
      <c r="A38" s="13">
        <v>11</v>
      </c>
      <c r="B38" s="14"/>
      <c r="C38" s="14"/>
      <c r="D38" s="15" t="str">
        <f t="shared" si="6"/>
        <v/>
      </c>
      <c r="E38" s="16" t="str">
        <f t="shared" si="7"/>
        <v/>
      </c>
      <c r="F38" s="17" t="str">
        <f t="shared" si="8"/>
        <v/>
      </c>
      <c r="G38" s="172"/>
      <c r="H38" s="18">
        <v>11</v>
      </c>
      <c r="I38" s="33"/>
      <c r="J38" s="14"/>
      <c r="K38" s="15" t="str">
        <f t="shared" si="9"/>
        <v/>
      </c>
      <c r="L38" s="16" t="str">
        <f t="shared" si="10"/>
        <v/>
      </c>
      <c r="M38" s="16" t="str">
        <f t="shared" si="11"/>
        <v/>
      </c>
    </row>
    <row r="39" spans="1:13" ht="15.6" x14ac:dyDescent="0.25">
      <c r="A39" s="13">
        <v>12</v>
      </c>
      <c r="B39" s="14"/>
      <c r="C39" s="14"/>
      <c r="D39" s="15" t="str">
        <f t="shared" si="6"/>
        <v/>
      </c>
      <c r="E39" s="16" t="str">
        <f t="shared" si="7"/>
        <v/>
      </c>
      <c r="F39" s="17" t="str">
        <f t="shared" si="8"/>
        <v/>
      </c>
      <c r="G39" s="172"/>
      <c r="H39" s="18">
        <v>12</v>
      </c>
      <c r="I39" s="33"/>
      <c r="J39" s="14"/>
      <c r="K39" s="15" t="str">
        <f t="shared" si="9"/>
        <v/>
      </c>
      <c r="L39" s="16" t="str">
        <f t="shared" si="10"/>
        <v/>
      </c>
      <c r="M39" s="16" t="str">
        <f t="shared" si="11"/>
        <v/>
      </c>
    </row>
    <row r="40" spans="1:13" ht="15.6" x14ac:dyDescent="0.25">
      <c r="A40" s="13">
        <v>13</v>
      </c>
      <c r="B40" s="14"/>
      <c r="C40" s="14"/>
      <c r="D40" s="15" t="str">
        <f t="shared" si="6"/>
        <v/>
      </c>
      <c r="E40" s="16" t="str">
        <f t="shared" si="7"/>
        <v/>
      </c>
      <c r="F40" s="17" t="str">
        <f t="shared" si="8"/>
        <v/>
      </c>
      <c r="G40" s="172"/>
      <c r="H40" s="18">
        <v>13</v>
      </c>
      <c r="I40" s="33"/>
      <c r="J40" s="14"/>
      <c r="K40" s="15" t="str">
        <f t="shared" si="9"/>
        <v/>
      </c>
      <c r="L40" s="16" t="str">
        <f t="shared" si="10"/>
        <v/>
      </c>
      <c r="M40" s="16" t="str">
        <f t="shared" si="11"/>
        <v/>
      </c>
    </row>
    <row r="41" spans="1:13" ht="15.6" x14ac:dyDescent="0.25">
      <c r="A41" s="13">
        <v>14</v>
      </c>
      <c r="B41" s="14"/>
      <c r="C41" s="14"/>
      <c r="D41" s="15" t="str">
        <f t="shared" si="6"/>
        <v/>
      </c>
      <c r="E41" s="16" t="str">
        <f t="shared" si="7"/>
        <v/>
      </c>
      <c r="F41" s="17" t="str">
        <f t="shared" si="8"/>
        <v/>
      </c>
      <c r="G41" s="172"/>
      <c r="H41" s="18">
        <v>14</v>
      </c>
      <c r="I41" s="33"/>
      <c r="J41" s="14"/>
      <c r="K41" s="15" t="str">
        <f t="shared" si="9"/>
        <v/>
      </c>
      <c r="L41" s="16" t="str">
        <f t="shared" si="10"/>
        <v/>
      </c>
      <c r="M41" s="16" t="str">
        <f t="shared" si="11"/>
        <v/>
      </c>
    </row>
    <row r="42" spans="1:13" ht="15.6" x14ac:dyDescent="0.25">
      <c r="A42" s="13">
        <v>15</v>
      </c>
      <c r="B42" s="14"/>
      <c r="C42" s="14"/>
      <c r="D42" s="15" t="str">
        <f t="shared" si="6"/>
        <v/>
      </c>
      <c r="E42" s="16" t="str">
        <f t="shared" si="7"/>
        <v/>
      </c>
      <c r="F42" s="17" t="str">
        <f t="shared" si="8"/>
        <v/>
      </c>
      <c r="G42" s="172"/>
      <c r="H42" s="18">
        <v>15</v>
      </c>
      <c r="I42" s="34"/>
      <c r="J42" s="29"/>
      <c r="K42" s="30" t="str">
        <f t="shared" si="9"/>
        <v/>
      </c>
      <c r="L42" s="31" t="str">
        <f t="shared" si="10"/>
        <v/>
      </c>
      <c r="M42" s="31" t="str">
        <f t="shared" si="11"/>
        <v/>
      </c>
    </row>
    <row r="43" spans="1:13" ht="15.6" x14ac:dyDescent="0.3">
      <c r="A43" s="174" t="s">
        <v>16</v>
      </c>
      <c r="B43" s="175"/>
      <c r="C43" s="175"/>
      <c r="D43" s="176"/>
      <c r="E43" s="177">
        <f>ROUND((SUM(F28:F42)),2)</f>
        <v>0</v>
      </c>
      <c r="F43" s="178"/>
      <c r="G43" s="173"/>
      <c r="H43" s="174" t="s">
        <v>16</v>
      </c>
      <c r="I43" s="175"/>
      <c r="J43" s="175"/>
      <c r="K43" s="176"/>
      <c r="L43" s="177">
        <f>ROUND((SUM(M28:M42)),2)</f>
        <v>0</v>
      </c>
      <c r="M43" s="178"/>
    </row>
    <row r="44" spans="1:13" ht="15.6" x14ac:dyDescent="0.25">
      <c r="A44" s="157" t="s">
        <v>17</v>
      </c>
      <c r="B44" s="158"/>
      <c r="C44" s="158"/>
      <c r="D44" s="158"/>
      <c r="E44" s="158"/>
      <c r="F44" s="159"/>
      <c r="G44" s="19" t="s">
        <v>18</v>
      </c>
      <c r="H44" s="160">
        <f>IF((E43-L43)&lt;0,((E43-L43)*-1),(E43-L43))</f>
        <v>0</v>
      </c>
      <c r="I44" s="161"/>
      <c r="J44" s="161"/>
      <c r="K44" s="161"/>
      <c r="L44" s="161"/>
      <c r="M44" s="162"/>
    </row>
    <row r="45" spans="1:13" ht="15.6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7" spans="1:13" ht="15.6" x14ac:dyDescent="0.25">
      <c r="A47" s="120" t="s">
        <v>28</v>
      </c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2"/>
    </row>
    <row r="48" spans="1:13" ht="15.6" x14ac:dyDescent="0.25">
      <c r="A48" s="120" t="s">
        <v>8</v>
      </c>
      <c r="B48" s="121"/>
      <c r="C48" s="121"/>
      <c r="D48" s="121"/>
      <c r="E48" s="121"/>
      <c r="F48" s="122"/>
      <c r="G48" s="171"/>
      <c r="H48" s="120" t="s">
        <v>9</v>
      </c>
      <c r="I48" s="121"/>
      <c r="J48" s="121"/>
      <c r="K48" s="121"/>
      <c r="L48" s="121"/>
      <c r="M48" s="122"/>
    </row>
    <row r="49" spans="1:13" ht="15.6" x14ac:dyDescent="0.25">
      <c r="A49" s="9" t="s">
        <v>10</v>
      </c>
      <c r="B49" s="10" t="s">
        <v>11</v>
      </c>
      <c r="C49" s="10" t="s">
        <v>12</v>
      </c>
      <c r="D49" s="10" t="s">
        <v>13</v>
      </c>
      <c r="E49" s="10" t="s">
        <v>11</v>
      </c>
      <c r="F49" s="11" t="s">
        <v>14</v>
      </c>
      <c r="G49" s="172"/>
      <c r="H49" s="32" t="s">
        <v>10</v>
      </c>
      <c r="I49" s="25" t="str">
        <f>B49</f>
        <v>Dist</v>
      </c>
      <c r="J49" s="26" t="str">
        <f>C49</f>
        <v>R.L</v>
      </c>
      <c r="K49" s="26" t="str">
        <f>D49</f>
        <v>Av.RL</v>
      </c>
      <c r="L49" s="26" t="str">
        <f>E49</f>
        <v>Dist</v>
      </c>
      <c r="M49" s="26" t="str">
        <f>F49</f>
        <v>Area</v>
      </c>
    </row>
    <row r="50" spans="1:13" ht="15.6" x14ac:dyDescent="0.25">
      <c r="A50" s="13">
        <v>1</v>
      </c>
      <c r="B50" s="14"/>
      <c r="C50" s="14"/>
      <c r="D50" s="15" t="s">
        <v>15</v>
      </c>
      <c r="E50" s="16" t="s">
        <v>15</v>
      </c>
      <c r="F50" s="17" t="s">
        <v>15</v>
      </c>
      <c r="G50" s="172"/>
      <c r="H50" s="18">
        <v>1</v>
      </c>
      <c r="I50" s="33"/>
      <c r="J50" s="14"/>
      <c r="K50" s="15" t="s">
        <v>15</v>
      </c>
      <c r="L50" s="16" t="s">
        <v>15</v>
      </c>
      <c r="M50" s="16" t="s">
        <v>15</v>
      </c>
    </row>
    <row r="51" spans="1:13" ht="15.6" x14ac:dyDescent="0.25">
      <c r="A51" s="13">
        <v>2</v>
      </c>
      <c r="B51" s="14"/>
      <c r="C51" s="14"/>
      <c r="D51" s="15" t="str">
        <f>IF(C51="","",ROUNDUP(((C50+C51)/2),2))</f>
        <v/>
      </c>
      <c r="E51" s="16" t="str">
        <f>IF(B51="","",ROUND((B51-B50),2))</f>
        <v/>
      </c>
      <c r="F51" s="17" t="str">
        <f>IF(E51="","",IF(C51="","",ROUND((E51*D51),3)))</f>
        <v/>
      </c>
      <c r="G51" s="172"/>
      <c r="H51" s="18">
        <v>2</v>
      </c>
      <c r="I51" s="33"/>
      <c r="J51" s="14"/>
      <c r="K51" s="15" t="str">
        <f>IF(J51="","",ROUNDUP(((J50+J51)/2),2))</f>
        <v/>
      </c>
      <c r="L51" s="16" t="str">
        <f>IF(I51="","",ROUND((I51-I50),2))</f>
        <v/>
      </c>
      <c r="M51" s="16" t="str">
        <f>IF(L51="","",IF(J51="","",ROUND((L51*K51),3)))</f>
        <v/>
      </c>
    </row>
    <row r="52" spans="1:13" ht="15.6" x14ac:dyDescent="0.25">
      <c r="A52" s="13">
        <v>3</v>
      </c>
      <c r="B52" s="14"/>
      <c r="C52" s="14"/>
      <c r="D52" s="15" t="str">
        <f t="shared" ref="D52:D64" si="12">IF(C52="","",ROUNDUP(((C51+C52)/2),2))</f>
        <v/>
      </c>
      <c r="E52" s="16" t="str">
        <f t="shared" ref="E52:E64" si="13">IF(B52="","",ROUND((B52-B51),2))</f>
        <v/>
      </c>
      <c r="F52" s="17" t="str">
        <f t="shared" ref="F52:F64" si="14">IF(E52="","",IF(C52="","",ROUND((E52*D52),3)))</f>
        <v/>
      </c>
      <c r="G52" s="172"/>
      <c r="H52" s="18">
        <v>3</v>
      </c>
      <c r="I52" s="33"/>
      <c r="J52" s="14"/>
      <c r="K52" s="15" t="str">
        <f t="shared" ref="K52:K64" si="15">IF(J52="","",ROUNDUP(((J51+J52)/2),2))</f>
        <v/>
      </c>
      <c r="L52" s="16" t="str">
        <f t="shared" ref="L52:L64" si="16">IF(I52="","",ROUND((I52-I51),2))</f>
        <v/>
      </c>
      <c r="M52" s="16" t="str">
        <f t="shared" ref="M52:M64" si="17">IF(L52="","",IF(J52="","",ROUND((L52*K52),3)))</f>
        <v/>
      </c>
    </row>
    <row r="53" spans="1:13" ht="15.6" x14ac:dyDescent="0.25">
      <c r="A53" s="13">
        <v>4</v>
      </c>
      <c r="B53" s="14"/>
      <c r="C53" s="14"/>
      <c r="D53" s="15" t="str">
        <f t="shared" si="12"/>
        <v/>
      </c>
      <c r="E53" s="16" t="str">
        <f t="shared" si="13"/>
        <v/>
      </c>
      <c r="F53" s="17" t="str">
        <f t="shared" si="14"/>
        <v/>
      </c>
      <c r="G53" s="172"/>
      <c r="H53" s="18">
        <v>4</v>
      </c>
      <c r="I53" s="33"/>
      <c r="J53" s="14"/>
      <c r="K53" s="15" t="str">
        <f t="shared" si="15"/>
        <v/>
      </c>
      <c r="L53" s="16" t="str">
        <f t="shared" si="16"/>
        <v/>
      </c>
      <c r="M53" s="16" t="str">
        <f t="shared" si="17"/>
        <v/>
      </c>
    </row>
    <row r="54" spans="1:13" ht="15.6" x14ac:dyDescent="0.25">
      <c r="A54" s="13">
        <v>5</v>
      </c>
      <c r="B54" s="14"/>
      <c r="C54" s="14"/>
      <c r="D54" s="15" t="str">
        <f t="shared" si="12"/>
        <v/>
      </c>
      <c r="E54" s="16" t="str">
        <f t="shared" si="13"/>
        <v/>
      </c>
      <c r="F54" s="17" t="str">
        <f t="shared" si="14"/>
        <v/>
      </c>
      <c r="G54" s="172"/>
      <c r="H54" s="18">
        <v>5</v>
      </c>
      <c r="I54" s="33"/>
      <c r="J54" s="14"/>
      <c r="K54" s="15" t="str">
        <f t="shared" si="15"/>
        <v/>
      </c>
      <c r="L54" s="16" t="str">
        <f t="shared" si="16"/>
        <v/>
      </c>
      <c r="M54" s="16" t="str">
        <f t="shared" si="17"/>
        <v/>
      </c>
    </row>
    <row r="55" spans="1:13" ht="15.6" x14ac:dyDescent="0.25">
      <c r="A55" s="13">
        <v>6</v>
      </c>
      <c r="B55" s="14"/>
      <c r="C55" s="14"/>
      <c r="D55" s="15" t="str">
        <f t="shared" si="12"/>
        <v/>
      </c>
      <c r="E55" s="16" t="str">
        <f t="shared" si="13"/>
        <v/>
      </c>
      <c r="F55" s="17" t="str">
        <f t="shared" si="14"/>
        <v/>
      </c>
      <c r="G55" s="172"/>
      <c r="H55" s="18">
        <v>6</v>
      </c>
      <c r="I55" s="33"/>
      <c r="J55" s="14"/>
      <c r="K55" s="15" t="str">
        <f t="shared" si="15"/>
        <v/>
      </c>
      <c r="L55" s="16" t="str">
        <f t="shared" si="16"/>
        <v/>
      </c>
      <c r="M55" s="16" t="str">
        <f t="shared" si="17"/>
        <v/>
      </c>
    </row>
    <row r="56" spans="1:13" ht="15.6" x14ac:dyDescent="0.25">
      <c r="A56" s="13">
        <v>7</v>
      </c>
      <c r="B56" s="14"/>
      <c r="C56" s="14"/>
      <c r="D56" s="15" t="str">
        <f t="shared" si="12"/>
        <v/>
      </c>
      <c r="E56" s="16" t="str">
        <f t="shared" si="13"/>
        <v/>
      </c>
      <c r="F56" s="17" t="str">
        <f t="shared" si="14"/>
        <v/>
      </c>
      <c r="G56" s="172"/>
      <c r="H56" s="18">
        <v>7</v>
      </c>
      <c r="I56" s="33"/>
      <c r="J56" s="14"/>
      <c r="K56" s="15" t="str">
        <f t="shared" si="15"/>
        <v/>
      </c>
      <c r="L56" s="16" t="str">
        <f t="shared" si="16"/>
        <v/>
      </c>
      <c r="M56" s="16" t="str">
        <f t="shared" si="17"/>
        <v/>
      </c>
    </row>
    <row r="57" spans="1:13" ht="15.6" x14ac:dyDescent="0.25">
      <c r="A57" s="13">
        <v>8</v>
      </c>
      <c r="B57" s="14"/>
      <c r="C57" s="14"/>
      <c r="D57" s="15" t="str">
        <f t="shared" si="12"/>
        <v/>
      </c>
      <c r="E57" s="16" t="str">
        <f t="shared" si="13"/>
        <v/>
      </c>
      <c r="F57" s="17" t="str">
        <f t="shared" si="14"/>
        <v/>
      </c>
      <c r="G57" s="172"/>
      <c r="H57" s="18">
        <v>8</v>
      </c>
      <c r="I57" s="33"/>
      <c r="J57" s="14"/>
      <c r="K57" s="15" t="str">
        <f t="shared" si="15"/>
        <v/>
      </c>
      <c r="L57" s="16" t="str">
        <f t="shared" si="16"/>
        <v/>
      </c>
      <c r="M57" s="16" t="str">
        <f t="shared" si="17"/>
        <v/>
      </c>
    </row>
    <row r="58" spans="1:13" ht="15.6" x14ac:dyDescent="0.25">
      <c r="A58" s="13">
        <v>9</v>
      </c>
      <c r="B58" s="14"/>
      <c r="C58" s="14"/>
      <c r="D58" s="15" t="str">
        <f t="shared" si="12"/>
        <v/>
      </c>
      <c r="E58" s="16" t="str">
        <f t="shared" si="13"/>
        <v/>
      </c>
      <c r="F58" s="17" t="str">
        <f t="shared" si="14"/>
        <v/>
      </c>
      <c r="G58" s="172"/>
      <c r="H58" s="18">
        <v>9</v>
      </c>
      <c r="I58" s="33"/>
      <c r="J58" s="14"/>
      <c r="K58" s="15" t="str">
        <f t="shared" si="15"/>
        <v/>
      </c>
      <c r="L58" s="16" t="str">
        <f t="shared" si="16"/>
        <v/>
      </c>
      <c r="M58" s="16" t="str">
        <f t="shared" si="17"/>
        <v/>
      </c>
    </row>
    <row r="59" spans="1:13" ht="15.6" x14ac:dyDescent="0.25">
      <c r="A59" s="13">
        <v>10</v>
      </c>
      <c r="B59" s="14"/>
      <c r="C59" s="14"/>
      <c r="D59" s="15" t="str">
        <f t="shared" si="12"/>
        <v/>
      </c>
      <c r="E59" s="16" t="str">
        <f t="shared" si="13"/>
        <v/>
      </c>
      <c r="F59" s="17" t="str">
        <f t="shared" si="14"/>
        <v/>
      </c>
      <c r="G59" s="172"/>
      <c r="H59" s="18">
        <v>10</v>
      </c>
      <c r="I59" s="33"/>
      <c r="J59" s="14"/>
      <c r="K59" s="15" t="str">
        <f t="shared" si="15"/>
        <v/>
      </c>
      <c r="L59" s="16" t="str">
        <f t="shared" si="16"/>
        <v/>
      </c>
      <c r="M59" s="16" t="str">
        <f t="shared" si="17"/>
        <v/>
      </c>
    </row>
    <row r="60" spans="1:13" ht="15.6" x14ac:dyDescent="0.25">
      <c r="A60" s="13">
        <v>11</v>
      </c>
      <c r="B60" s="14"/>
      <c r="C60" s="14"/>
      <c r="D60" s="15" t="str">
        <f t="shared" si="12"/>
        <v/>
      </c>
      <c r="E60" s="16" t="str">
        <f t="shared" si="13"/>
        <v/>
      </c>
      <c r="F60" s="17" t="str">
        <f t="shared" si="14"/>
        <v/>
      </c>
      <c r="G60" s="172"/>
      <c r="H60" s="18">
        <v>11</v>
      </c>
      <c r="I60" s="33"/>
      <c r="J60" s="14"/>
      <c r="K60" s="15" t="str">
        <f t="shared" si="15"/>
        <v/>
      </c>
      <c r="L60" s="16" t="str">
        <f t="shared" si="16"/>
        <v/>
      </c>
      <c r="M60" s="16" t="str">
        <f t="shared" si="17"/>
        <v/>
      </c>
    </row>
    <row r="61" spans="1:13" ht="15.6" x14ac:dyDescent="0.25">
      <c r="A61" s="13">
        <v>12</v>
      </c>
      <c r="B61" s="14"/>
      <c r="C61" s="14"/>
      <c r="D61" s="15" t="str">
        <f t="shared" si="12"/>
        <v/>
      </c>
      <c r="E61" s="16" t="str">
        <f t="shared" si="13"/>
        <v/>
      </c>
      <c r="F61" s="17" t="str">
        <f t="shared" si="14"/>
        <v/>
      </c>
      <c r="G61" s="172"/>
      <c r="H61" s="18">
        <v>12</v>
      </c>
      <c r="I61" s="33"/>
      <c r="J61" s="14"/>
      <c r="K61" s="15" t="str">
        <f t="shared" si="15"/>
        <v/>
      </c>
      <c r="L61" s="16" t="str">
        <f t="shared" si="16"/>
        <v/>
      </c>
      <c r="M61" s="16" t="str">
        <f t="shared" si="17"/>
        <v/>
      </c>
    </row>
    <row r="62" spans="1:13" ht="15.6" x14ac:dyDescent="0.25">
      <c r="A62" s="13">
        <v>13</v>
      </c>
      <c r="B62" s="14"/>
      <c r="C62" s="14"/>
      <c r="D62" s="15" t="str">
        <f t="shared" si="12"/>
        <v/>
      </c>
      <c r="E62" s="16" t="str">
        <f t="shared" si="13"/>
        <v/>
      </c>
      <c r="F62" s="17" t="str">
        <f t="shared" si="14"/>
        <v/>
      </c>
      <c r="G62" s="172"/>
      <c r="H62" s="18">
        <v>13</v>
      </c>
      <c r="I62" s="33"/>
      <c r="J62" s="14"/>
      <c r="K62" s="15" t="str">
        <f t="shared" si="15"/>
        <v/>
      </c>
      <c r="L62" s="16" t="str">
        <f t="shared" si="16"/>
        <v/>
      </c>
      <c r="M62" s="16" t="str">
        <f t="shared" si="17"/>
        <v/>
      </c>
    </row>
    <row r="63" spans="1:13" ht="15.6" x14ac:dyDescent="0.25">
      <c r="A63" s="13">
        <v>14</v>
      </c>
      <c r="B63" s="14"/>
      <c r="C63" s="14"/>
      <c r="D63" s="15" t="str">
        <f t="shared" si="12"/>
        <v/>
      </c>
      <c r="E63" s="16" t="str">
        <f t="shared" si="13"/>
        <v/>
      </c>
      <c r="F63" s="17" t="str">
        <f t="shared" si="14"/>
        <v/>
      </c>
      <c r="G63" s="172"/>
      <c r="H63" s="18">
        <v>14</v>
      </c>
      <c r="I63" s="33"/>
      <c r="J63" s="14"/>
      <c r="K63" s="15" t="str">
        <f t="shared" si="15"/>
        <v/>
      </c>
      <c r="L63" s="16" t="str">
        <f t="shared" si="16"/>
        <v/>
      </c>
      <c r="M63" s="16" t="str">
        <f t="shared" si="17"/>
        <v/>
      </c>
    </row>
    <row r="64" spans="1:13" ht="15.6" x14ac:dyDescent="0.25">
      <c r="A64" s="13">
        <v>15</v>
      </c>
      <c r="B64" s="14"/>
      <c r="C64" s="14"/>
      <c r="D64" s="15" t="str">
        <f t="shared" si="12"/>
        <v/>
      </c>
      <c r="E64" s="16" t="str">
        <f t="shared" si="13"/>
        <v/>
      </c>
      <c r="F64" s="17" t="str">
        <f t="shared" si="14"/>
        <v/>
      </c>
      <c r="G64" s="172"/>
      <c r="H64" s="18">
        <v>15</v>
      </c>
      <c r="I64" s="34"/>
      <c r="J64" s="29"/>
      <c r="K64" s="30" t="str">
        <f t="shared" si="15"/>
        <v/>
      </c>
      <c r="L64" s="31" t="str">
        <f t="shared" si="16"/>
        <v/>
      </c>
      <c r="M64" s="31" t="str">
        <f t="shared" si="17"/>
        <v/>
      </c>
    </row>
    <row r="65" spans="1:13" ht="15.6" x14ac:dyDescent="0.3">
      <c r="A65" s="174" t="s">
        <v>16</v>
      </c>
      <c r="B65" s="175"/>
      <c r="C65" s="175"/>
      <c r="D65" s="176"/>
      <c r="E65" s="177">
        <f>ROUND((SUM(F50:F64)),2)</f>
        <v>0</v>
      </c>
      <c r="F65" s="178"/>
      <c r="G65" s="173"/>
      <c r="H65" s="174" t="s">
        <v>16</v>
      </c>
      <c r="I65" s="175"/>
      <c r="J65" s="175"/>
      <c r="K65" s="176"/>
      <c r="L65" s="177">
        <f>ROUND((SUM(M50:M64)),2)</f>
        <v>0</v>
      </c>
      <c r="M65" s="178"/>
    </row>
    <row r="66" spans="1:13" ht="15.6" x14ac:dyDescent="0.25">
      <c r="A66" s="157" t="s">
        <v>17</v>
      </c>
      <c r="B66" s="158"/>
      <c r="C66" s="158"/>
      <c r="D66" s="158"/>
      <c r="E66" s="158"/>
      <c r="F66" s="159"/>
      <c r="G66" s="19" t="s">
        <v>18</v>
      </c>
      <c r="H66" s="160">
        <f>IF((E65-L65)&lt;0,((E65-L65)*-1),(E65-L65))</f>
        <v>0</v>
      </c>
      <c r="I66" s="161"/>
      <c r="J66" s="161"/>
      <c r="K66" s="161"/>
      <c r="L66" s="161"/>
      <c r="M66" s="162"/>
    </row>
    <row r="67" spans="1:13" ht="15.6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9" spans="1:13" ht="15.6" x14ac:dyDescent="0.25">
      <c r="A69" s="120" t="s">
        <v>29</v>
      </c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2"/>
    </row>
    <row r="70" spans="1:13" ht="15.6" x14ac:dyDescent="0.25">
      <c r="A70" s="120" t="s">
        <v>8</v>
      </c>
      <c r="B70" s="121"/>
      <c r="C70" s="121"/>
      <c r="D70" s="121"/>
      <c r="E70" s="121"/>
      <c r="F70" s="122"/>
      <c r="G70" s="171"/>
      <c r="H70" s="120" t="s">
        <v>9</v>
      </c>
      <c r="I70" s="121"/>
      <c r="J70" s="121"/>
      <c r="K70" s="121"/>
      <c r="L70" s="121"/>
      <c r="M70" s="122"/>
    </row>
    <row r="71" spans="1:13" ht="15.6" x14ac:dyDescent="0.25">
      <c r="A71" s="9" t="s">
        <v>10</v>
      </c>
      <c r="B71" s="10" t="s">
        <v>11</v>
      </c>
      <c r="C71" s="10" t="s">
        <v>12</v>
      </c>
      <c r="D71" s="10" t="s">
        <v>13</v>
      </c>
      <c r="E71" s="10" t="s">
        <v>11</v>
      </c>
      <c r="F71" s="11" t="s">
        <v>14</v>
      </c>
      <c r="G71" s="172"/>
      <c r="H71" s="32" t="s">
        <v>10</v>
      </c>
      <c r="I71" s="25" t="str">
        <f>B71</f>
        <v>Dist</v>
      </c>
      <c r="J71" s="26" t="str">
        <f>C71</f>
        <v>R.L</v>
      </c>
      <c r="K71" s="26" t="str">
        <f>D71</f>
        <v>Av.RL</v>
      </c>
      <c r="L71" s="26" t="str">
        <f>E71</f>
        <v>Dist</v>
      </c>
      <c r="M71" s="26" t="str">
        <f>F71</f>
        <v>Area</v>
      </c>
    </row>
    <row r="72" spans="1:13" ht="15.6" x14ac:dyDescent="0.25">
      <c r="A72" s="13">
        <v>1</v>
      </c>
      <c r="B72" s="14"/>
      <c r="C72" s="14"/>
      <c r="D72" s="15" t="s">
        <v>15</v>
      </c>
      <c r="E72" s="16" t="s">
        <v>15</v>
      </c>
      <c r="F72" s="17" t="s">
        <v>15</v>
      </c>
      <c r="G72" s="172"/>
      <c r="H72" s="18">
        <v>1</v>
      </c>
      <c r="I72" s="33"/>
      <c r="J72" s="14"/>
      <c r="K72" s="15" t="s">
        <v>15</v>
      </c>
      <c r="L72" s="16" t="s">
        <v>15</v>
      </c>
      <c r="M72" s="16" t="s">
        <v>15</v>
      </c>
    </row>
    <row r="73" spans="1:13" ht="15.6" x14ac:dyDescent="0.25">
      <c r="A73" s="13">
        <v>2</v>
      </c>
      <c r="B73" s="14"/>
      <c r="C73" s="14"/>
      <c r="D73" s="15" t="str">
        <f>IF(C73="","",ROUNDUP(((C72+C73)/2),2))</f>
        <v/>
      </c>
      <c r="E73" s="16" t="str">
        <f>IF(B73="","",ROUND((B73-B72),2))</f>
        <v/>
      </c>
      <c r="F73" s="17" t="str">
        <f>IF(E73="","",IF(C73="","",ROUND((E73*D73),3)))</f>
        <v/>
      </c>
      <c r="G73" s="172"/>
      <c r="H73" s="18">
        <v>2</v>
      </c>
      <c r="I73" s="33"/>
      <c r="J73" s="14"/>
      <c r="K73" s="15" t="str">
        <f>IF(J73="","",ROUNDUP(((J72+J73)/2),2))</f>
        <v/>
      </c>
      <c r="L73" s="16" t="str">
        <f>IF(I73="","",ROUND((I73-I72),2))</f>
        <v/>
      </c>
      <c r="M73" s="16" t="str">
        <f>IF(L73="","",IF(J73="","",ROUND((L73*K73),3)))</f>
        <v/>
      </c>
    </row>
    <row r="74" spans="1:13" ht="15.6" x14ac:dyDescent="0.25">
      <c r="A74" s="13">
        <v>3</v>
      </c>
      <c r="B74" s="14"/>
      <c r="C74" s="14"/>
      <c r="D74" s="15" t="str">
        <f t="shared" ref="D74:D86" si="18">IF(C74="","",ROUNDUP(((C73+C74)/2),2))</f>
        <v/>
      </c>
      <c r="E74" s="16" t="str">
        <f t="shared" ref="E74:E86" si="19">IF(B74="","",ROUND((B74-B73),2))</f>
        <v/>
      </c>
      <c r="F74" s="17" t="str">
        <f t="shared" ref="F74:F86" si="20">IF(E74="","",IF(C74="","",ROUND((E74*D74),3)))</f>
        <v/>
      </c>
      <c r="G74" s="172"/>
      <c r="H74" s="18">
        <v>3</v>
      </c>
      <c r="I74" s="33"/>
      <c r="J74" s="14"/>
      <c r="K74" s="15" t="str">
        <f t="shared" ref="K74:K86" si="21">IF(J74="","",ROUNDUP(((J73+J74)/2),2))</f>
        <v/>
      </c>
      <c r="L74" s="16" t="str">
        <f t="shared" ref="L74:L86" si="22">IF(I74="","",ROUND((I74-I73),2))</f>
        <v/>
      </c>
      <c r="M74" s="16" t="str">
        <f t="shared" ref="M74:M86" si="23">IF(L74="","",IF(J74="","",ROUND((L74*K74),3)))</f>
        <v/>
      </c>
    </row>
    <row r="75" spans="1:13" ht="15.6" x14ac:dyDescent="0.25">
      <c r="A75" s="13">
        <v>4</v>
      </c>
      <c r="B75" s="14"/>
      <c r="C75" s="14"/>
      <c r="D75" s="15" t="str">
        <f t="shared" si="18"/>
        <v/>
      </c>
      <c r="E75" s="16" t="str">
        <f t="shared" si="19"/>
        <v/>
      </c>
      <c r="F75" s="17" t="str">
        <f t="shared" si="20"/>
        <v/>
      </c>
      <c r="G75" s="172"/>
      <c r="H75" s="18">
        <v>4</v>
      </c>
      <c r="I75" s="33"/>
      <c r="J75" s="14"/>
      <c r="K75" s="15" t="str">
        <f t="shared" si="21"/>
        <v/>
      </c>
      <c r="L75" s="16" t="str">
        <f t="shared" si="22"/>
        <v/>
      </c>
      <c r="M75" s="16" t="str">
        <f t="shared" si="23"/>
        <v/>
      </c>
    </row>
    <row r="76" spans="1:13" ht="15.6" x14ac:dyDescent="0.25">
      <c r="A76" s="13">
        <v>5</v>
      </c>
      <c r="B76" s="14"/>
      <c r="C76" s="14"/>
      <c r="D76" s="15" t="str">
        <f t="shared" si="18"/>
        <v/>
      </c>
      <c r="E76" s="16" t="str">
        <f t="shared" si="19"/>
        <v/>
      </c>
      <c r="F76" s="17" t="str">
        <f t="shared" si="20"/>
        <v/>
      </c>
      <c r="G76" s="172"/>
      <c r="H76" s="18">
        <v>5</v>
      </c>
      <c r="I76" s="33"/>
      <c r="J76" s="14"/>
      <c r="K76" s="15" t="str">
        <f t="shared" si="21"/>
        <v/>
      </c>
      <c r="L76" s="16" t="str">
        <f t="shared" si="22"/>
        <v/>
      </c>
      <c r="M76" s="16" t="str">
        <f t="shared" si="23"/>
        <v/>
      </c>
    </row>
    <row r="77" spans="1:13" ht="15.6" x14ac:dyDescent="0.25">
      <c r="A77" s="13">
        <v>6</v>
      </c>
      <c r="B77" s="14"/>
      <c r="C77" s="14"/>
      <c r="D77" s="15" t="str">
        <f t="shared" si="18"/>
        <v/>
      </c>
      <c r="E77" s="16" t="str">
        <f t="shared" si="19"/>
        <v/>
      </c>
      <c r="F77" s="17" t="str">
        <f t="shared" si="20"/>
        <v/>
      </c>
      <c r="G77" s="172"/>
      <c r="H77" s="18">
        <v>6</v>
      </c>
      <c r="I77" s="33"/>
      <c r="J77" s="14"/>
      <c r="K77" s="15" t="str">
        <f t="shared" si="21"/>
        <v/>
      </c>
      <c r="L77" s="16" t="str">
        <f t="shared" si="22"/>
        <v/>
      </c>
      <c r="M77" s="16" t="str">
        <f t="shared" si="23"/>
        <v/>
      </c>
    </row>
    <row r="78" spans="1:13" ht="15.6" x14ac:dyDescent="0.25">
      <c r="A78" s="13">
        <v>7</v>
      </c>
      <c r="B78" s="14"/>
      <c r="C78" s="14"/>
      <c r="D78" s="15" t="str">
        <f t="shared" si="18"/>
        <v/>
      </c>
      <c r="E78" s="16" t="str">
        <f t="shared" si="19"/>
        <v/>
      </c>
      <c r="F78" s="17" t="str">
        <f t="shared" si="20"/>
        <v/>
      </c>
      <c r="G78" s="172"/>
      <c r="H78" s="18">
        <v>7</v>
      </c>
      <c r="I78" s="33"/>
      <c r="J78" s="14"/>
      <c r="K78" s="15" t="str">
        <f t="shared" si="21"/>
        <v/>
      </c>
      <c r="L78" s="16" t="str">
        <f t="shared" si="22"/>
        <v/>
      </c>
      <c r="M78" s="16" t="str">
        <f t="shared" si="23"/>
        <v/>
      </c>
    </row>
    <row r="79" spans="1:13" ht="15.6" x14ac:dyDescent="0.25">
      <c r="A79" s="13">
        <v>8</v>
      </c>
      <c r="B79" s="14"/>
      <c r="C79" s="14"/>
      <c r="D79" s="15" t="str">
        <f t="shared" si="18"/>
        <v/>
      </c>
      <c r="E79" s="16" t="str">
        <f t="shared" si="19"/>
        <v/>
      </c>
      <c r="F79" s="17" t="str">
        <f t="shared" si="20"/>
        <v/>
      </c>
      <c r="G79" s="172"/>
      <c r="H79" s="18">
        <v>8</v>
      </c>
      <c r="I79" s="33"/>
      <c r="J79" s="14"/>
      <c r="K79" s="15" t="str">
        <f t="shared" si="21"/>
        <v/>
      </c>
      <c r="L79" s="16" t="str">
        <f t="shared" si="22"/>
        <v/>
      </c>
      <c r="M79" s="16" t="str">
        <f t="shared" si="23"/>
        <v/>
      </c>
    </row>
    <row r="80" spans="1:13" ht="15.6" x14ac:dyDescent="0.25">
      <c r="A80" s="13">
        <v>9</v>
      </c>
      <c r="B80" s="14"/>
      <c r="C80" s="14"/>
      <c r="D80" s="15" t="str">
        <f t="shared" si="18"/>
        <v/>
      </c>
      <c r="E80" s="16" t="str">
        <f t="shared" si="19"/>
        <v/>
      </c>
      <c r="F80" s="17" t="str">
        <f t="shared" si="20"/>
        <v/>
      </c>
      <c r="G80" s="172"/>
      <c r="H80" s="18">
        <v>9</v>
      </c>
      <c r="I80" s="33"/>
      <c r="J80" s="14"/>
      <c r="K80" s="15" t="str">
        <f t="shared" si="21"/>
        <v/>
      </c>
      <c r="L80" s="16" t="str">
        <f t="shared" si="22"/>
        <v/>
      </c>
      <c r="M80" s="16" t="str">
        <f t="shared" si="23"/>
        <v/>
      </c>
    </row>
    <row r="81" spans="1:13" ht="15.6" x14ac:dyDescent="0.25">
      <c r="A81" s="13">
        <v>10</v>
      </c>
      <c r="B81" s="14"/>
      <c r="C81" s="14"/>
      <c r="D81" s="15" t="str">
        <f t="shared" si="18"/>
        <v/>
      </c>
      <c r="E81" s="16" t="str">
        <f t="shared" si="19"/>
        <v/>
      </c>
      <c r="F81" s="17" t="str">
        <f t="shared" si="20"/>
        <v/>
      </c>
      <c r="G81" s="172"/>
      <c r="H81" s="18">
        <v>10</v>
      </c>
      <c r="I81" s="33"/>
      <c r="J81" s="14"/>
      <c r="K81" s="15" t="str">
        <f t="shared" si="21"/>
        <v/>
      </c>
      <c r="L81" s="16" t="str">
        <f t="shared" si="22"/>
        <v/>
      </c>
      <c r="M81" s="16" t="str">
        <f t="shared" si="23"/>
        <v/>
      </c>
    </row>
    <row r="82" spans="1:13" ht="15.6" x14ac:dyDescent="0.25">
      <c r="A82" s="13">
        <v>11</v>
      </c>
      <c r="B82" s="14"/>
      <c r="C82" s="14"/>
      <c r="D82" s="15" t="str">
        <f t="shared" si="18"/>
        <v/>
      </c>
      <c r="E82" s="16" t="str">
        <f t="shared" si="19"/>
        <v/>
      </c>
      <c r="F82" s="17" t="str">
        <f t="shared" si="20"/>
        <v/>
      </c>
      <c r="G82" s="172"/>
      <c r="H82" s="18">
        <v>11</v>
      </c>
      <c r="I82" s="33"/>
      <c r="J82" s="14"/>
      <c r="K82" s="15" t="str">
        <f t="shared" si="21"/>
        <v/>
      </c>
      <c r="L82" s="16" t="str">
        <f t="shared" si="22"/>
        <v/>
      </c>
      <c r="M82" s="16" t="str">
        <f t="shared" si="23"/>
        <v/>
      </c>
    </row>
    <row r="83" spans="1:13" ht="15.6" x14ac:dyDescent="0.25">
      <c r="A83" s="13">
        <v>12</v>
      </c>
      <c r="B83" s="14"/>
      <c r="C83" s="14"/>
      <c r="D83" s="15" t="str">
        <f t="shared" si="18"/>
        <v/>
      </c>
      <c r="E83" s="16" t="str">
        <f t="shared" si="19"/>
        <v/>
      </c>
      <c r="F83" s="17" t="str">
        <f t="shared" si="20"/>
        <v/>
      </c>
      <c r="G83" s="172"/>
      <c r="H83" s="18">
        <v>12</v>
      </c>
      <c r="I83" s="33"/>
      <c r="J83" s="14"/>
      <c r="K83" s="15" t="str">
        <f t="shared" si="21"/>
        <v/>
      </c>
      <c r="L83" s="16" t="str">
        <f t="shared" si="22"/>
        <v/>
      </c>
      <c r="M83" s="16" t="str">
        <f t="shared" si="23"/>
        <v/>
      </c>
    </row>
    <row r="84" spans="1:13" ht="15.6" x14ac:dyDescent="0.25">
      <c r="A84" s="13">
        <v>13</v>
      </c>
      <c r="B84" s="14"/>
      <c r="C84" s="14"/>
      <c r="D84" s="15" t="str">
        <f t="shared" si="18"/>
        <v/>
      </c>
      <c r="E84" s="16" t="str">
        <f t="shared" si="19"/>
        <v/>
      </c>
      <c r="F84" s="17" t="str">
        <f t="shared" si="20"/>
        <v/>
      </c>
      <c r="G84" s="172"/>
      <c r="H84" s="18">
        <v>13</v>
      </c>
      <c r="I84" s="33"/>
      <c r="J84" s="14"/>
      <c r="K84" s="15" t="str">
        <f t="shared" si="21"/>
        <v/>
      </c>
      <c r="L84" s="16" t="str">
        <f t="shared" si="22"/>
        <v/>
      </c>
      <c r="M84" s="16" t="str">
        <f t="shared" si="23"/>
        <v/>
      </c>
    </row>
    <row r="85" spans="1:13" ht="15.6" x14ac:dyDescent="0.25">
      <c r="A85" s="13">
        <v>14</v>
      </c>
      <c r="B85" s="14"/>
      <c r="C85" s="14"/>
      <c r="D85" s="15" t="str">
        <f t="shared" si="18"/>
        <v/>
      </c>
      <c r="E85" s="16" t="str">
        <f t="shared" si="19"/>
        <v/>
      </c>
      <c r="F85" s="17" t="str">
        <f t="shared" si="20"/>
        <v/>
      </c>
      <c r="G85" s="172"/>
      <c r="H85" s="18">
        <v>14</v>
      </c>
      <c r="I85" s="33"/>
      <c r="J85" s="14"/>
      <c r="K85" s="15" t="str">
        <f t="shared" si="21"/>
        <v/>
      </c>
      <c r="L85" s="16" t="str">
        <f t="shared" si="22"/>
        <v/>
      </c>
      <c r="M85" s="16" t="str">
        <f t="shared" si="23"/>
        <v/>
      </c>
    </row>
    <row r="86" spans="1:13" ht="15.6" x14ac:dyDescent="0.25">
      <c r="A86" s="13">
        <v>15</v>
      </c>
      <c r="B86" s="14"/>
      <c r="C86" s="14"/>
      <c r="D86" s="15" t="str">
        <f t="shared" si="18"/>
        <v/>
      </c>
      <c r="E86" s="16" t="str">
        <f t="shared" si="19"/>
        <v/>
      </c>
      <c r="F86" s="17" t="str">
        <f t="shared" si="20"/>
        <v/>
      </c>
      <c r="G86" s="172"/>
      <c r="H86" s="18">
        <v>15</v>
      </c>
      <c r="I86" s="34"/>
      <c r="J86" s="29"/>
      <c r="K86" s="30" t="str">
        <f t="shared" si="21"/>
        <v/>
      </c>
      <c r="L86" s="31" t="str">
        <f t="shared" si="22"/>
        <v/>
      </c>
      <c r="M86" s="31" t="str">
        <f t="shared" si="23"/>
        <v/>
      </c>
    </row>
    <row r="87" spans="1:13" ht="15.6" x14ac:dyDescent="0.3">
      <c r="A87" s="174" t="s">
        <v>16</v>
      </c>
      <c r="B87" s="175"/>
      <c r="C87" s="175"/>
      <c r="D87" s="176"/>
      <c r="E87" s="177">
        <f>ROUND((SUM(F72:F86)),2)</f>
        <v>0</v>
      </c>
      <c r="F87" s="178"/>
      <c r="G87" s="173"/>
      <c r="H87" s="174" t="s">
        <v>16</v>
      </c>
      <c r="I87" s="175"/>
      <c r="J87" s="175"/>
      <c r="K87" s="176"/>
      <c r="L87" s="177">
        <f>ROUND((SUM(M72:M87)),2)</f>
        <v>0</v>
      </c>
      <c r="M87" s="178"/>
    </row>
    <row r="88" spans="1:13" ht="15.6" x14ac:dyDescent="0.25">
      <c r="A88" s="157" t="s">
        <v>17</v>
      </c>
      <c r="B88" s="158"/>
      <c r="C88" s="158"/>
      <c r="D88" s="158"/>
      <c r="E88" s="158"/>
      <c r="F88" s="159"/>
      <c r="G88" s="19" t="s">
        <v>18</v>
      </c>
      <c r="H88" s="160">
        <f>IF((E87-L87)&lt;0,((E87-L87)*-1),(E87-L87))</f>
        <v>0</v>
      </c>
      <c r="I88" s="161"/>
      <c r="J88" s="161"/>
      <c r="K88" s="161"/>
      <c r="L88" s="161"/>
      <c r="M88" s="162"/>
    </row>
    <row r="89" spans="1:13" ht="15.6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2" spans="1:13" ht="15.6" x14ac:dyDescent="0.25">
      <c r="A92" s="120" t="s">
        <v>30</v>
      </c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2"/>
    </row>
    <row r="93" spans="1:13" ht="15.6" x14ac:dyDescent="0.25">
      <c r="A93" s="120" t="s">
        <v>8</v>
      </c>
      <c r="B93" s="121"/>
      <c r="C93" s="121"/>
      <c r="D93" s="121"/>
      <c r="E93" s="121"/>
      <c r="F93" s="122"/>
      <c r="G93" s="171"/>
      <c r="H93" s="120" t="s">
        <v>9</v>
      </c>
      <c r="I93" s="121"/>
      <c r="J93" s="121"/>
      <c r="K93" s="121"/>
      <c r="L93" s="121"/>
      <c r="M93" s="122"/>
    </row>
    <row r="94" spans="1:13" ht="15.6" x14ac:dyDescent="0.25">
      <c r="A94" s="9" t="s">
        <v>10</v>
      </c>
      <c r="B94" s="10" t="s">
        <v>11</v>
      </c>
      <c r="C94" s="10" t="s">
        <v>12</v>
      </c>
      <c r="D94" s="10" t="s">
        <v>13</v>
      </c>
      <c r="E94" s="10" t="s">
        <v>11</v>
      </c>
      <c r="F94" s="11" t="s">
        <v>14</v>
      </c>
      <c r="G94" s="172"/>
      <c r="H94" s="32" t="s">
        <v>10</v>
      </c>
      <c r="I94" s="25" t="str">
        <f>B94</f>
        <v>Dist</v>
      </c>
      <c r="J94" s="26" t="str">
        <f>C94</f>
        <v>R.L</v>
      </c>
      <c r="K94" s="26" t="str">
        <f>D94</f>
        <v>Av.RL</v>
      </c>
      <c r="L94" s="26" t="str">
        <f>E94</f>
        <v>Dist</v>
      </c>
      <c r="M94" s="26" t="str">
        <f>F94</f>
        <v>Area</v>
      </c>
    </row>
    <row r="95" spans="1:13" ht="15.6" x14ac:dyDescent="0.25">
      <c r="A95" s="13">
        <v>1</v>
      </c>
      <c r="B95" s="14"/>
      <c r="C95" s="14"/>
      <c r="D95" s="15" t="s">
        <v>15</v>
      </c>
      <c r="E95" s="16" t="s">
        <v>15</v>
      </c>
      <c r="F95" s="17" t="s">
        <v>15</v>
      </c>
      <c r="G95" s="172"/>
      <c r="H95" s="18">
        <v>1</v>
      </c>
      <c r="I95" s="33"/>
      <c r="J95" s="14"/>
      <c r="K95" s="15" t="s">
        <v>15</v>
      </c>
      <c r="L95" s="16" t="s">
        <v>15</v>
      </c>
      <c r="M95" s="16" t="s">
        <v>15</v>
      </c>
    </row>
    <row r="96" spans="1:13" ht="15.6" x14ac:dyDescent="0.25">
      <c r="A96" s="13">
        <v>2</v>
      </c>
      <c r="B96" s="14"/>
      <c r="C96" s="14"/>
      <c r="D96" s="15" t="str">
        <f>IF(C96="","",ROUNDUP(((C95+C96)/2),2))</f>
        <v/>
      </c>
      <c r="E96" s="16" t="str">
        <f>IF(B96="","",ROUND((B96-B95),2))</f>
        <v/>
      </c>
      <c r="F96" s="17" t="str">
        <f>IF(E96="","",IF(C96="","",ROUND((E96*D96),3)))</f>
        <v/>
      </c>
      <c r="G96" s="172"/>
      <c r="H96" s="18">
        <v>2</v>
      </c>
      <c r="I96" s="33"/>
      <c r="J96" s="14"/>
      <c r="K96" s="15" t="str">
        <f>IF(J96="","",ROUNDUP(((J95+J96)/2),2))</f>
        <v/>
      </c>
      <c r="L96" s="16" t="str">
        <f>IF(I96="","",ROUND((I96-I95),2))</f>
        <v/>
      </c>
      <c r="M96" s="16" t="str">
        <f>IF(L96="","",IF(J96="","",ROUND((L96*K96),3)))</f>
        <v/>
      </c>
    </row>
    <row r="97" spans="1:13" ht="15.6" x14ac:dyDescent="0.25">
      <c r="A97" s="13">
        <v>3</v>
      </c>
      <c r="B97" s="14"/>
      <c r="C97" s="14"/>
      <c r="D97" s="15" t="str">
        <f t="shared" ref="D97:D109" si="24">IF(C97="","",ROUNDUP(((C96+C97)/2),2))</f>
        <v/>
      </c>
      <c r="E97" s="16" t="str">
        <f t="shared" ref="E97:E109" si="25">IF(B97="","",ROUND((B97-B96),2))</f>
        <v/>
      </c>
      <c r="F97" s="17" t="str">
        <f t="shared" ref="F97:F109" si="26">IF(E97="","",IF(C97="","",ROUND((E97*D97),3)))</f>
        <v/>
      </c>
      <c r="G97" s="172"/>
      <c r="H97" s="18">
        <v>3</v>
      </c>
      <c r="I97" s="33"/>
      <c r="J97" s="14"/>
      <c r="K97" s="15" t="str">
        <f t="shared" ref="K97:K109" si="27">IF(J97="","",ROUNDUP(((J96+J97)/2),2))</f>
        <v/>
      </c>
      <c r="L97" s="16" t="str">
        <f t="shared" ref="L97:L109" si="28">IF(I97="","",ROUND((I97-I96),2))</f>
        <v/>
      </c>
      <c r="M97" s="16" t="str">
        <f t="shared" ref="M97:M109" si="29">IF(L97="","",IF(J97="","",ROUND((L97*K97),3)))</f>
        <v/>
      </c>
    </row>
    <row r="98" spans="1:13" ht="15.6" x14ac:dyDescent="0.25">
      <c r="A98" s="13">
        <v>4</v>
      </c>
      <c r="B98" s="14"/>
      <c r="C98" s="14"/>
      <c r="D98" s="15" t="str">
        <f t="shared" si="24"/>
        <v/>
      </c>
      <c r="E98" s="16" t="str">
        <f t="shared" si="25"/>
        <v/>
      </c>
      <c r="F98" s="17" t="str">
        <f t="shared" si="26"/>
        <v/>
      </c>
      <c r="G98" s="172"/>
      <c r="H98" s="18">
        <v>4</v>
      </c>
      <c r="I98" s="33"/>
      <c r="J98" s="14"/>
      <c r="K98" s="15" t="str">
        <f t="shared" si="27"/>
        <v/>
      </c>
      <c r="L98" s="16" t="str">
        <f t="shared" si="28"/>
        <v/>
      </c>
      <c r="M98" s="16" t="str">
        <f t="shared" si="29"/>
        <v/>
      </c>
    </row>
    <row r="99" spans="1:13" ht="15.6" x14ac:dyDescent="0.25">
      <c r="A99" s="13">
        <v>5</v>
      </c>
      <c r="B99" s="14"/>
      <c r="C99" s="14"/>
      <c r="D99" s="15" t="str">
        <f t="shared" si="24"/>
        <v/>
      </c>
      <c r="E99" s="16" t="str">
        <f t="shared" si="25"/>
        <v/>
      </c>
      <c r="F99" s="17" t="str">
        <f t="shared" si="26"/>
        <v/>
      </c>
      <c r="G99" s="172"/>
      <c r="H99" s="18">
        <v>5</v>
      </c>
      <c r="I99" s="33"/>
      <c r="J99" s="14"/>
      <c r="K99" s="15" t="str">
        <f t="shared" si="27"/>
        <v/>
      </c>
      <c r="L99" s="16" t="str">
        <f t="shared" si="28"/>
        <v/>
      </c>
      <c r="M99" s="16" t="str">
        <f t="shared" si="29"/>
        <v/>
      </c>
    </row>
    <row r="100" spans="1:13" ht="15.6" x14ac:dyDescent="0.25">
      <c r="A100" s="13">
        <v>6</v>
      </c>
      <c r="B100" s="14"/>
      <c r="C100" s="14"/>
      <c r="D100" s="15" t="str">
        <f t="shared" si="24"/>
        <v/>
      </c>
      <c r="E100" s="16" t="str">
        <f t="shared" si="25"/>
        <v/>
      </c>
      <c r="F100" s="17" t="str">
        <f t="shared" si="26"/>
        <v/>
      </c>
      <c r="G100" s="172"/>
      <c r="H100" s="18">
        <v>6</v>
      </c>
      <c r="I100" s="33"/>
      <c r="J100" s="14"/>
      <c r="K100" s="15" t="str">
        <f t="shared" si="27"/>
        <v/>
      </c>
      <c r="L100" s="16" t="str">
        <f t="shared" si="28"/>
        <v/>
      </c>
      <c r="M100" s="16" t="str">
        <f t="shared" si="29"/>
        <v/>
      </c>
    </row>
    <row r="101" spans="1:13" ht="15.6" x14ac:dyDescent="0.25">
      <c r="A101" s="13">
        <v>7</v>
      </c>
      <c r="B101" s="14"/>
      <c r="C101" s="14"/>
      <c r="D101" s="15" t="str">
        <f t="shared" si="24"/>
        <v/>
      </c>
      <c r="E101" s="16" t="str">
        <f t="shared" si="25"/>
        <v/>
      </c>
      <c r="F101" s="17" t="str">
        <f t="shared" si="26"/>
        <v/>
      </c>
      <c r="G101" s="172"/>
      <c r="H101" s="18">
        <v>7</v>
      </c>
      <c r="I101" s="33"/>
      <c r="J101" s="14"/>
      <c r="K101" s="15" t="str">
        <f t="shared" si="27"/>
        <v/>
      </c>
      <c r="L101" s="16" t="str">
        <f t="shared" si="28"/>
        <v/>
      </c>
      <c r="M101" s="16" t="str">
        <f t="shared" si="29"/>
        <v/>
      </c>
    </row>
    <row r="102" spans="1:13" ht="15.6" x14ac:dyDescent="0.25">
      <c r="A102" s="13">
        <v>8</v>
      </c>
      <c r="B102" s="14"/>
      <c r="C102" s="14"/>
      <c r="D102" s="15" t="str">
        <f t="shared" si="24"/>
        <v/>
      </c>
      <c r="E102" s="16" t="str">
        <f t="shared" si="25"/>
        <v/>
      </c>
      <c r="F102" s="17" t="str">
        <f t="shared" si="26"/>
        <v/>
      </c>
      <c r="G102" s="172"/>
      <c r="H102" s="18">
        <v>8</v>
      </c>
      <c r="I102" s="33"/>
      <c r="J102" s="14"/>
      <c r="K102" s="15" t="str">
        <f t="shared" si="27"/>
        <v/>
      </c>
      <c r="L102" s="16" t="str">
        <f t="shared" si="28"/>
        <v/>
      </c>
      <c r="M102" s="16" t="str">
        <f t="shared" si="29"/>
        <v/>
      </c>
    </row>
    <row r="103" spans="1:13" ht="15.6" x14ac:dyDescent="0.25">
      <c r="A103" s="13">
        <v>9</v>
      </c>
      <c r="B103" s="14"/>
      <c r="C103" s="14"/>
      <c r="D103" s="15" t="str">
        <f t="shared" si="24"/>
        <v/>
      </c>
      <c r="E103" s="16" t="str">
        <f t="shared" si="25"/>
        <v/>
      </c>
      <c r="F103" s="17" t="str">
        <f t="shared" si="26"/>
        <v/>
      </c>
      <c r="G103" s="172"/>
      <c r="H103" s="18">
        <v>9</v>
      </c>
      <c r="I103" s="33"/>
      <c r="J103" s="14"/>
      <c r="K103" s="15" t="str">
        <f t="shared" si="27"/>
        <v/>
      </c>
      <c r="L103" s="16" t="str">
        <f t="shared" si="28"/>
        <v/>
      </c>
      <c r="M103" s="16" t="str">
        <f t="shared" si="29"/>
        <v/>
      </c>
    </row>
    <row r="104" spans="1:13" ht="15.6" x14ac:dyDescent="0.25">
      <c r="A104" s="13">
        <v>10</v>
      </c>
      <c r="B104" s="14"/>
      <c r="C104" s="14"/>
      <c r="D104" s="15" t="str">
        <f t="shared" si="24"/>
        <v/>
      </c>
      <c r="E104" s="16" t="str">
        <f t="shared" si="25"/>
        <v/>
      </c>
      <c r="F104" s="17" t="str">
        <f t="shared" si="26"/>
        <v/>
      </c>
      <c r="G104" s="172"/>
      <c r="H104" s="18">
        <v>10</v>
      </c>
      <c r="I104" s="33"/>
      <c r="J104" s="14"/>
      <c r="K104" s="15" t="str">
        <f t="shared" si="27"/>
        <v/>
      </c>
      <c r="L104" s="16" t="str">
        <f t="shared" si="28"/>
        <v/>
      </c>
      <c r="M104" s="16" t="str">
        <f t="shared" si="29"/>
        <v/>
      </c>
    </row>
    <row r="105" spans="1:13" ht="15.6" x14ac:dyDescent="0.25">
      <c r="A105" s="13">
        <v>11</v>
      </c>
      <c r="B105" s="14"/>
      <c r="C105" s="14"/>
      <c r="D105" s="15" t="str">
        <f t="shared" si="24"/>
        <v/>
      </c>
      <c r="E105" s="16" t="str">
        <f t="shared" si="25"/>
        <v/>
      </c>
      <c r="F105" s="17" t="str">
        <f t="shared" si="26"/>
        <v/>
      </c>
      <c r="G105" s="172"/>
      <c r="H105" s="18">
        <v>11</v>
      </c>
      <c r="I105" s="33"/>
      <c r="J105" s="14"/>
      <c r="K105" s="15" t="str">
        <f t="shared" si="27"/>
        <v/>
      </c>
      <c r="L105" s="16" t="str">
        <f t="shared" si="28"/>
        <v/>
      </c>
      <c r="M105" s="16" t="str">
        <f t="shared" si="29"/>
        <v/>
      </c>
    </row>
    <row r="106" spans="1:13" ht="15.6" x14ac:dyDescent="0.25">
      <c r="A106" s="13">
        <v>12</v>
      </c>
      <c r="B106" s="14"/>
      <c r="C106" s="14"/>
      <c r="D106" s="15" t="str">
        <f t="shared" si="24"/>
        <v/>
      </c>
      <c r="E106" s="16" t="str">
        <f t="shared" si="25"/>
        <v/>
      </c>
      <c r="F106" s="17" t="str">
        <f t="shared" si="26"/>
        <v/>
      </c>
      <c r="G106" s="172"/>
      <c r="H106" s="18">
        <v>12</v>
      </c>
      <c r="I106" s="33"/>
      <c r="J106" s="14"/>
      <c r="K106" s="15" t="str">
        <f t="shared" si="27"/>
        <v/>
      </c>
      <c r="L106" s="16" t="str">
        <f t="shared" si="28"/>
        <v/>
      </c>
      <c r="M106" s="16" t="str">
        <f t="shared" si="29"/>
        <v/>
      </c>
    </row>
    <row r="107" spans="1:13" ht="15.6" x14ac:dyDescent="0.25">
      <c r="A107" s="13">
        <v>13</v>
      </c>
      <c r="B107" s="14"/>
      <c r="C107" s="14"/>
      <c r="D107" s="15" t="str">
        <f t="shared" si="24"/>
        <v/>
      </c>
      <c r="E107" s="16" t="str">
        <f t="shared" si="25"/>
        <v/>
      </c>
      <c r="F107" s="17" t="str">
        <f t="shared" si="26"/>
        <v/>
      </c>
      <c r="G107" s="172"/>
      <c r="H107" s="18">
        <v>13</v>
      </c>
      <c r="I107" s="33"/>
      <c r="J107" s="14"/>
      <c r="K107" s="15" t="str">
        <f t="shared" si="27"/>
        <v/>
      </c>
      <c r="L107" s="16" t="str">
        <f t="shared" si="28"/>
        <v/>
      </c>
      <c r="M107" s="16" t="str">
        <f t="shared" si="29"/>
        <v/>
      </c>
    </row>
    <row r="108" spans="1:13" ht="15.6" x14ac:dyDescent="0.25">
      <c r="A108" s="13">
        <v>14</v>
      </c>
      <c r="B108" s="14"/>
      <c r="C108" s="14"/>
      <c r="D108" s="15" t="str">
        <f t="shared" si="24"/>
        <v/>
      </c>
      <c r="E108" s="16" t="str">
        <f t="shared" si="25"/>
        <v/>
      </c>
      <c r="F108" s="17" t="str">
        <f t="shared" si="26"/>
        <v/>
      </c>
      <c r="G108" s="172"/>
      <c r="H108" s="18">
        <v>14</v>
      </c>
      <c r="I108" s="33"/>
      <c r="J108" s="14"/>
      <c r="K108" s="15" t="str">
        <f t="shared" si="27"/>
        <v/>
      </c>
      <c r="L108" s="16" t="str">
        <f t="shared" si="28"/>
        <v/>
      </c>
      <c r="M108" s="16" t="str">
        <f t="shared" si="29"/>
        <v/>
      </c>
    </row>
    <row r="109" spans="1:13" ht="15.6" x14ac:dyDescent="0.25">
      <c r="A109" s="13">
        <v>15</v>
      </c>
      <c r="B109" s="14"/>
      <c r="C109" s="14"/>
      <c r="D109" s="15" t="str">
        <f t="shared" si="24"/>
        <v/>
      </c>
      <c r="E109" s="16" t="str">
        <f t="shared" si="25"/>
        <v/>
      </c>
      <c r="F109" s="17" t="str">
        <f t="shared" si="26"/>
        <v/>
      </c>
      <c r="G109" s="172"/>
      <c r="H109" s="18">
        <v>15</v>
      </c>
      <c r="I109" s="34"/>
      <c r="J109" s="29"/>
      <c r="K109" s="30" t="str">
        <f t="shared" si="27"/>
        <v/>
      </c>
      <c r="L109" s="31" t="str">
        <f t="shared" si="28"/>
        <v/>
      </c>
      <c r="M109" s="31" t="str">
        <f t="shared" si="29"/>
        <v/>
      </c>
    </row>
    <row r="110" spans="1:13" ht="15.6" x14ac:dyDescent="0.3">
      <c r="A110" s="174" t="s">
        <v>16</v>
      </c>
      <c r="B110" s="175"/>
      <c r="C110" s="175"/>
      <c r="D110" s="176"/>
      <c r="E110" s="177">
        <f>ROUND((SUM(F95:F109)),2)</f>
        <v>0</v>
      </c>
      <c r="F110" s="178"/>
      <c r="G110" s="173"/>
      <c r="H110" s="174" t="s">
        <v>16</v>
      </c>
      <c r="I110" s="175"/>
      <c r="J110" s="175"/>
      <c r="K110" s="176"/>
      <c r="L110" s="177">
        <f>ROUND((SUM(M95:M109)),2)</f>
        <v>0</v>
      </c>
      <c r="M110" s="178"/>
    </row>
    <row r="111" spans="1:13" ht="15.6" x14ac:dyDescent="0.25">
      <c r="A111" s="157" t="s">
        <v>17</v>
      </c>
      <c r="B111" s="158"/>
      <c r="C111" s="158"/>
      <c r="D111" s="158"/>
      <c r="E111" s="158"/>
      <c r="F111" s="159"/>
      <c r="G111" s="19" t="s">
        <v>18</v>
      </c>
      <c r="H111" s="160">
        <f>IF((E110-L110)&lt;0,((E110-L110)*-1),(E110-L110))</f>
        <v>0</v>
      </c>
      <c r="I111" s="161"/>
      <c r="J111" s="161"/>
      <c r="K111" s="161"/>
      <c r="L111" s="161"/>
      <c r="M111" s="162"/>
    </row>
    <row r="112" spans="1:13" ht="15.6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4" spans="1:13" ht="15.6" x14ac:dyDescent="0.25">
      <c r="A114" s="120" t="s">
        <v>31</v>
      </c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2"/>
    </row>
    <row r="115" spans="1:13" ht="15.6" x14ac:dyDescent="0.25">
      <c r="A115" s="120" t="s">
        <v>8</v>
      </c>
      <c r="B115" s="121"/>
      <c r="C115" s="121"/>
      <c r="D115" s="121"/>
      <c r="E115" s="121"/>
      <c r="F115" s="122"/>
      <c r="G115" s="171"/>
      <c r="H115" s="120" t="s">
        <v>9</v>
      </c>
      <c r="I115" s="121"/>
      <c r="J115" s="121"/>
      <c r="K115" s="121"/>
      <c r="L115" s="121"/>
      <c r="M115" s="122"/>
    </row>
    <row r="116" spans="1:13" ht="15.6" x14ac:dyDescent="0.25">
      <c r="A116" s="9" t="s">
        <v>10</v>
      </c>
      <c r="B116" s="10" t="s">
        <v>11</v>
      </c>
      <c r="C116" s="10" t="s">
        <v>12</v>
      </c>
      <c r="D116" s="10" t="s">
        <v>13</v>
      </c>
      <c r="E116" s="10" t="s">
        <v>11</v>
      </c>
      <c r="F116" s="11" t="s">
        <v>14</v>
      </c>
      <c r="G116" s="172"/>
      <c r="H116" s="32" t="s">
        <v>10</v>
      </c>
      <c r="I116" s="25" t="str">
        <f>B116</f>
        <v>Dist</v>
      </c>
      <c r="J116" s="26" t="str">
        <f>C116</f>
        <v>R.L</v>
      </c>
      <c r="K116" s="26" t="str">
        <f>D116</f>
        <v>Av.RL</v>
      </c>
      <c r="L116" s="26" t="str">
        <f>E116</f>
        <v>Dist</v>
      </c>
      <c r="M116" s="26" t="str">
        <f>F116</f>
        <v>Area</v>
      </c>
    </row>
    <row r="117" spans="1:13" ht="15.6" x14ac:dyDescent="0.25">
      <c r="A117" s="13">
        <v>1</v>
      </c>
      <c r="B117" s="14"/>
      <c r="C117" s="14"/>
      <c r="D117" s="15" t="s">
        <v>15</v>
      </c>
      <c r="E117" s="16" t="s">
        <v>15</v>
      </c>
      <c r="F117" s="17" t="s">
        <v>15</v>
      </c>
      <c r="G117" s="172"/>
      <c r="H117" s="18">
        <v>1</v>
      </c>
      <c r="I117" s="33"/>
      <c r="J117" s="14"/>
      <c r="K117" s="15" t="s">
        <v>15</v>
      </c>
      <c r="L117" s="16" t="s">
        <v>15</v>
      </c>
      <c r="M117" s="16" t="s">
        <v>15</v>
      </c>
    </row>
    <row r="118" spans="1:13" ht="15.6" x14ac:dyDescent="0.25">
      <c r="A118" s="13">
        <v>2</v>
      </c>
      <c r="B118" s="14"/>
      <c r="C118" s="14"/>
      <c r="D118" s="15" t="str">
        <f>IF(C118="","",ROUNDUP(((C117+C118)/2),2))</f>
        <v/>
      </c>
      <c r="E118" s="16" t="str">
        <f>IF(B118="","",ROUND((B118-B117),2))</f>
        <v/>
      </c>
      <c r="F118" s="17" t="str">
        <f>IF(E118="","",IF(C118="","",ROUND((E118*D118),3)))</f>
        <v/>
      </c>
      <c r="G118" s="172"/>
      <c r="H118" s="18">
        <v>2</v>
      </c>
      <c r="I118" s="33"/>
      <c r="J118" s="14"/>
      <c r="K118" s="15" t="str">
        <f>IF(J118="","",ROUNDUP(((J117+J118)/2),2))</f>
        <v/>
      </c>
      <c r="L118" s="16" t="str">
        <f>IF(I118="","",ROUND((I118-I117),2))</f>
        <v/>
      </c>
      <c r="M118" s="16" t="str">
        <f>IF(L118="","",IF(J118="","",ROUND((L118*K118),3)))</f>
        <v/>
      </c>
    </row>
    <row r="119" spans="1:13" ht="15.6" x14ac:dyDescent="0.25">
      <c r="A119" s="13">
        <v>3</v>
      </c>
      <c r="B119" s="14"/>
      <c r="C119" s="14"/>
      <c r="D119" s="15" t="str">
        <f t="shared" ref="D119:D131" si="30">IF(C119="","",ROUNDUP(((C118+C119)/2),2))</f>
        <v/>
      </c>
      <c r="E119" s="16" t="str">
        <f t="shared" ref="E119:E131" si="31">IF(B119="","",ROUND((B119-B118),2))</f>
        <v/>
      </c>
      <c r="F119" s="17" t="str">
        <f t="shared" ref="F119:F131" si="32">IF(E119="","",IF(C119="","",ROUND((E119*D119),3)))</f>
        <v/>
      </c>
      <c r="G119" s="172"/>
      <c r="H119" s="18">
        <v>3</v>
      </c>
      <c r="I119" s="33"/>
      <c r="J119" s="14"/>
      <c r="K119" s="15" t="str">
        <f t="shared" ref="K119:K131" si="33">IF(J119="","",ROUNDUP(((J118+J119)/2),2))</f>
        <v/>
      </c>
      <c r="L119" s="16" t="str">
        <f t="shared" ref="L119:L131" si="34">IF(I119="","",ROUND((I119-I118),2))</f>
        <v/>
      </c>
      <c r="M119" s="16" t="str">
        <f t="shared" ref="M119:M131" si="35">IF(L119="","",IF(J119="","",ROUND((L119*K119),3)))</f>
        <v/>
      </c>
    </row>
    <row r="120" spans="1:13" ht="15.6" x14ac:dyDescent="0.25">
      <c r="A120" s="13">
        <v>4</v>
      </c>
      <c r="B120" s="14"/>
      <c r="C120" s="14"/>
      <c r="D120" s="15" t="str">
        <f t="shared" si="30"/>
        <v/>
      </c>
      <c r="E120" s="16" t="str">
        <f t="shared" si="31"/>
        <v/>
      </c>
      <c r="F120" s="17" t="str">
        <f t="shared" si="32"/>
        <v/>
      </c>
      <c r="G120" s="172"/>
      <c r="H120" s="18">
        <v>4</v>
      </c>
      <c r="I120" s="33"/>
      <c r="J120" s="14"/>
      <c r="K120" s="15" t="str">
        <f t="shared" si="33"/>
        <v/>
      </c>
      <c r="L120" s="16" t="str">
        <f t="shared" si="34"/>
        <v/>
      </c>
      <c r="M120" s="16" t="str">
        <f t="shared" si="35"/>
        <v/>
      </c>
    </row>
    <row r="121" spans="1:13" ht="15.6" x14ac:dyDescent="0.25">
      <c r="A121" s="13">
        <v>5</v>
      </c>
      <c r="B121" s="14"/>
      <c r="C121" s="14"/>
      <c r="D121" s="15" t="str">
        <f t="shared" si="30"/>
        <v/>
      </c>
      <c r="E121" s="16" t="str">
        <f t="shared" si="31"/>
        <v/>
      </c>
      <c r="F121" s="17" t="str">
        <f t="shared" si="32"/>
        <v/>
      </c>
      <c r="G121" s="172"/>
      <c r="H121" s="18">
        <v>5</v>
      </c>
      <c r="I121" s="33"/>
      <c r="J121" s="14"/>
      <c r="K121" s="15" t="str">
        <f t="shared" si="33"/>
        <v/>
      </c>
      <c r="L121" s="16" t="str">
        <f t="shared" si="34"/>
        <v/>
      </c>
      <c r="M121" s="16" t="str">
        <f t="shared" si="35"/>
        <v/>
      </c>
    </row>
    <row r="122" spans="1:13" ht="15.6" x14ac:dyDescent="0.25">
      <c r="A122" s="13">
        <v>6</v>
      </c>
      <c r="B122" s="14"/>
      <c r="C122" s="14"/>
      <c r="D122" s="15" t="str">
        <f t="shared" si="30"/>
        <v/>
      </c>
      <c r="E122" s="16" t="str">
        <f t="shared" si="31"/>
        <v/>
      </c>
      <c r="F122" s="17" t="str">
        <f t="shared" si="32"/>
        <v/>
      </c>
      <c r="G122" s="172"/>
      <c r="H122" s="18">
        <v>6</v>
      </c>
      <c r="I122" s="33"/>
      <c r="J122" s="14"/>
      <c r="K122" s="15" t="str">
        <f t="shared" si="33"/>
        <v/>
      </c>
      <c r="L122" s="16" t="str">
        <f t="shared" si="34"/>
        <v/>
      </c>
      <c r="M122" s="16" t="str">
        <f t="shared" si="35"/>
        <v/>
      </c>
    </row>
    <row r="123" spans="1:13" ht="15.6" x14ac:dyDescent="0.25">
      <c r="A123" s="13">
        <v>7</v>
      </c>
      <c r="B123" s="14"/>
      <c r="C123" s="14"/>
      <c r="D123" s="15" t="str">
        <f t="shared" si="30"/>
        <v/>
      </c>
      <c r="E123" s="16" t="str">
        <f t="shared" si="31"/>
        <v/>
      </c>
      <c r="F123" s="17" t="str">
        <f t="shared" si="32"/>
        <v/>
      </c>
      <c r="G123" s="172"/>
      <c r="H123" s="18">
        <v>7</v>
      </c>
      <c r="I123" s="33"/>
      <c r="J123" s="14"/>
      <c r="K123" s="15" t="str">
        <f t="shared" si="33"/>
        <v/>
      </c>
      <c r="L123" s="16" t="str">
        <f t="shared" si="34"/>
        <v/>
      </c>
      <c r="M123" s="16" t="str">
        <f t="shared" si="35"/>
        <v/>
      </c>
    </row>
    <row r="124" spans="1:13" ht="15.6" x14ac:dyDescent="0.25">
      <c r="A124" s="13">
        <v>8</v>
      </c>
      <c r="B124" s="14"/>
      <c r="C124" s="14"/>
      <c r="D124" s="15" t="str">
        <f t="shared" si="30"/>
        <v/>
      </c>
      <c r="E124" s="16" t="str">
        <f t="shared" si="31"/>
        <v/>
      </c>
      <c r="F124" s="17" t="str">
        <f t="shared" si="32"/>
        <v/>
      </c>
      <c r="G124" s="172"/>
      <c r="H124" s="18">
        <v>8</v>
      </c>
      <c r="I124" s="33"/>
      <c r="J124" s="14"/>
      <c r="K124" s="15" t="str">
        <f t="shared" si="33"/>
        <v/>
      </c>
      <c r="L124" s="16" t="str">
        <f t="shared" si="34"/>
        <v/>
      </c>
      <c r="M124" s="16" t="str">
        <f t="shared" si="35"/>
        <v/>
      </c>
    </row>
    <row r="125" spans="1:13" ht="15.6" x14ac:dyDescent="0.25">
      <c r="A125" s="13">
        <v>9</v>
      </c>
      <c r="B125" s="14"/>
      <c r="C125" s="14"/>
      <c r="D125" s="15" t="str">
        <f t="shared" si="30"/>
        <v/>
      </c>
      <c r="E125" s="16" t="str">
        <f t="shared" si="31"/>
        <v/>
      </c>
      <c r="F125" s="17" t="str">
        <f t="shared" si="32"/>
        <v/>
      </c>
      <c r="G125" s="172"/>
      <c r="H125" s="18">
        <v>9</v>
      </c>
      <c r="I125" s="33"/>
      <c r="J125" s="14"/>
      <c r="K125" s="15" t="str">
        <f t="shared" si="33"/>
        <v/>
      </c>
      <c r="L125" s="16" t="str">
        <f t="shared" si="34"/>
        <v/>
      </c>
      <c r="M125" s="16" t="str">
        <f t="shared" si="35"/>
        <v/>
      </c>
    </row>
    <row r="126" spans="1:13" ht="15.6" x14ac:dyDescent="0.25">
      <c r="A126" s="13">
        <v>10</v>
      </c>
      <c r="B126" s="14"/>
      <c r="C126" s="14"/>
      <c r="D126" s="15" t="str">
        <f t="shared" si="30"/>
        <v/>
      </c>
      <c r="E126" s="16" t="str">
        <f t="shared" si="31"/>
        <v/>
      </c>
      <c r="F126" s="17" t="str">
        <f t="shared" si="32"/>
        <v/>
      </c>
      <c r="G126" s="172"/>
      <c r="H126" s="18">
        <v>10</v>
      </c>
      <c r="I126" s="33"/>
      <c r="J126" s="14"/>
      <c r="K126" s="15" t="str">
        <f t="shared" si="33"/>
        <v/>
      </c>
      <c r="L126" s="16" t="str">
        <f t="shared" si="34"/>
        <v/>
      </c>
      <c r="M126" s="16" t="str">
        <f t="shared" si="35"/>
        <v/>
      </c>
    </row>
    <row r="127" spans="1:13" ht="15.6" x14ac:dyDescent="0.25">
      <c r="A127" s="13">
        <v>11</v>
      </c>
      <c r="B127" s="14"/>
      <c r="C127" s="14"/>
      <c r="D127" s="15" t="str">
        <f t="shared" si="30"/>
        <v/>
      </c>
      <c r="E127" s="16" t="str">
        <f t="shared" si="31"/>
        <v/>
      </c>
      <c r="F127" s="17" t="str">
        <f t="shared" si="32"/>
        <v/>
      </c>
      <c r="G127" s="172"/>
      <c r="H127" s="18">
        <v>11</v>
      </c>
      <c r="I127" s="33"/>
      <c r="J127" s="14"/>
      <c r="K127" s="15" t="str">
        <f t="shared" si="33"/>
        <v/>
      </c>
      <c r="L127" s="16" t="str">
        <f t="shared" si="34"/>
        <v/>
      </c>
      <c r="M127" s="16" t="str">
        <f t="shared" si="35"/>
        <v/>
      </c>
    </row>
    <row r="128" spans="1:13" ht="15.6" x14ac:dyDescent="0.25">
      <c r="A128" s="13">
        <v>12</v>
      </c>
      <c r="B128" s="14"/>
      <c r="C128" s="14"/>
      <c r="D128" s="15" t="str">
        <f t="shared" si="30"/>
        <v/>
      </c>
      <c r="E128" s="16" t="str">
        <f t="shared" si="31"/>
        <v/>
      </c>
      <c r="F128" s="17" t="str">
        <f t="shared" si="32"/>
        <v/>
      </c>
      <c r="G128" s="172"/>
      <c r="H128" s="18">
        <v>12</v>
      </c>
      <c r="I128" s="33"/>
      <c r="J128" s="14"/>
      <c r="K128" s="15" t="str">
        <f t="shared" si="33"/>
        <v/>
      </c>
      <c r="L128" s="16" t="str">
        <f t="shared" si="34"/>
        <v/>
      </c>
      <c r="M128" s="16" t="str">
        <f t="shared" si="35"/>
        <v/>
      </c>
    </row>
    <row r="129" spans="1:13" ht="15.6" x14ac:dyDescent="0.25">
      <c r="A129" s="13">
        <v>13</v>
      </c>
      <c r="B129" s="14"/>
      <c r="C129" s="14"/>
      <c r="D129" s="15" t="str">
        <f t="shared" si="30"/>
        <v/>
      </c>
      <c r="E129" s="16" t="str">
        <f t="shared" si="31"/>
        <v/>
      </c>
      <c r="F129" s="17" t="str">
        <f t="shared" si="32"/>
        <v/>
      </c>
      <c r="G129" s="172"/>
      <c r="H129" s="18">
        <v>13</v>
      </c>
      <c r="I129" s="33"/>
      <c r="J129" s="14"/>
      <c r="K129" s="15" t="str">
        <f t="shared" si="33"/>
        <v/>
      </c>
      <c r="L129" s="16" t="str">
        <f t="shared" si="34"/>
        <v/>
      </c>
      <c r="M129" s="16" t="str">
        <f t="shared" si="35"/>
        <v/>
      </c>
    </row>
    <row r="130" spans="1:13" ht="15.6" x14ac:dyDescent="0.25">
      <c r="A130" s="13">
        <v>14</v>
      </c>
      <c r="B130" s="14"/>
      <c r="C130" s="14"/>
      <c r="D130" s="15" t="str">
        <f t="shared" si="30"/>
        <v/>
      </c>
      <c r="E130" s="16" t="str">
        <f t="shared" si="31"/>
        <v/>
      </c>
      <c r="F130" s="17" t="str">
        <f t="shared" si="32"/>
        <v/>
      </c>
      <c r="G130" s="172"/>
      <c r="H130" s="18">
        <v>14</v>
      </c>
      <c r="I130" s="33"/>
      <c r="J130" s="14"/>
      <c r="K130" s="15" t="str">
        <f t="shared" si="33"/>
        <v/>
      </c>
      <c r="L130" s="16" t="str">
        <f t="shared" si="34"/>
        <v/>
      </c>
      <c r="M130" s="16" t="str">
        <f t="shared" si="35"/>
        <v/>
      </c>
    </row>
    <row r="131" spans="1:13" ht="15.6" x14ac:dyDescent="0.25">
      <c r="A131" s="13">
        <v>15</v>
      </c>
      <c r="B131" s="14"/>
      <c r="C131" s="14"/>
      <c r="D131" s="15" t="str">
        <f t="shared" si="30"/>
        <v/>
      </c>
      <c r="E131" s="16" t="str">
        <f t="shared" si="31"/>
        <v/>
      </c>
      <c r="F131" s="17" t="str">
        <f t="shared" si="32"/>
        <v/>
      </c>
      <c r="G131" s="172"/>
      <c r="H131" s="18">
        <v>15</v>
      </c>
      <c r="I131" s="34"/>
      <c r="J131" s="29"/>
      <c r="K131" s="30" t="str">
        <f t="shared" si="33"/>
        <v/>
      </c>
      <c r="L131" s="31" t="str">
        <f t="shared" si="34"/>
        <v/>
      </c>
      <c r="M131" s="31" t="str">
        <f t="shared" si="35"/>
        <v/>
      </c>
    </row>
    <row r="132" spans="1:13" ht="15.6" x14ac:dyDescent="0.3">
      <c r="A132" s="174" t="s">
        <v>16</v>
      </c>
      <c r="B132" s="175"/>
      <c r="C132" s="175"/>
      <c r="D132" s="176"/>
      <c r="E132" s="177">
        <f>ROUND((SUM(F117:F131)),2)</f>
        <v>0</v>
      </c>
      <c r="F132" s="178"/>
      <c r="G132" s="173"/>
      <c r="H132" s="174" t="s">
        <v>16</v>
      </c>
      <c r="I132" s="175"/>
      <c r="J132" s="175"/>
      <c r="K132" s="176"/>
      <c r="L132" s="177">
        <f>ROUND((SUM(M117:M131)),2)</f>
        <v>0</v>
      </c>
      <c r="M132" s="178"/>
    </row>
    <row r="133" spans="1:13" ht="15.6" x14ac:dyDescent="0.25">
      <c r="A133" s="157" t="s">
        <v>17</v>
      </c>
      <c r="B133" s="158"/>
      <c r="C133" s="158"/>
      <c r="D133" s="158"/>
      <c r="E133" s="158"/>
      <c r="F133" s="159"/>
      <c r="G133" s="19" t="s">
        <v>18</v>
      </c>
      <c r="H133" s="160">
        <f>IF((E132-L132)&lt;0,((E132-L132)*-1),(E132-L132))</f>
        <v>0</v>
      </c>
      <c r="I133" s="161"/>
      <c r="J133" s="161"/>
      <c r="K133" s="161"/>
      <c r="L133" s="161"/>
      <c r="M133" s="162"/>
    </row>
    <row r="134" spans="1:13" ht="15.6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7" spans="1:13" ht="15.6" x14ac:dyDescent="0.25">
      <c r="A137" s="120" t="s">
        <v>32</v>
      </c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2"/>
    </row>
    <row r="138" spans="1:13" ht="15.6" x14ac:dyDescent="0.25">
      <c r="A138" s="120" t="s">
        <v>8</v>
      </c>
      <c r="B138" s="121"/>
      <c r="C138" s="121"/>
      <c r="D138" s="121"/>
      <c r="E138" s="121"/>
      <c r="F138" s="122"/>
      <c r="G138" s="171"/>
      <c r="H138" s="120" t="s">
        <v>9</v>
      </c>
      <c r="I138" s="121"/>
      <c r="J138" s="121"/>
      <c r="K138" s="121"/>
      <c r="L138" s="121"/>
      <c r="M138" s="122"/>
    </row>
    <row r="139" spans="1:13" ht="15.6" x14ac:dyDescent="0.25">
      <c r="A139" s="9" t="s">
        <v>10</v>
      </c>
      <c r="B139" s="10" t="s">
        <v>11</v>
      </c>
      <c r="C139" s="10" t="s">
        <v>12</v>
      </c>
      <c r="D139" s="10" t="s">
        <v>13</v>
      </c>
      <c r="E139" s="10" t="s">
        <v>11</v>
      </c>
      <c r="F139" s="11" t="s">
        <v>14</v>
      </c>
      <c r="G139" s="172"/>
      <c r="H139" s="32" t="s">
        <v>10</v>
      </c>
      <c r="I139" s="25" t="str">
        <f>B139</f>
        <v>Dist</v>
      </c>
      <c r="J139" s="26" t="str">
        <f>C139</f>
        <v>R.L</v>
      </c>
      <c r="K139" s="26" t="str">
        <f>D139</f>
        <v>Av.RL</v>
      </c>
      <c r="L139" s="26" t="str">
        <f>E139</f>
        <v>Dist</v>
      </c>
      <c r="M139" s="26" t="str">
        <f>F139</f>
        <v>Area</v>
      </c>
    </row>
    <row r="140" spans="1:13" ht="15.6" x14ac:dyDescent="0.25">
      <c r="A140" s="13">
        <v>1</v>
      </c>
      <c r="B140" s="14"/>
      <c r="C140" s="14"/>
      <c r="D140" s="15" t="s">
        <v>15</v>
      </c>
      <c r="E140" s="16" t="s">
        <v>15</v>
      </c>
      <c r="F140" s="17" t="s">
        <v>15</v>
      </c>
      <c r="G140" s="172"/>
      <c r="H140" s="18">
        <v>1</v>
      </c>
      <c r="I140" s="33"/>
      <c r="J140" s="14"/>
      <c r="K140" s="15" t="s">
        <v>15</v>
      </c>
      <c r="L140" s="16" t="s">
        <v>15</v>
      </c>
      <c r="M140" s="16" t="s">
        <v>15</v>
      </c>
    </row>
    <row r="141" spans="1:13" ht="15.6" x14ac:dyDescent="0.25">
      <c r="A141" s="13">
        <v>2</v>
      </c>
      <c r="B141" s="14"/>
      <c r="C141" s="14"/>
      <c r="D141" s="15" t="str">
        <f>IF(C141="","",ROUNDUP(((C140+C141)/2),2))</f>
        <v/>
      </c>
      <c r="E141" s="16" t="str">
        <f>IF(B141="","",ROUND((B141-B140),2))</f>
        <v/>
      </c>
      <c r="F141" s="17" t="str">
        <f>IF(E141="","",IF(C141="","",ROUND((E141*D141),3)))</f>
        <v/>
      </c>
      <c r="G141" s="172"/>
      <c r="H141" s="18">
        <v>2</v>
      </c>
      <c r="I141" s="33"/>
      <c r="J141" s="14"/>
      <c r="K141" s="15" t="str">
        <f>IF(J141="","",ROUNDUP(((J140+J141)/2),2))</f>
        <v/>
      </c>
      <c r="L141" s="16" t="str">
        <f>IF(I141="","",ROUND((I141-I140),2))</f>
        <v/>
      </c>
      <c r="M141" s="16" t="str">
        <f>IF(L141="","",IF(J141="","",ROUND((L141*K141),3)))</f>
        <v/>
      </c>
    </row>
    <row r="142" spans="1:13" ht="15.6" x14ac:dyDescent="0.25">
      <c r="A142" s="13">
        <v>3</v>
      </c>
      <c r="B142" s="14"/>
      <c r="C142" s="14"/>
      <c r="D142" s="15" t="str">
        <f t="shared" ref="D142:D154" si="36">IF(C142="","",ROUNDUP(((C141+C142)/2),2))</f>
        <v/>
      </c>
      <c r="E142" s="16" t="str">
        <f t="shared" ref="E142:E154" si="37">IF(B142="","",ROUND((B142-B141),2))</f>
        <v/>
      </c>
      <c r="F142" s="17" t="str">
        <f t="shared" ref="F142:F154" si="38">IF(E142="","",IF(C142="","",ROUND((E142*D142),3)))</f>
        <v/>
      </c>
      <c r="G142" s="172"/>
      <c r="H142" s="18">
        <v>3</v>
      </c>
      <c r="I142" s="33"/>
      <c r="J142" s="14"/>
      <c r="K142" s="15" t="str">
        <f t="shared" ref="K142:K154" si="39">IF(J142="","",ROUNDUP(((J141+J142)/2),2))</f>
        <v/>
      </c>
      <c r="L142" s="16" t="str">
        <f t="shared" ref="L142:L154" si="40">IF(I142="","",ROUND((I142-I141),2))</f>
        <v/>
      </c>
      <c r="M142" s="16" t="str">
        <f t="shared" ref="M142:M154" si="41">IF(L142="","",IF(J142="","",ROUND((L142*K142),3)))</f>
        <v/>
      </c>
    </row>
    <row r="143" spans="1:13" ht="15.6" x14ac:dyDescent="0.25">
      <c r="A143" s="13">
        <v>4</v>
      </c>
      <c r="B143" s="14"/>
      <c r="C143" s="14"/>
      <c r="D143" s="15" t="str">
        <f t="shared" si="36"/>
        <v/>
      </c>
      <c r="E143" s="16" t="str">
        <f t="shared" si="37"/>
        <v/>
      </c>
      <c r="F143" s="17" t="str">
        <f t="shared" si="38"/>
        <v/>
      </c>
      <c r="G143" s="172"/>
      <c r="H143" s="18">
        <v>4</v>
      </c>
      <c r="I143" s="33"/>
      <c r="J143" s="14"/>
      <c r="K143" s="15" t="str">
        <f t="shared" si="39"/>
        <v/>
      </c>
      <c r="L143" s="16" t="str">
        <f t="shared" si="40"/>
        <v/>
      </c>
      <c r="M143" s="16" t="str">
        <f t="shared" si="41"/>
        <v/>
      </c>
    </row>
    <row r="144" spans="1:13" ht="15.6" x14ac:dyDescent="0.25">
      <c r="A144" s="13">
        <v>5</v>
      </c>
      <c r="B144" s="14"/>
      <c r="C144" s="14"/>
      <c r="D144" s="15" t="str">
        <f t="shared" si="36"/>
        <v/>
      </c>
      <c r="E144" s="16" t="str">
        <f t="shared" si="37"/>
        <v/>
      </c>
      <c r="F144" s="17" t="str">
        <f t="shared" si="38"/>
        <v/>
      </c>
      <c r="G144" s="172"/>
      <c r="H144" s="18">
        <v>5</v>
      </c>
      <c r="I144" s="33"/>
      <c r="J144" s="14"/>
      <c r="K144" s="15" t="str">
        <f t="shared" si="39"/>
        <v/>
      </c>
      <c r="L144" s="16" t="str">
        <f t="shared" si="40"/>
        <v/>
      </c>
      <c r="M144" s="16" t="str">
        <f t="shared" si="41"/>
        <v/>
      </c>
    </row>
    <row r="145" spans="1:13" ht="15.6" x14ac:dyDescent="0.25">
      <c r="A145" s="13">
        <v>6</v>
      </c>
      <c r="B145" s="14"/>
      <c r="C145" s="14"/>
      <c r="D145" s="15" t="str">
        <f t="shared" si="36"/>
        <v/>
      </c>
      <c r="E145" s="16" t="str">
        <f t="shared" si="37"/>
        <v/>
      </c>
      <c r="F145" s="17" t="str">
        <f t="shared" si="38"/>
        <v/>
      </c>
      <c r="G145" s="172"/>
      <c r="H145" s="18">
        <v>6</v>
      </c>
      <c r="I145" s="33"/>
      <c r="J145" s="14"/>
      <c r="K145" s="15" t="str">
        <f t="shared" si="39"/>
        <v/>
      </c>
      <c r="L145" s="16" t="str">
        <f t="shared" si="40"/>
        <v/>
      </c>
      <c r="M145" s="16" t="str">
        <f t="shared" si="41"/>
        <v/>
      </c>
    </row>
    <row r="146" spans="1:13" ht="15.6" x14ac:dyDescent="0.25">
      <c r="A146" s="13">
        <v>7</v>
      </c>
      <c r="B146" s="14"/>
      <c r="C146" s="14"/>
      <c r="D146" s="15" t="str">
        <f t="shared" si="36"/>
        <v/>
      </c>
      <c r="E146" s="16" t="str">
        <f t="shared" si="37"/>
        <v/>
      </c>
      <c r="F146" s="17" t="str">
        <f t="shared" si="38"/>
        <v/>
      </c>
      <c r="G146" s="172"/>
      <c r="H146" s="18">
        <v>7</v>
      </c>
      <c r="I146" s="33"/>
      <c r="J146" s="14"/>
      <c r="K146" s="15" t="str">
        <f t="shared" si="39"/>
        <v/>
      </c>
      <c r="L146" s="16" t="str">
        <f t="shared" si="40"/>
        <v/>
      </c>
      <c r="M146" s="16" t="str">
        <f t="shared" si="41"/>
        <v/>
      </c>
    </row>
    <row r="147" spans="1:13" ht="15.6" x14ac:dyDescent="0.25">
      <c r="A147" s="13">
        <v>8</v>
      </c>
      <c r="B147" s="14"/>
      <c r="C147" s="14"/>
      <c r="D147" s="15" t="str">
        <f t="shared" si="36"/>
        <v/>
      </c>
      <c r="E147" s="16" t="str">
        <f t="shared" si="37"/>
        <v/>
      </c>
      <c r="F147" s="17" t="str">
        <f t="shared" si="38"/>
        <v/>
      </c>
      <c r="G147" s="172"/>
      <c r="H147" s="18">
        <v>8</v>
      </c>
      <c r="I147" s="33"/>
      <c r="J147" s="14"/>
      <c r="K147" s="15" t="str">
        <f t="shared" si="39"/>
        <v/>
      </c>
      <c r="L147" s="16" t="str">
        <f t="shared" si="40"/>
        <v/>
      </c>
      <c r="M147" s="16" t="str">
        <f t="shared" si="41"/>
        <v/>
      </c>
    </row>
    <row r="148" spans="1:13" ht="15.6" x14ac:dyDescent="0.25">
      <c r="A148" s="13">
        <v>9</v>
      </c>
      <c r="B148" s="14"/>
      <c r="C148" s="14"/>
      <c r="D148" s="15" t="str">
        <f t="shared" si="36"/>
        <v/>
      </c>
      <c r="E148" s="16" t="str">
        <f t="shared" si="37"/>
        <v/>
      </c>
      <c r="F148" s="17" t="str">
        <f t="shared" si="38"/>
        <v/>
      </c>
      <c r="G148" s="172"/>
      <c r="H148" s="18">
        <v>9</v>
      </c>
      <c r="I148" s="33"/>
      <c r="J148" s="14"/>
      <c r="K148" s="15" t="str">
        <f t="shared" si="39"/>
        <v/>
      </c>
      <c r="L148" s="16" t="str">
        <f t="shared" si="40"/>
        <v/>
      </c>
      <c r="M148" s="16" t="str">
        <f t="shared" si="41"/>
        <v/>
      </c>
    </row>
    <row r="149" spans="1:13" ht="15.6" x14ac:dyDescent="0.25">
      <c r="A149" s="13">
        <v>10</v>
      </c>
      <c r="B149" s="14"/>
      <c r="C149" s="14"/>
      <c r="D149" s="15" t="str">
        <f t="shared" si="36"/>
        <v/>
      </c>
      <c r="E149" s="16" t="str">
        <f t="shared" si="37"/>
        <v/>
      </c>
      <c r="F149" s="17" t="str">
        <f t="shared" si="38"/>
        <v/>
      </c>
      <c r="G149" s="172"/>
      <c r="H149" s="18">
        <v>10</v>
      </c>
      <c r="I149" s="33"/>
      <c r="J149" s="14"/>
      <c r="K149" s="15" t="str">
        <f t="shared" si="39"/>
        <v/>
      </c>
      <c r="L149" s="16" t="str">
        <f t="shared" si="40"/>
        <v/>
      </c>
      <c r="M149" s="16" t="str">
        <f t="shared" si="41"/>
        <v/>
      </c>
    </row>
    <row r="150" spans="1:13" ht="15.6" x14ac:dyDescent="0.25">
      <c r="A150" s="13">
        <v>11</v>
      </c>
      <c r="B150" s="14"/>
      <c r="C150" s="14"/>
      <c r="D150" s="15" t="str">
        <f t="shared" si="36"/>
        <v/>
      </c>
      <c r="E150" s="16" t="str">
        <f t="shared" si="37"/>
        <v/>
      </c>
      <c r="F150" s="17" t="str">
        <f t="shared" si="38"/>
        <v/>
      </c>
      <c r="G150" s="172"/>
      <c r="H150" s="18">
        <v>11</v>
      </c>
      <c r="I150" s="33"/>
      <c r="J150" s="14"/>
      <c r="K150" s="15" t="str">
        <f t="shared" si="39"/>
        <v/>
      </c>
      <c r="L150" s="16" t="str">
        <f t="shared" si="40"/>
        <v/>
      </c>
      <c r="M150" s="16" t="str">
        <f t="shared" si="41"/>
        <v/>
      </c>
    </row>
    <row r="151" spans="1:13" ht="15.6" x14ac:dyDescent="0.25">
      <c r="A151" s="13">
        <v>12</v>
      </c>
      <c r="B151" s="14"/>
      <c r="C151" s="14"/>
      <c r="D151" s="15" t="str">
        <f t="shared" si="36"/>
        <v/>
      </c>
      <c r="E151" s="16" t="str">
        <f t="shared" si="37"/>
        <v/>
      </c>
      <c r="F151" s="17" t="str">
        <f t="shared" si="38"/>
        <v/>
      </c>
      <c r="G151" s="172"/>
      <c r="H151" s="18">
        <v>12</v>
      </c>
      <c r="I151" s="33"/>
      <c r="J151" s="14"/>
      <c r="K151" s="15" t="str">
        <f t="shared" si="39"/>
        <v/>
      </c>
      <c r="L151" s="16" t="str">
        <f t="shared" si="40"/>
        <v/>
      </c>
      <c r="M151" s="16" t="str">
        <f t="shared" si="41"/>
        <v/>
      </c>
    </row>
    <row r="152" spans="1:13" ht="15.6" x14ac:dyDescent="0.25">
      <c r="A152" s="13">
        <v>13</v>
      </c>
      <c r="B152" s="14"/>
      <c r="C152" s="14"/>
      <c r="D152" s="15" t="str">
        <f t="shared" si="36"/>
        <v/>
      </c>
      <c r="E152" s="16" t="str">
        <f t="shared" si="37"/>
        <v/>
      </c>
      <c r="F152" s="17" t="str">
        <f t="shared" si="38"/>
        <v/>
      </c>
      <c r="G152" s="172"/>
      <c r="H152" s="18">
        <v>13</v>
      </c>
      <c r="I152" s="33"/>
      <c r="J152" s="14"/>
      <c r="K152" s="15" t="str">
        <f t="shared" si="39"/>
        <v/>
      </c>
      <c r="L152" s="16" t="str">
        <f t="shared" si="40"/>
        <v/>
      </c>
      <c r="M152" s="16" t="str">
        <f t="shared" si="41"/>
        <v/>
      </c>
    </row>
    <row r="153" spans="1:13" ht="15.6" x14ac:dyDescent="0.25">
      <c r="A153" s="13">
        <v>14</v>
      </c>
      <c r="B153" s="14"/>
      <c r="C153" s="14"/>
      <c r="D153" s="15" t="str">
        <f t="shared" si="36"/>
        <v/>
      </c>
      <c r="E153" s="16" t="str">
        <f t="shared" si="37"/>
        <v/>
      </c>
      <c r="F153" s="17" t="str">
        <f t="shared" si="38"/>
        <v/>
      </c>
      <c r="G153" s="172"/>
      <c r="H153" s="18">
        <v>14</v>
      </c>
      <c r="I153" s="33"/>
      <c r="J153" s="14"/>
      <c r="K153" s="15" t="str">
        <f t="shared" si="39"/>
        <v/>
      </c>
      <c r="L153" s="16" t="str">
        <f t="shared" si="40"/>
        <v/>
      </c>
      <c r="M153" s="16" t="str">
        <f t="shared" si="41"/>
        <v/>
      </c>
    </row>
    <row r="154" spans="1:13" ht="15.6" x14ac:dyDescent="0.25">
      <c r="A154" s="13">
        <v>15</v>
      </c>
      <c r="B154" s="14"/>
      <c r="C154" s="14"/>
      <c r="D154" s="15" t="str">
        <f t="shared" si="36"/>
        <v/>
      </c>
      <c r="E154" s="16" t="str">
        <f t="shared" si="37"/>
        <v/>
      </c>
      <c r="F154" s="17" t="str">
        <f t="shared" si="38"/>
        <v/>
      </c>
      <c r="G154" s="172"/>
      <c r="H154" s="18">
        <v>15</v>
      </c>
      <c r="I154" s="34"/>
      <c r="J154" s="29"/>
      <c r="K154" s="30" t="str">
        <f t="shared" si="39"/>
        <v/>
      </c>
      <c r="L154" s="31" t="str">
        <f t="shared" si="40"/>
        <v/>
      </c>
      <c r="M154" s="31" t="str">
        <f t="shared" si="41"/>
        <v/>
      </c>
    </row>
    <row r="155" spans="1:13" ht="15.6" x14ac:dyDescent="0.3">
      <c r="A155" s="174" t="s">
        <v>16</v>
      </c>
      <c r="B155" s="175"/>
      <c r="C155" s="175"/>
      <c r="D155" s="176"/>
      <c r="E155" s="177">
        <f>ROUND((SUM(F140:F154)),2)</f>
        <v>0</v>
      </c>
      <c r="F155" s="178"/>
      <c r="G155" s="173"/>
      <c r="H155" s="174" t="s">
        <v>16</v>
      </c>
      <c r="I155" s="175"/>
      <c r="J155" s="175"/>
      <c r="K155" s="176"/>
      <c r="L155" s="177">
        <f>ROUND((SUM(M140:M154)),2)</f>
        <v>0</v>
      </c>
      <c r="M155" s="178"/>
    </row>
    <row r="156" spans="1:13" ht="15.6" x14ac:dyDescent="0.25">
      <c r="A156" s="157" t="s">
        <v>17</v>
      </c>
      <c r="B156" s="158"/>
      <c r="C156" s="158"/>
      <c r="D156" s="158"/>
      <c r="E156" s="158"/>
      <c r="F156" s="159"/>
      <c r="G156" s="19" t="s">
        <v>18</v>
      </c>
      <c r="H156" s="160">
        <f>IF((E155-L155)&lt;0,((E155-L155)*-1),(E155-L155))</f>
        <v>0</v>
      </c>
      <c r="I156" s="161"/>
      <c r="J156" s="161"/>
      <c r="K156" s="161"/>
      <c r="L156" s="161"/>
      <c r="M156" s="162"/>
    </row>
    <row r="157" spans="1:13" ht="15.6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60" spans="1:13" ht="15.6" x14ac:dyDescent="0.25">
      <c r="A160" s="120" t="s">
        <v>33</v>
      </c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2"/>
    </row>
    <row r="161" spans="1:13" ht="15.6" x14ac:dyDescent="0.25">
      <c r="A161" s="120" t="s">
        <v>8</v>
      </c>
      <c r="B161" s="121"/>
      <c r="C161" s="121"/>
      <c r="D161" s="121"/>
      <c r="E161" s="121"/>
      <c r="F161" s="122"/>
      <c r="G161" s="171"/>
      <c r="H161" s="120" t="s">
        <v>9</v>
      </c>
      <c r="I161" s="121"/>
      <c r="J161" s="121"/>
      <c r="K161" s="121"/>
      <c r="L161" s="121"/>
      <c r="M161" s="122"/>
    </row>
    <row r="162" spans="1:13" ht="15.6" x14ac:dyDescent="0.25">
      <c r="A162" s="9" t="s">
        <v>10</v>
      </c>
      <c r="B162" s="10" t="s">
        <v>11</v>
      </c>
      <c r="C162" s="10" t="s">
        <v>12</v>
      </c>
      <c r="D162" s="10" t="s">
        <v>13</v>
      </c>
      <c r="E162" s="10" t="s">
        <v>11</v>
      </c>
      <c r="F162" s="11" t="s">
        <v>14</v>
      </c>
      <c r="G162" s="172"/>
      <c r="H162" s="32" t="s">
        <v>10</v>
      </c>
      <c r="I162" s="25" t="str">
        <f>B162</f>
        <v>Dist</v>
      </c>
      <c r="J162" s="26" t="str">
        <f>C162</f>
        <v>R.L</v>
      </c>
      <c r="K162" s="26" t="str">
        <f>D162</f>
        <v>Av.RL</v>
      </c>
      <c r="L162" s="26" t="str">
        <f>E162</f>
        <v>Dist</v>
      </c>
      <c r="M162" s="26" t="str">
        <f>F162</f>
        <v>Area</v>
      </c>
    </row>
    <row r="163" spans="1:13" ht="15.6" x14ac:dyDescent="0.25">
      <c r="A163" s="13">
        <v>1</v>
      </c>
      <c r="B163" s="14"/>
      <c r="C163" s="14"/>
      <c r="D163" s="15" t="s">
        <v>15</v>
      </c>
      <c r="E163" s="16" t="s">
        <v>15</v>
      </c>
      <c r="F163" s="17" t="s">
        <v>15</v>
      </c>
      <c r="G163" s="172"/>
      <c r="H163" s="18">
        <v>1</v>
      </c>
      <c r="I163" s="33"/>
      <c r="J163" s="14"/>
      <c r="K163" s="15" t="s">
        <v>15</v>
      </c>
      <c r="L163" s="16" t="s">
        <v>15</v>
      </c>
      <c r="M163" s="16" t="s">
        <v>15</v>
      </c>
    </row>
    <row r="164" spans="1:13" ht="15.6" x14ac:dyDescent="0.25">
      <c r="A164" s="13">
        <v>2</v>
      </c>
      <c r="B164" s="14"/>
      <c r="C164" s="14"/>
      <c r="D164" s="15" t="str">
        <f>IF(C164="","",ROUNDUP(((C163+C164)/2),2))</f>
        <v/>
      </c>
      <c r="E164" s="16" t="str">
        <f>IF(B164="","",ROUND((B164-B163),2))</f>
        <v/>
      </c>
      <c r="F164" s="17" t="str">
        <f>IF(E164="","",IF(C164="","",ROUND((E164*D164),3)))</f>
        <v/>
      </c>
      <c r="G164" s="172"/>
      <c r="H164" s="18">
        <v>2</v>
      </c>
      <c r="I164" s="33"/>
      <c r="J164" s="14"/>
      <c r="K164" s="15" t="str">
        <f>IF(J164="","",ROUNDUP(((J163+J164)/2),2))</f>
        <v/>
      </c>
      <c r="L164" s="16" t="str">
        <f>IF(I164="","",ROUND((I164-I163),2))</f>
        <v/>
      </c>
      <c r="M164" s="16" t="str">
        <f>IF(L164="","",IF(J164="","",ROUND((L164*K164),3)))</f>
        <v/>
      </c>
    </row>
    <row r="165" spans="1:13" ht="15.6" x14ac:dyDescent="0.25">
      <c r="A165" s="13">
        <v>3</v>
      </c>
      <c r="B165" s="14"/>
      <c r="C165" s="14"/>
      <c r="D165" s="15" t="str">
        <f t="shared" ref="D165:D177" si="42">IF(C165="","",ROUNDUP(((C164+C165)/2),2))</f>
        <v/>
      </c>
      <c r="E165" s="16" t="str">
        <f t="shared" ref="E165:E177" si="43">IF(B165="","",ROUND((B165-B164),2))</f>
        <v/>
      </c>
      <c r="F165" s="17" t="str">
        <f t="shared" ref="F165:F177" si="44">IF(E165="","",IF(C165="","",ROUND((E165*D165),3)))</f>
        <v/>
      </c>
      <c r="G165" s="172"/>
      <c r="H165" s="18">
        <v>3</v>
      </c>
      <c r="I165" s="33"/>
      <c r="J165" s="14"/>
      <c r="K165" s="15" t="str">
        <f t="shared" ref="K165:K177" si="45">IF(J165="","",ROUNDUP(((J164+J165)/2),2))</f>
        <v/>
      </c>
      <c r="L165" s="16" t="str">
        <f t="shared" ref="L165:L177" si="46">IF(I165="","",ROUND((I165-I164),2))</f>
        <v/>
      </c>
      <c r="M165" s="16" t="str">
        <f t="shared" ref="M165:M177" si="47">IF(L165="","",IF(J165="","",ROUND((L165*K165),3)))</f>
        <v/>
      </c>
    </row>
    <row r="166" spans="1:13" ht="15.6" x14ac:dyDescent="0.25">
      <c r="A166" s="13">
        <v>4</v>
      </c>
      <c r="B166" s="14"/>
      <c r="C166" s="14"/>
      <c r="D166" s="15" t="str">
        <f t="shared" si="42"/>
        <v/>
      </c>
      <c r="E166" s="16" t="str">
        <f t="shared" si="43"/>
        <v/>
      </c>
      <c r="F166" s="17" t="str">
        <f t="shared" si="44"/>
        <v/>
      </c>
      <c r="G166" s="172"/>
      <c r="H166" s="18">
        <v>4</v>
      </c>
      <c r="I166" s="33"/>
      <c r="J166" s="14"/>
      <c r="K166" s="15" t="str">
        <f t="shared" si="45"/>
        <v/>
      </c>
      <c r="L166" s="16" t="str">
        <f t="shared" si="46"/>
        <v/>
      </c>
      <c r="M166" s="16" t="str">
        <f t="shared" si="47"/>
        <v/>
      </c>
    </row>
    <row r="167" spans="1:13" ht="15.6" x14ac:dyDescent="0.25">
      <c r="A167" s="13">
        <v>5</v>
      </c>
      <c r="B167" s="14"/>
      <c r="C167" s="14"/>
      <c r="D167" s="15" t="str">
        <f t="shared" si="42"/>
        <v/>
      </c>
      <c r="E167" s="16" t="str">
        <f t="shared" si="43"/>
        <v/>
      </c>
      <c r="F167" s="17" t="str">
        <f t="shared" si="44"/>
        <v/>
      </c>
      <c r="G167" s="172"/>
      <c r="H167" s="18">
        <v>5</v>
      </c>
      <c r="I167" s="33"/>
      <c r="J167" s="14"/>
      <c r="K167" s="15" t="str">
        <f t="shared" si="45"/>
        <v/>
      </c>
      <c r="L167" s="16" t="str">
        <f t="shared" si="46"/>
        <v/>
      </c>
      <c r="M167" s="16" t="str">
        <f t="shared" si="47"/>
        <v/>
      </c>
    </row>
    <row r="168" spans="1:13" ht="15.6" x14ac:dyDescent="0.25">
      <c r="A168" s="13">
        <v>6</v>
      </c>
      <c r="B168" s="14"/>
      <c r="C168" s="14"/>
      <c r="D168" s="15" t="str">
        <f t="shared" si="42"/>
        <v/>
      </c>
      <c r="E168" s="16" t="str">
        <f t="shared" si="43"/>
        <v/>
      </c>
      <c r="F168" s="17" t="str">
        <f t="shared" si="44"/>
        <v/>
      </c>
      <c r="G168" s="172"/>
      <c r="H168" s="18">
        <v>6</v>
      </c>
      <c r="I168" s="33"/>
      <c r="J168" s="14"/>
      <c r="K168" s="15" t="str">
        <f t="shared" si="45"/>
        <v/>
      </c>
      <c r="L168" s="16" t="str">
        <f t="shared" si="46"/>
        <v/>
      </c>
      <c r="M168" s="16" t="str">
        <f t="shared" si="47"/>
        <v/>
      </c>
    </row>
    <row r="169" spans="1:13" ht="15.6" x14ac:dyDescent="0.25">
      <c r="A169" s="13">
        <v>7</v>
      </c>
      <c r="B169" s="14"/>
      <c r="C169" s="14"/>
      <c r="D169" s="15" t="str">
        <f t="shared" si="42"/>
        <v/>
      </c>
      <c r="E169" s="16" t="str">
        <f t="shared" si="43"/>
        <v/>
      </c>
      <c r="F169" s="17" t="str">
        <f t="shared" si="44"/>
        <v/>
      </c>
      <c r="G169" s="172"/>
      <c r="H169" s="18">
        <v>7</v>
      </c>
      <c r="I169" s="33"/>
      <c r="J169" s="14"/>
      <c r="K169" s="15" t="str">
        <f t="shared" si="45"/>
        <v/>
      </c>
      <c r="L169" s="16" t="str">
        <f t="shared" si="46"/>
        <v/>
      </c>
      <c r="M169" s="16" t="str">
        <f t="shared" si="47"/>
        <v/>
      </c>
    </row>
    <row r="170" spans="1:13" ht="15.6" x14ac:dyDescent="0.25">
      <c r="A170" s="13">
        <v>8</v>
      </c>
      <c r="B170" s="14"/>
      <c r="C170" s="14"/>
      <c r="D170" s="15" t="str">
        <f t="shared" si="42"/>
        <v/>
      </c>
      <c r="E170" s="16" t="str">
        <f t="shared" si="43"/>
        <v/>
      </c>
      <c r="F170" s="17" t="str">
        <f t="shared" si="44"/>
        <v/>
      </c>
      <c r="G170" s="172"/>
      <c r="H170" s="18">
        <v>8</v>
      </c>
      <c r="I170" s="33"/>
      <c r="J170" s="14"/>
      <c r="K170" s="15" t="str">
        <f t="shared" si="45"/>
        <v/>
      </c>
      <c r="L170" s="16" t="str">
        <f t="shared" si="46"/>
        <v/>
      </c>
      <c r="M170" s="16" t="str">
        <f t="shared" si="47"/>
        <v/>
      </c>
    </row>
    <row r="171" spans="1:13" ht="15.6" x14ac:dyDescent="0.25">
      <c r="A171" s="13">
        <v>9</v>
      </c>
      <c r="B171" s="14"/>
      <c r="C171" s="14"/>
      <c r="D171" s="15" t="str">
        <f t="shared" si="42"/>
        <v/>
      </c>
      <c r="E171" s="16" t="str">
        <f t="shared" si="43"/>
        <v/>
      </c>
      <c r="F171" s="17" t="str">
        <f t="shared" si="44"/>
        <v/>
      </c>
      <c r="G171" s="172"/>
      <c r="H171" s="18">
        <v>9</v>
      </c>
      <c r="I171" s="33"/>
      <c r="J171" s="14"/>
      <c r="K171" s="15" t="str">
        <f t="shared" si="45"/>
        <v/>
      </c>
      <c r="L171" s="16" t="str">
        <f t="shared" si="46"/>
        <v/>
      </c>
      <c r="M171" s="16" t="str">
        <f t="shared" si="47"/>
        <v/>
      </c>
    </row>
    <row r="172" spans="1:13" ht="15.6" x14ac:dyDescent="0.25">
      <c r="A172" s="13">
        <v>10</v>
      </c>
      <c r="B172" s="14"/>
      <c r="C172" s="14"/>
      <c r="D172" s="15" t="str">
        <f t="shared" si="42"/>
        <v/>
      </c>
      <c r="E172" s="16" t="str">
        <f t="shared" si="43"/>
        <v/>
      </c>
      <c r="F172" s="17" t="str">
        <f t="shared" si="44"/>
        <v/>
      </c>
      <c r="G172" s="172"/>
      <c r="H172" s="18">
        <v>10</v>
      </c>
      <c r="I172" s="33"/>
      <c r="J172" s="14"/>
      <c r="K172" s="15" t="str">
        <f t="shared" si="45"/>
        <v/>
      </c>
      <c r="L172" s="16" t="str">
        <f t="shared" si="46"/>
        <v/>
      </c>
      <c r="M172" s="16" t="str">
        <f t="shared" si="47"/>
        <v/>
      </c>
    </row>
    <row r="173" spans="1:13" ht="15.6" x14ac:dyDescent="0.25">
      <c r="A173" s="13">
        <v>11</v>
      </c>
      <c r="B173" s="14"/>
      <c r="C173" s="14"/>
      <c r="D173" s="15" t="str">
        <f t="shared" si="42"/>
        <v/>
      </c>
      <c r="E173" s="16" t="str">
        <f t="shared" si="43"/>
        <v/>
      </c>
      <c r="F173" s="17" t="str">
        <f t="shared" si="44"/>
        <v/>
      </c>
      <c r="G173" s="172"/>
      <c r="H173" s="18">
        <v>11</v>
      </c>
      <c r="I173" s="33"/>
      <c r="J173" s="14"/>
      <c r="K173" s="15" t="str">
        <f t="shared" si="45"/>
        <v/>
      </c>
      <c r="L173" s="16" t="str">
        <f t="shared" si="46"/>
        <v/>
      </c>
      <c r="M173" s="16" t="str">
        <f t="shared" si="47"/>
        <v/>
      </c>
    </row>
    <row r="174" spans="1:13" ht="15.6" x14ac:dyDescent="0.25">
      <c r="A174" s="13">
        <v>12</v>
      </c>
      <c r="B174" s="14"/>
      <c r="C174" s="14"/>
      <c r="D174" s="15" t="str">
        <f t="shared" si="42"/>
        <v/>
      </c>
      <c r="E174" s="16" t="str">
        <f t="shared" si="43"/>
        <v/>
      </c>
      <c r="F174" s="17" t="str">
        <f t="shared" si="44"/>
        <v/>
      </c>
      <c r="G174" s="172"/>
      <c r="H174" s="18">
        <v>12</v>
      </c>
      <c r="I174" s="33"/>
      <c r="J174" s="14"/>
      <c r="K174" s="15" t="str">
        <f t="shared" si="45"/>
        <v/>
      </c>
      <c r="L174" s="16" t="str">
        <f t="shared" si="46"/>
        <v/>
      </c>
      <c r="M174" s="16" t="str">
        <f t="shared" si="47"/>
        <v/>
      </c>
    </row>
    <row r="175" spans="1:13" ht="15.6" x14ac:dyDescent="0.25">
      <c r="A175" s="13">
        <v>13</v>
      </c>
      <c r="B175" s="14"/>
      <c r="C175" s="14"/>
      <c r="D175" s="15" t="str">
        <f t="shared" si="42"/>
        <v/>
      </c>
      <c r="E175" s="16" t="str">
        <f t="shared" si="43"/>
        <v/>
      </c>
      <c r="F175" s="17" t="str">
        <f t="shared" si="44"/>
        <v/>
      </c>
      <c r="G175" s="172"/>
      <c r="H175" s="18">
        <v>13</v>
      </c>
      <c r="I175" s="33"/>
      <c r="J175" s="14"/>
      <c r="K175" s="15" t="str">
        <f t="shared" si="45"/>
        <v/>
      </c>
      <c r="L175" s="16" t="str">
        <f t="shared" si="46"/>
        <v/>
      </c>
      <c r="M175" s="16" t="str">
        <f t="shared" si="47"/>
        <v/>
      </c>
    </row>
    <row r="176" spans="1:13" ht="15.6" x14ac:dyDescent="0.25">
      <c r="A176" s="13">
        <v>14</v>
      </c>
      <c r="B176" s="14"/>
      <c r="C176" s="14"/>
      <c r="D176" s="15" t="str">
        <f t="shared" si="42"/>
        <v/>
      </c>
      <c r="E176" s="16" t="str">
        <f t="shared" si="43"/>
        <v/>
      </c>
      <c r="F176" s="17" t="str">
        <f t="shared" si="44"/>
        <v/>
      </c>
      <c r="G176" s="172"/>
      <c r="H176" s="18">
        <v>14</v>
      </c>
      <c r="I176" s="33"/>
      <c r="J176" s="14"/>
      <c r="K176" s="15" t="str">
        <f t="shared" si="45"/>
        <v/>
      </c>
      <c r="L176" s="16" t="str">
        <f t="shared" si="46"/>
        <v/>
      </c>
      <c r="M176" s="16" t="str">
        <f t="shared" si="47"/>
        <v/>
      </c>
    </row>
    <row r="177" spans="1:13" ht="15.6" x14ac:dyDescent="0.25">
      <c r="A177" s="13">
        <v>15</v>
      </c>
      <c r="B177" s="14"/>
      <c r="C177" s="14"/>
      <c r="D177" s="15" t="str">
        <f t="shared" si="42"/>
        <v/>
      </c>
      <c r="E177" s="16" t="str">
        <f t="shared" si="43"/>
        <v/>
      </c>
      <c r="F177" s="17" t="str">
        <f t="shared" si="44"/>
        <v/>
      </c>
      <c r="G177" s="172"/>
      <c r="H177" s="18">
        <v>15</v>
      </c>
      <c r="I177" s="34"/>
      <c r="J177" s="29"/>
      <c r="K177" s="30" t="str">
        <f t="shared" si="45"/>
        <v/>
      </c>
      <c r="L177" s="31" t="str">
        <f t="shared" si="46"/>
        <v/>
      </c>
      <c r="M177" s="31" t="str">
        <f t="shared" si="47"/>
        <v/>
      </c>
    </row>
    <row r="178" spans="1:13" ht="15.6" x14ac:dyDescent="0.3">
      <c r="A178" s="174" t="s">
        <v>16</v>
      </c>
      <c r="B178" s="175"/>
      <c r="C178" s="175"/>
      <c r="D178" s="176"/>
      <c r="E178" s="177">
        <f>ROUND((SUM(F163:F177)),2)</f>
        <v>0</v>
      </c>
      <c r="F178" s="178"/>
      <c r="G178" s="173"/>
      <c r="H178" s="174" t="s">
        <v>16</v>
      </c>
      <c r="I178" s="175"/>
      <c r="J178" s="175"/>
      <c r="K178" s="176"/>
      <c r="L178" s="177">
        <f>ROUND((SUM(M163:M177)),2)</f>
        <v>0</v>
      </c>
      <c r="M178" s="178"/>
    </row>
    <row r="179" spans="1:13" ht="15.6" x14ac:dyDescent="0.25">
      <c r="A179" s="157" t="s">
        <v>17</v>
      </c>
      <c r="B179" s="158"/>
      <c r="C179" s="158"/>
      <c r="D179" s="158"/>
      <c r="E179" s="158"/>
      <c r="F179" s="159"/>
      <c r="G179" s="19" t="s">
        <v>18</v>
      </c>
      <c r="H179" s="160">
        <f>IF((E178-L178)&lt;0,((E178-L178)*-1),(E178-L178))</f>
        <v>0</v>
      </c>
      <c r="I179" s="161"/>
      <c r="J179" s="161"/>
      <c r="K179" s="161"/>
      <c r="L179" s="161"/>
      <c r="M179" s="162"/>
    </row>
    <row r="180" spans="1:13" ht="15.6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</row>
    <row r="183" spans="1:13" ht="15.6" x14ac:dyDescent="0.25">
      <c r="A183" s="120" t="s">
        <v>34</v>
      </c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2"/>
    </row>
    <row r="184" spans="1:13" ht="15.6" x14ac:dyDescent="0.25">
      <c r="A184" s="120" t="s">
        <v>8</v>
      </c>
      <c r="B184" s="121"/>
      <c r="C184" s="121"/>
      <c r="D184" s="121"/>
      <c r="E184" s="121"/>
      <c r="F184" s="122"/>
      <c r="G184" s="171"/>
      <c r="H184" s="120" t="s">
        <v>9</v>
      </c>
      <c r="I184" s="121"/>
      <c r="J184" s="121"/>
      <c r="K184" s="121"/>
      <c r="L184" s="121"/>
      <c r="M184" s="122"/>
    </row>
    <row r="185" spans="1:13" ht="15.6" x14ac:dyDescent="0.25">
      <c r="A185" s="9" t="s">
        <v>10</v>
      </c>
      <c r="B185" s="10" t="s">
        <v>11</v>
      </c>
      <c r="C185" s="10" t="s">
        <v>12</v>
      </c>
      <c r="D185" s="10" t="s">
        <v>13</v>
      </c>
      <c r="E185" s="10" t="s">
        <v>11</v>
      </c>
      <c r="F185" s="11" t="s">
        <v>14</v>
      </c>
      <c r="G185" s="172"/>
      <c r="H185" s="32" t="s">
        <v>10</v>
      </c>
      <c r="I185" s="25" t="str">
        <f>B185</f>
        <v>Dist</v>
      </c>
      <c r="J185" s="26" t="str">
        <f>C185</f>
        <v>R.L</v>
      </c>
      <c r="K185" s="26" t="str">
        <f>D185</f>
        <v>Av.RL</v>
      </c>
      <c r="L185" s="26" t="str">
        <f>E185</f>
        <v>Dist</v>
      </c>
      <c r="M185" s="26" t="str">
        <f>F185</f>
        <v>Area</v>
      </c>
    </row>
    <row r="186" spans="1:13" ht="15.6" x14ac:dyDescent="0.25">
      <c r="A186" s="13">
        <v>1</v>
      </c>
      <c r="B186" s="14"/>
      <c r="C186" s="14"/>
      <c r="D186" s="15" t="s">
        <v>15</v>
      </c>
      <c r="E186" s="16" t="s">
        <v>15</v>
      </c>
      <c r="F186" s="17" t="s">
        <v>15</v>
      </c>
      <c r="G186" s="172"/>
      <c r="H186" s="18">
        <v>1</v>
      </c>
      <c r="I186" s="33"/>
      <c r="J186" s="14"/>
      <c r="K186" s="15" t="s">
        <v>15</v>
      </c>
      <c r="L186" s="16" t="s">
        <v>15</v>
      </c>
      <c r="M186" s="16" t="s">
        <v>15</v>
      </c>
    </row>
    <row r="187" spans="1:13" ht="15.6" x14ac:dyDescent="0.25">
      <c r="A187" s="13">
        <v>2</v>
      </c>
      <c r="B187" s="14"/>
      <c r="C187" s="14"/>
      <c r="D187" s="15" t="str">
        <f>IF(C187="","",ROUNDUP(((C186+C187)/2),2))</f>
        <v/>
      </c>
      <c r="E187" s="16" t="str">
        <f>IF(B187="","",ROUND((B187-B186),2))</f>
        <v/>
      </c>
      <c r="F187" s="17" t="str">
        <f>IF(E187="","",IF(C187="","",ROUND((E187*D187),3)))</f>
        <v/>
      </c>
      <c r="G187" s="172"/>
      <c r="H187" s="18">
        <v>2</v>
      </c>
      <c r="I187" s="33"/>
      <c r="J187" s="14"/>
      <c r="K187" s="15" t="str">
        <f>IF(J187="","",ROUNDUP(((J186+J187)/2),2))</f>
        <v/>
      </c>
      <c r="L187" s="16" t="str">
        <f>IF(I187="","",ROUND((I187-I186),2))</f>
        <v/>
      </c>
      <c r="M187" s="16" t="str">
        <f>IF(L187="","",IF(J187="","",ROUND((L187*K187),3)))</f>
        <v/>
      </c>
    </row>
    <row r="188" spans="1:13" ht="15.6" x14ac:dyDescent="0.25">
      <c r="A188" s="13">
        <v>3</v>
      </c>
      <c r="B188" s="14"/>
      <c r="C188" s="14"/>
      <c r="D188" s="15" t="str">
        <f t="shared" ref="D188:D200" si="48">IF(C188="","",ROUNDUP(((C187+C188)/2),2))</f>
        <v/>
      </c>
      <c r="E188" s="16" t="str">
        <f t="shared" ref="E188:E200" si="49">IF(B188="","",ROUND((B188-B187),2))</f>
        <v/>
      </c>
      <c r="F188" s="17" t="str">
        <f t="shared" ref="F188:F200" si="50">IF(E188="","",IF(C188="","",ROUND((E188*D188),3)))</f>
        <v/>
      </c>
      <c r="G188" s="172"/>
      <c r="H188" s="18">
        <v>3</v>
      </c>
      <c r="I188" s="33"/>
      <c r="J188" s="14"/>
      <c r="K188" s="15" t="str">
        <f t="shared" ref="K188:K200" si="51">IF(J188="","",ROUNDUP(((J187+J188)/2),2))</f>
        <v/>
      </c>
      <c r="L188" s="16" t="str">
        <f t="shared" ref="L188:L200" si="52">IF(I188="","",ROUND((I188-I187),2))</f>
        <v/>
      </c>
      <c r="M188" s="16" t="str">
        <f t="shared" ref="M188:M200" si="53">IF(L188="","",IF(J188="","",ROUND((L188*K188),3)))</f>
        <v/>
      </c>
    </row>
    <row r="189" spans="1:13" ht="15.6" x14ac:dyDescent="0.25">
      <c r="A189" s="13">
        <v>4</v>
      </c>
      <c r="B189" s="14"/>
      <c r="C189" s="14"/>
      <c r="D189" s="15" t="str">
        <f t="shared" si="48"/>
        <v/>
      </c>
      <c r="E189" s="16" t="str">
        <f t="shared" si="49"/>
        <v/>
      </c>
      <c r="F189" s="17" t="str">
        <f t="shared" si="50"/>
        <v/>
      </c>
      <c r="G189" s="172"/>
      <c r="H189" s="18">
        <v>4</v>
      </c>
      <c r="I189" s="33"/>
      <c r="J189" s="14"/>
      <c r="K189" s="15" t="str">
        <f t="shared" si="51"/>
        <v/>
      </c>
      <c r="L189" s="16" t="str">
        <f t="shared" si="52"/>
        <v/>
      </c>
      <c r="M189" s="16" t="str">
        <f t="shared" si="53"/>
        <v/>
      </c>
    </row>
    <row r="190" spans="1:13" ht="15.6" x14ac:dyDescent="0.25">
      <c r="A190" s="13">
        <v>5</v>
      </c>
      <c r="B190" s="14"/>
      <c r="C190" s="14"/>
      <c r="D190" s="15" t="str">
        <f t="shared" si="48"/>
        <v/>
      </c>
      <c r="E190" s="16" t="str">
        <f t="shared" si="49"/>
        <v/>
      </c>
      <c r="F190" s="17" t="str">
        <f t="shared" si="50"/>
        <v/>
      </c>
      <c r="G190" s="172"/>
      <c r="H190" s="18">
        <v>5</v>
      </c>
      <c r="I190" s="33"/>
      <c r="J190" s="14"/>
      <c r="K190" s="15" t="str">
        <f t="shared" si="51"/>
        <v/>
      </c>
      <c r="L190" s="16" t="str">
        <f t="shared" si="52"/>
        <v/>
      </c>
      <c r="M190" s="16" t="str">
        <f t="shared" si="53"/>
        <v/>
      </c>
    </row>
    <row r="191" spans="1:13" ht="15.6" x14ac:dyDescent="0.25">
      <c r="A191" s="13">
        <v>6</v>
      </c>
      <c r="B191" s="14"/>
      <c r="C191" s="14"/>
      <c r="D191" s="15" t="str">
        <f t="shared" si="48"/>
        <v/>
      </c>
      <c r="E191" s="16" t="str">
        <f t="shared" si="49"/>
        <v/>
      </c>
      <c r="F191" s="17" t="str">
        <f t="shared" si="50"/>
        <v/>
      </c>
      <c r="G191" s="172"/>
      <c r="H191" s="18">
        <v>6</v>
      </c>
      <c r="I191" s="33"/>
      <c r="J191" s="14"/>
      <c r="K191" s="15" t="str">
        <f t="shared" si="51"/>
        <v/>
      </c>
      <c r="L191" s="16" t="str">
        <f t="shared" si="52"/>
        <v/>
      </c>
      <c r="M191" s="16" t="str">
        <f t="shared" si="53"/>
        <v/>
      </c>
    </row>
    <row r="192" spans="1:13" ht="15.6" x14ac:dyDescent="0.25">
      <c r="A192" s="13">
        <v>7</v>
      </c>
      <c r="B192" s="14"/>
      <c r="C192" s="14"/>
      <c r="D192" s="15" t="str">
        <f t="shared" si="48"/>
        <v/>
      </c>
      <c r="E192" s="16" t="str">
        <f t="shared" si="49"/>
        <v/>
      </c>
      <c r="F192" s="17" t="str">
        <f t="shared" si="50"/>
        <v/>
      </c>
      <c r="G192" s="172"/>
      <c r="H192" s="18">
        <v>7</v>
      </c>
      <c r="I192" s="33"/>
      <c r="J192" s="14"/>
      <c r="K192" s="15" t="str">
        <f t="shared" si="51"/>
        <v/>
      </c>
      <c r="L192" s="16" t="str">
        <f t="shared" si="52"/>
        <v/>
      </c>
      <c r="M192" s="16" t="str">
        <f t="shared" si="53"/>
        <v/>
      </c>
    </row>
    <row r="193" spans="1:13" ht="15.6" x14ac:dyDescent="0.25">
      <c r="A193" s="13">
        <v>8</v>
      </c>
      <c r="B193" s="14"/>
      <c r="C193" s="14"/>
      <c r="D193" s="15" t="str">
        <f t="shared" si="48"/>
        <v/>
      </c>
      <c r="E193" s="16" t="str">
        <f t="shared" si="49"/>
        <v/>
      </c>
      <c r="F193" s="17" t="str">
        <f t="shared" si="50"/>
        <v/>
      </c>
      <c r="G193" s="172"/>
      <c r="H193" s="18">
        <v>8</v>
      </c>
      <c r="I193" s="33"/>
      <c r="J193" s="14"/>
      <c r="K193" s="15" t="str">
        <f t="shared" si="51"/>
        <v/>
      </c>
      <c r="L193" s="16" t="str">
        <f t="shared" si="52"/>
        <v/>
      </c>
      <c r="M193" s="16" t="str">
        <f t="shared" si="53"/>
        <v/>
      </c>
    </row>
    <row r="194" spans="1:13" ht="15.6" x14ac:dyDescent="0.25">
      <c r="A194" s="13">
        <v>9</v>
      </c>
      <c r="B194" s="14"/>
      <c r="C194" s="14"/>
      <c r="D194" s="15" t="str">
        <f t="shared" si="48"/>
        <v/>
      </c>
      <c r="E194" s="16" t="str">
        <f t="shared" si="49"/>
        <v/>
      </c>
      <c r="F194" s="17" t="str">
        <f t="shared" si="50"/>
        <v/>
      </c>
      <c r="G194" s="172"/>
      <c r="H194" s="18">
        <v>9</v>
      </c>
      <c r="I194" s="33"/>
      <c r="J194" s="14"/>
      <c r="K194" s="15" t="str">
        <f t="shared" si="51"/>
        <v/>
      </c>
      <c r="L194" s="16" t="str">
        <f t="shared" si="52"/>
        <v/>
      </c>
      <c r="M194" s="16" t="str">
        <f t="shared" si="53"/>
        <v/>
      </c>
    </row>
    <row r="195" spans="1:13" ht="15.6" x14ac:dyDescent="0.25">
      <c r="A195" s="13">
        <v>10</v>
      </c>
      <c r="B195" s="14"/>
      <c r="C195" s="14"/>
      <c r="D195" s="15" t="str">
        <f t="shared" si="48"/>
        <v/>
      </c>
      <c r="E195" s="16" t="str">
        <f t="shared" si="49"/>
        <v/>
      </c>
      <c r="F195" s="17" t="str">
        <f t="shared" si="50"/>
        <v/>
      </c>
      <c r="G195" s="172"/>
      <c r="H195" s="18">
        <v>10</v>
      </c>
      <c r="I195" s="33"/>
      <c r="J195" s="14"/>
      <c r="K195" s="15" t="str">
        <f t="shared" si="51"/>
        <v/>
      </c>
      <c r="L195" s="16" t="str">
        <f t="shared" si="52"/>
        <v/>
      </c>
      <c r="M195" s="16" t="str">
        <f t="shared" si="53"/>
        <v/>
      </c>
    </row>
    <row r="196" spans="1:13" ht="15.6" x14ac:dyDescent="0.25">
      <c r="A196" s="13">
        <v>11</v>
      </c>
      <c r="B196" s="14"/>
      <c r="C196" s="14"/>
      <c r="D196" s="15" t="str">
        <f t="shared" si="48"/>
        <v/>
      </c>
      <c r="E196" s="16" t="str">
        <f t="shared" si="49"/>
        <v/>
      </c>
      <c r="F196" s="17" t="str">
        <f t="shared" si="50"/>
        <v/>
      </c>
      <c r="G196" s="172"/>
      <c r="H196" s="18">
        <v>11</v>
      </c>
      <c r="I196" s="33"/>
      <c r="J196" s="14"/>
      <c r="K196" s="15" t="str">
        <f t="shared" si="51"/>
        <v/>
      </c>
      <c r="L196" s="16" t="str">
        <f t="shared" si="52"/>
        <v/>
      </c>
      <c r="M196" s="16" t="str">
        <f t="shared" si="53"/>
        <v/>
      </c>
    </row>
    <row r="197" spans="1:13" ht="15.6" x14ac:dyDescent="0.25">
      <c r="A197" s="13">
        <v>12</v>
      </c>
      <c r="B197" s="14"/>
      <c r="C197" s="14"/>
      <c r="D197" s="15" t="str">
        <f t="shared" si="48"/>
        <v/>
      </c>
      <c r="E197" s="16" t="str">
        <f t="shared" si="49"/>
        <v/>
      </c>
      <c r="F197" s="17" t="str">
        <f t="shared" si="50"/>
        <v/>
      </c>
      <c r="G197" s="172"/>
      <c r="H197" s="18">
        <v>12</v>
      </c>
      <c r="I197" s="33"/>
      <c r="J197" s="14"/>
      <c r="K197" s="15" t="str">
        <f t="shared" si="51"/>
        <v/>
      </c>
      <c r="L197" s="16" t="str">
        <f t="shared" si="52"/>
        <v/>
      </c>
      <c r="M197" s="16" t="str">
        <f t="shared" si="53"/>
        <v/>
      </c>
    </row>
    <row r="198" spans="1:13" ht="15.6" x14ac:dyDescent="0.25">
      <c r="A198" s="13">
        <v>13</v>
      </c>
      <c r="B198" s="14"/>
      <c r="C198" s="14"/>
      <c r="D198" s="15" t="str">
        <f t="shared" si="48"/>
        <v/>
      </c>
      <c r="E198" s="16" t="str">
        <f t="shared" si="49"/>
        <v/>
      </c>
      <c r="F198" s="17" t="str">
        <f t="shared" si="50"/>
        <v/>
      </c>
      <c r="G198" s="172"/>
      <c r="H198" s="18">
        <v>13</v>
      </c>
      <c r="I198" s="33"/>
      <c r="J198" s="14"/>
      <c r="K198" s="15" t="str">
        <f t="shared" si="51"/>
        <v/>
      </c>
      <c r="L198" s="16" t="str">
        <f t="shared" si="52"/>
        <v/>
      </c>
      <c r="M198" s="16" t="str">
        <f t="shared" si="53"/>
        <v/>
      </c>
    </row>
    <row r="199" spans="1:13" ht="15.6" x14ac:dyDescent="0.25">
      <c r="A199" s="13">
        <v>14</v>
      </c>
      <c r="B199" s="14"/>
      <c r="C199" s="14"/>
      <c r="D199" s="15" t="str">
        <f t="shared" si="48"/>
        <v/>
      </c>
      <c r="E199" s="16" t="str">
        <f t="shared" si="49"/>
        <v/>
      </c>
      <c r="F199" s="17" t="str">
        <f t="shared" si="50"/>
        <v/>
      </c>
      <c r="G199" s="172"/>
      <c r="H199" s="18">
        <v>14</v>
      </c>
      <c r="I199" s="33"/>
      <c r="J199" s="14"/>
      <c r="K199" s="15" t="str">
        <f t="shared" si="51"/>
        <v/>
      </c>
      <c r="L199" s="16" t="str">
        <f t="shared" si="52"/>
        <v/>
      </c>
      <c r="M199" s="16" t="str">
        <f t="shared" si="53"/>
        <v/>
      </c>
    </row>
    <row r="200" spans="1:13" ht="15.6" x14ac:dyDescent="0.25">
      <c r="A200" s="13">
        <v>15</v>
      </c>
      <c r="B200" s="14"/>
      <c r="C200" s="14"/>
      <c r="D200" s="15" t="str">
        <f t="shared" si="48"/>
        <v/>
      </c>
      <c r="E200" s="16" t="str">
        <f t="shared" si="49"/>
        <v/>
      </c>
      <c r="F200" s="17" t="str">
        <f t="shared" si="50"/>
        <v/>
      </c>
      <c r="G200" s="172"/>
      <c r="H200" s="18">
        <v>15</v>
      </c>
      <c r="I200" s="34"/>
      <c r="J200" s="29"/>
      <c r="K200" s="30" t="str">
        <f t="shared" si="51"/>
        <v/>
      </c>
      <c r="L200" s="31" t="str">
        <f t="shared" si="52"/>
        <v/>
      </c>
      <c r="M200" s="31" t="str">
        <f t="shared" si="53"/>
        <v/>
      </c>
    </row>
    <row r="201" spans="1:13" ht="15.6" x14ac:dyDescent="0.3">
      <c r="A201" s="174" t="s">
        <v>16</v>
      </c>
      <c r="B201" s="175"/>
      <c r="C201" s="175"/>
      <c r="D201" s="176"/>
      <c r="E201" s="177">
        <f>ROUND((SUM(F186:F200)),2)</f>
        <v>0</v>
      </c>
      <c r="F201" s="178"/>
      <c r="G201" s="173"/>
      <c r="H201" s="174" t="s">
        <v>16</v>
      </c>
      <c r="I201" s="175"/>
      <c r="J201" s="175"/>
      <c r="K201" s="176"/>
      <c r="L201" s="177">
        <f>ROUND((SUM(M186:M200)),2)</f>
        <v>0</v>
      </c>
      <c r="M201" s="178"/>
    </row>
    <row r="202" spans="1:13" ht="15.6" x14ac:dyDescent="0.25">
      <c r="A202" s="157" t="s">
        <v>17</v>
      </c>
      <c r="B202" s="158"/>
      <c r="C202" s="158"/>
      <c r="D202" s="158"/>
      <c r="E202" s="158"/>
      <c r="F202" s="159"/>
      <c r="G202" s="19" t="s">
        <v>18</v>
      </c>
      <c r="H202" s="160">
        <f>IF((E201-L201)&lt;0,((E201-L201)*-1),(E201-L201))</f>
        <v>0</v>
      </c>
      <c r="I202" s="161"/>
      <c r="J202" s="161"/>
      <c r="K202" s="161"/>
      <c r="L202" s="161"/>
      <c r="M202" s="162"/>
    </row>
    <row r="203" spans="1:13" ht="15.6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</row>
    <row r="206" spans="1:13" ht="15.6" x14ac:dyDescent="0.25">
      <c r="A206" s="120" t="s">
        <v>35</v>
      </c>
      <c r="B206" s="121"/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2"/>
    </row>
    <row r="207" spans="1:13" ht="15.6" x14ac:dyDescent="0.25">
      <c r="A207" s="120" t="s">
        <v>8</v>
      </c>
      <c r="B207" s="121"/>
      <c r="C207" s="121"/>
      <c r="D207" s="121"/>
      <c r="E207" s="121"/>
      <c r="F207" s="122"/>
      <c r="G207" s="171"/>
      <c r="H207" s="120" t="s">
        <v>9</v>
      </c>
      <c r="I207" s="121"/>
      <c r="J207" s="121"/>
      <c r="K207" s="121"/>
      <c r="L207" s="121"/>
      <c r="M207" s="122"/>
    </row>
    <row r="208" spans="1:13" ht="15.6" x14ac:dyDescent="0.25">
      <c r="A208" s="9" t="s">
        <v>10</v>
      </c>
      <c r="B208" s="10" t="s">
        <v>11</v>
      </c>
      <c r="C208" s="10" t="s">
        <v>12</v>
      </c>
      <c r="D208" s="10" t="s">
        <v>13</v>
      </c>
      <c r="E208" s="10" t="s">
        <v>11</v>
      </c>
      <c r="F208" s="11" t="s">
        <v>14</v>
      </c>
      <c r="G208" s="172"/>
      <c r="H208" s="32" t="s">
        <v>10</v>
      </c>
      <c r="I208" s="25" t="str">
        <f>B208</f>
        <v>Dist</v>
      </c>
      <c r="J208" s="26" t="str">
        <f>C208</f>
        <v>R.L</v>
      </c>
      <c r="K208" s="26" t="str">
        <f>D208</f>
        <v>Av.RL</v>
      </c>
      <c r="L208" s="26" t="str">
        <f>E208</f>
        <v>Dist</v>
      </c>
      <c r="M208" s="26" t="str">
        <f>F208</f>
        <v>Area</v>
      </c>
    </row>
    <row r="209" spans="1:13" ht="15.6" x14ac:dyDescent="0.25">
      <c r="A209" s="13">
        <v>1</v>
      </c>
      <c r="B209" s="14"/>
      <c r="C209" s="14"/>
      <c r="D209" s="15" t="s">
        <v>15</v>
      </c>
      <c r="E209" s="16" t="s">
        <v>15</v>
      </c>
      <c r="F209" s="17" t="s">
        <v>15</v>
      </c>
      <c r="G209" s="172"/>
      <c r="H209" s="18">
        <v>1</v>
      </c>
      <c r="I209" s="33"/>
      <c r="J209" s="14"/>
      <c r="K209" s="15" t="s">
        <v>15</v>
      </c>
      <c r="L209" s="16" t="s">
        <v>15</v>
      </c>
      <c r="M209" s="16" t="s">
        <v>15</v>
      </c>
    </row>
    <row r="210" spans="1:13" ht="15.6" x14ac:dyDescent="0.25">
      <c r="A210" s="13">
        <v>2</v>
      </c>
      <c r="B210" s="14"/>
      <c r="C210" s="14"/>
      <c r="D210" s="15" t="str">
        <f>IF(C210="","",ROUNDUP(((C209+C210)/2),2))</f>
        <v/>
      </c>
      <c r="E210" s="16" t="str">
        <f>IF(B210="","",ROUND((B210-B209),2))</f>
        <v/>
      </c>
      <c r="F210" s="17" t="str">
        <f>IF(E210="","",IF(C210="","",ROUND((E210*D210),3)))</f>
        <v/>
      </c>
      <c r="G210" s="172"/>
      <c r="H210" s="18">
        <v>2</v>
      </c>
      <c r="I210" s="33"/>
      <c r="J210" s="14"/>
      <c r="K210" s="15" t="str">
        <f>IF(J210="","",ROUNDUP(((J209+J210)/2),2))</f>
        <v/>
      </c>
      <c r="L210" s="16" t="str">
        <f>IF(I210="","",ROUND((I210-I209),2))</f>
        <v/>
      </c>
      <c r="M210" s="16" t="str">
        <f>IF(L210="","",IF(J210="","",ROUND((L210*K210),3)))</f>
        <v/>
      </c>
    </row>
    <row r="211" spans="1:13" ht="15.6" x14ac:dyDescent="0.25">
      <c r="A211" s="13">
        <v>3</v>
      </c>
      <c r="B211" s="14"/>
      <c r="C211" s="14"/>
      <c r="D211" s="15" t="str">
        <f t="shared" ref="D211:D223" si="54">IF(C211="","",ROUNDUP(((C210+C211)/2),2))</f>
        <v/>
      </c>
      <c r="E211" s="16" t="str">
        <f t="shared" ref="E211:E223" si="55">IF(B211="","",ROUND((B211-B210),2))</f>
        <v/>
      </c>
      <c r="F211" s="17" t="str">
        <f t="shared" ref="F211:F223" si="56">IF(E211="","",IF(C211="","",ROUND((E211*D211),3)))</f>
        <v/>
      </c>
      <c r="G211" s="172"/>
      <c r="H211" s="18">
        <v>3</v>
      </c>
      <c r="I211" s="33"/>
      <c r="J211" s="14"/>
      <c r="K211" s="15" t="str">
        <f t="shared" ref="K211:K223" si="57">IF(J211="","",ROUNDUP(((J210+J211)/2),2))</f>
        <v/>
      </c>
      <c r="L211" s="16" t="str">
        <f t="shared" ref="L211:L223" si="58">IF(I211="","",ROUND((I211-I210),2))</f>
        <v/>
      </c>
      <c r="M211" s="16" t="str">
        <f t="shared" ref="M211:M223" si="59">IF(L211="","",IF(J211="","",ROUND((L211*K211),3)))</f>
        <v/>
      </c>
    </row>
    <row r="212" spans="1:13" ht="15.6" x14ac:dyDescent="0.25">
      <c r="A212" s="13">
        <v>4</v>
      </c>
      <c r="B212" s="14"/>
      <c r="C212" s="14"/>
      <c r="D212" s="15" t="str">
        <f t="shared" si="54"/>
        <v/>
      </c>
      <c r="E212" s="16" t="str">
        <f t="shared" si="55"/>
        <v/>
      </c>
      <c r="F212" s="17" t="str">
        <f t="shared" si="56"/>
        <v/>
      </c>
      <c r="G212" s="172"/>
      <c r="H212" s="18">
        <v>4</v>
      </c>
      <c r="I212" s="33"/>
      <c r="J212" s="14"/>
      <c r="K212" s="15" t="str">
        <f t="shared" si="57"/>
        <v/>
      </c>
      <c r="L212" s="16" t="str">
        <f t="shared" si="58"/>
        <v/>
      </c>
      <c r="M212" s="16" t="str">
        <f t="shared" si="59"/>
        <v/>
      </c>
    </row>
    <row r="213" spans="1:13" ht="15.6" x14ac:dyDescent="0.25">
      <c r="A213" s="13">
        <v>5</v>
      </c>
      <c r="B213" s="14"/>
      <c r="C213" s="14"/>
      <c r="D213" s="15" t="str">
        <f t="shared" si="54"/>
        <v/>
      </c>
      <c r="E213" s="16" t="str">
        <f t="shared" si="55"/>
        <v/>
      </c>
      <c r="F213" s="17" t="str">
        <f t="shared" si="56"/>
        <v/>
      </c>
      <c r="G213" s="172"/>
      <c r="H213" s="18">
        <v>5</v>
      </c>
      <c r="I213" s="33"/>
      <c r="J213" s="14"/>
      <c r="K213" s="15" t="str">
        <f t="shared" si="57"/>
        <v/>
      </c>
      <c r="L213" s="16" t="str">
        <f t="shared" si="58"/>
        <v/>
      </c>
      <c r="M213" s="16" t="str">
        <f t="shared" si="59"/>
        <v/>
      </c>
    </row>
    <row r="214" spans="1:13" ht="15.6" x14ac:dyDescent="0.25">
      <c r="A214" s="13">
        <v>6</v>
      </c>
      <c r="B214" s="14"/>
      <c r="C214" s="14"/>
      <c r="D214" s="15" t="str">
        <f t="shared" si="54"/>
        <v/>
      </c>
      <c r="E214" s="16" t="str">
        <f t="shared" si="55"/>
        <v/>
      </c>
      <c r="F214" s="17" t="str">
        <f t="shared" si="56"/>
        <v/>
      </c>
      <c r="G214" s="172"/>
      <c r="H214" s="18">
        <v>6</v>
      </c>
      <c r="I214" s="33"/>
      <c r="J214" s="14"/>
      <c r="K214" s="15" t="str">
        <f t="shared" si="57"/>
        <v/>
      </c>
      <c r="L214" s="16" t="str">
        <f t="shared" si="58"/>
        <v/>
      </c>
      <c r="M214" s="16" t="str">
        <f t="shared" si="59"/>
        <v/>
      </c>
    </row>
    <row r="215" spans="1:13" ht="15.6" x14ac:dyDescent="0.25">
      <c r="A215" s="13">
        <v>7</v>
      </c>
      <c r="B215" s="14"/>
      <c r="C215" s="14"/>
      <c r="D215" s="15" t="str">
        <f t="shared" si="54"/>
        <v/>
      </c>
      <c r="E215" s="16" t="str">
        <f t="shared" si="55"/>
        <v/>
      </c>
      <c r="F215" s="17" t="str">
        <f t="shared" si="56"/>
        <v/>
      </c>
      <c r="G215" s="172"/>
      <c r="H215" s="18">
        <v>7</v>
      </c>
      <c r="I215" s="33"/>
      <c r="J215" s="14"/>
      <c r="K215" s="15" t="str">
        <f t="shared" si="57"/>
        <v/>
      </c>
      <c r="L215" s="16" t="str">
        <f t="shared" si="58"/>
        <v/>
      </c>
      <c r="M215" s="16" t="str">
        <f t="shared" si="59"/>
        <v/>
      </c>
    </row>
    <row r="216" spans="1:13" ht="15.6" x14ac:dyDescent="0.25">
      <c r="A216" s="13">
        <v>8</v>
      </c>
      <c r="B216" s="14"/>
      <c r="C216" s="14"/>
      <c r="D216" s="15" t="str">
        <f t="shared" si="54"/>
        <v/>
      </c>
      <c r="E216" s="16" t="str">
        <f t="shared" si="55"/>
        <v/>
      </c>
      <c r="F216" s="17" t="str">
        <f t="shared" si="56"/>
        <v/>
      </c>
      <c r="G216" s="172"/>
      <c r="H216" s="18">
        <v>8</v>
      </c>
      <c r="I216" s="33"/>
      <c r="J216" s="14"/>
      <c r="K216" s="15" t="str">
        <f t="shared" si="57"/>
        <v/>
      </c>
      <c r="L216" s="16" t="str">
        <f t="shared" si="58"/>
        <v/>
      </c>
      <c r="M216" s="16" t="str">
        <f t="shared" si="59"/>
        <v/>
      </c>
    </row>
    <row r="217" spans="1:13" ht="15.6" x14ac:dyDescent="0.25">
      <c r="A217" s="13">
        <v>9</v>
      </c>
      <c r="B217" s="14"/>
      <c r="C217" s="14"/>
      <c r="D217" s="15" t="str">
        <f t="shared" si="54"/>
        <v/>
      </c>
      <c r="E217" s="16" t="str">
        <f t="shared" si="55"/>
        <v/>
      </c>
      <c r="F217" s="17" t="str">
        <f t="shared" si="56"/>
        <v/>
      </c>
      <c r="G217" s="172"/>
      <c r="H217" s="18">
        <v>9</v>
      </c>
      <c r="I217" s="33"/>
      <c r="J217" s="14"/>
      <c r="K217" s="15" t="str">
        <f t="shared" si="57"/>
        <v/>
      </c>
      <c r="L217" s="16" t="str">
        <f t="shared" si="58"/>
        <v/>
      </c>
      <c r="M217" s="16" t="str">
        <f t="shared" si="59"/>
        <v/>
      </c>
    </row>
    <row r="218" spans="1:13" ht="15.6" x14ac:dyDescent="0.25">
      <c r="A218" s="13">
        <v>10</v>
      </c>
      <c r="B218" s="14"/>
      <c r="C218" s="14"/>
      <c r="D218" s="15" t="str">
        <f t="shared" si="54"/>
        <v/>
      </c>
      <c r="E218" s="16" t="str">
        <f t="shared" si="55"/>
        <v/>
      </c>
      <c r="F218" s="17" t="str">
        <f t="shared" si="56"/>
        <v/>
      </c>
      <c r="G218" s="172"/>
      <c r="H218" s="18">
        <v>10</v>
      </c>
      <c r="I218" s="33"/>
      <c r="J218" s="14"/>
      <c r="K218" s="15" t="str">
        <f t="shared" si="57"/>
        <v/>
      </c>
      <c r="L218" s="16" t="str">
        <f t="shared" si="58"/>
        <v/>
      </c>
      <c r="M218" s="16" t="str">
        <f t="shared" si="59"/>
        <v/>
      </c>
    </row>
    <row r="219" spans="1:13" ht="15.6" x14ac:dyDescent="0.25">
      <c r="A219" s="13">
        <v>11</v>
      </c>
      <c r="B219" s="14"/>
      <c r="C219" s="14"/>
      <c r="D219" s="15" t="str">
        <f t="shared" si="54"/>
        <v/>
      </c>
      <c r="E219" s="16" t="str">
        <f t="shared" si="55"/>
        <v/>
      </c>
      <c r="F219" s="17" t="str">
        <f t="shared" si="56"/>
        <v/>
      </c>
      <c r="G219" s="172"/>
      <c r="H219" s="18">
        <v>11</v>
      </c>
      <c r="I219" s="33"/>
      <c r="J219" s="14"/>
      <c r="K219" s="15" t="str">
        <f t="shared" si="57"/>
        <v/>
      </c>
      <c r="L219" s="16" t="str">
        <f t="shared" si="58"/>
        <v/>
      </c>
      <c r="M219" s="16" t="str">
        <f t="shared" si="59"/>
        <v/>
      </c>
    </row>
    <row r="220" spans="1:13" ht="15.6" x14ac:dyDescent="0.25">
      <c r="A220" s="13">
        <v>12</v>
      </c>
      <c r="B220" s="14"/>
      <c r="C220" s="14"/>
      <c r="D220" s="15" t="str">
        <f t="shared" si="54"/>
        <v/>
      </c>
      <c r="E220" s="16" t="str">
        <f t="shared" si="55"/>
        <v/>
      </c>
      <c r="F220" s="17" t="str">
        <f t="shared" si="56"/>
        <v/>
      </c>
      <c r="G220" s="172"/>
      <c r="H220" s="18">
        <v>12</v>
      </c>
      <c r="I220" s="33"/>
      <c r="J220" s="14"/>
      <c r="K220" s="15" t="str">
        <f t="shared" si="57"/>
        <v/>
      </c>
      <c r="L220" s="16" t="str">
        <f t="shared" si="58"/>
        <v/>
      </c>
      <c r="M220" s="16" t="str">
        <f t="shared" si="59"/>
        <v/>
      </c>
    </row>
    <row r="221" spans="1:13" ht="15.6" x14ac:dyDescent="0.25">
      <c r="A221" s="13">
        <v>13</v>
      </c>
      <c r="B221" s="14"/>
      <c r="C221" s="14"/>
      <c r="D221" s="15" t="str">
        <f t="shared" si="54"/>
        <v/>
      </c>
      <c r="E221" s="16" t="str">
        <f t="shared" si="55"/>
        <v/>
      </c>
      <c r="F221" s="17" t="str">
        <f t="shared" si="56"/>
        <v/>
      </c>
      <c r="G221" s="172"/>
      <c r="H221" s="18">
        <v>13</v>
      </c>
      <c r="I221" s="33"/>
      <c r="J221" s="14"/>
      <c r="K221" s="15" t="str">
        <f t="shared" si="57"/>
        <v/>
      </c>
      <c r="L221" s="16" t="str">
        <f t="shared" si="58"/>
        <v/>
      </c>
      <c r="M221" s="16" t="str">
        <f t="shared" si="59"/>
        <v/>
      </c>
    </row>
    <row r="222" spans="1:13" ht="15.6" x14ac:dyDescent="0.25">
      <c r="A222" s="13">
        <v>14</v>
      </c>
      <c r="B222" s="14"/>
      <c r="C222" s="14"/>
      <c r="D222" s="15" t="str">
        <f t="shared" si="54"/>
        <v/>
      </c>
      <c r="E222" s="16" t="str">
        <f t="shared" si="55"/>
        <v/>
      </c>
      <c r="F222" s="17" t="str">
        <f t="shared" si="56"/>
        <v/>
      </c>
      <c r="G222" s="172"/>
      <c r="H222" s="18">
        <v>14</v>
      </c>
      <c r="I222" s="33"/>
      <c r="J222" s="14"/>
      <c r="K222" s="15" t="str">
        <f t="shared" si="57"/>
        <v/>
      </c>
      <c r="L222" s="16" t="str">
        <f t="shared" si="58"/>
        <v/>
      </c>
      <c r="M222" s="16" t="str">
        <f t="shared" si="59"/>
        <v/>
      </c>
    </row>
    <row r="223" spans="1:13" ht="15.6" x14ac:dyDescent="0.25">
      <c r="A223" s="13">
        <v>15</v>
      </c>
      <c r="B223" s="14"/>
      <c r="C223" s="14"/>
      <c r="D223" s="15" t="str">
        <f t="shared" si="54"/>
        <v/>
      </c>
      <c r="E223" s="16" t="str">
        <f t="shared" si="55"/>
        <v/>
      </c>
      <c r="F223" s="17" t="str">
        <f t="shared" si="56"/>
        <v/>
      </c>
      <c r="G223" s="172"/>
      <c r="H223" s="18">
        <v>15</v>
      </c>
      <c r="I223" s="34"/>
      <c r="J223" s="29"/>
      <c r="K223" s="30" t="str">
        <f t="shared" si="57"/>
        <v/>
      </c>
      <c r="L223" s="31" t="str">
        <f t="shared" si="58"/>
        <v/>
      </c>
      <c r="M223" s="31" t="str">
        <f t="shared" si="59"/>
        <v/>
      </c>
    </row>
    <row r="224" spans="1:13" ht="15.6" x14ac:dyDescent="0.3">
      <c r="A224" s="174" t="s">
        <v>16</v>
      </c>
      <c r="B224" s="175"/>
      <c r="C224" s="175"/>
      <c r="D224" s="176"/>
      <c r="E224" s="177">
        <f>ROUND((SUM(F209:F223)),2)</f>
        <v>0</v>
      </c>
      <c r="F224" s="178"/>
      <c r="G224" s="173"/>
      <c r="H224" s="174" t="s">
        <v>16</v>
      </c>
      <c r="I224" s="175"/>
      <c r="J224" s="175"/>
      <c r="K224" s="176"/>
      <c r="L224" s="177">
        <f>ROUND((SUM(M209:M223)),2)</f>
        <v>0</v>
      </c>
      <c r="M224" s="178"/>
    </row>
    <row r="225" spans="1:13" ht="15.6" x14ac:dyDescent="0.25">
      <c r="A225" s="157" t="s">
        <v>17</v>
      </c>
      <c r="B225" s="158"/>
      <c r="C225" s="158"/>
      <c r="D225" s="158"/>
      <c r="E225" s="158"/>
      <c r="F225" s="159"/>
      <c r="G225" s="19" t="s">
        <v>18</v>
      </c>
      <c r="H225" s="160">
        <f>IF((E224-L224)&lt;0,((E224-L224)*-1),(E224-L224))</f>
        <v>0</v>
      </c>
      <c r="I225" s="161"/>
      <c r="J225" s="161"/>
      <c r="K225" s="161"/>
      <c r="L225" s="161"/>
      <c r="M225" s="162"/>
    </row>
    <row r="226" spans="1:13" ht="15.6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</row>
    <row r="230" spans="1:13" ht="15.6" x14ac:dyDescent="0.25">
      <c r="A230" s="120" t="s">
        <v>36</v>
      </c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2"/>
    </row>
    <row r="231" spans="1:13" ht="15.6" x14ac:dyDescent="0.25">
      <c r="A231" s="120" t="s">
        <v>8</v>
      </c>
      <c r="B231" s="121"/>
      <c r="C231" s="121"/>
      <c r="D231" s="121"/>
      <c r="E231" s="121"/>
      <c r="F231" s="122"/>
      <c r="G231" s="171"/>
      <c r="H231" s="120" t="s">
        <v>9</v>
      </c>
      <c r="I231" s="121"/>
      <c r="J231" s="121"/>
      <c r="K231" s="121"/>
      <c r="L231" s="121"/>
      <c r="M231" s="122"/>
    </row>
    <row r="232" spans="1:13" ht="15.6" x14ac:dyDescent="0.25">
      <c r="A232" s="9" t="s">
        <v>10</v>
      </c>
      <c r="B232" s="10" t="s">
        <v>11</v>
      </c>
      <c r="C232" s="10" t="s">
        <v>12</v>
      </c>
      <c r="D232" s="10" t="s">
        <v>13</v>
      </c>
      <c r="E232" s="10" t="s">
        <v>11</v>
      </c>
      <c r="F232" s="11" t="s">
        <v>14</v>
      </c>
      <c r="G232" s="172"/>
      <c r="H232" s="32" t="s">
        <v>10</v>
      </c>
      <c r="I232" s="25" t="str">
        <f>B232</f>
        <v>Dist</v>
      </c>
      <c r="J232" s="26" t="str">
        <f>C232</f>
        <v>R.L</v>
      </c>
      <c r="K232" s="26" t="str">
        <f>D232</f>
        <v>Av.RL</v>
      </c>
      <c r="L232" s="26" t="str">
        <f>E232</f>
        <v>Dist</v>
      </c>
      <c r="M232" s="26" t="str">
        <f>F232</f>
        <v>Area</v>
      </c>
    </row>
    <row r="233" spans="1:13" ht="15.6" x14ac:dyDescent="0.25">
      <c r="A233" s="13">
        <v>1</v>
      </c>
      <c r="B233" s="14"/>
      <c r="C233" s="14"/>
      <c r="D233" s="15" t="s">
        <v>15</v>
      </c>
      <c r="E233" s="16" t="s">
        <v>15</v>
      </c>
      <c r="F233" s="17" t="s">
        <v>15</v>
      </c>
      <c r="G233" s="172"/>
      <c r="H233" s="18">
        <v>1</v>
      </c>
      <c r="I233" s="33"/>
      <c r="J233" s="14"/>
      <c r="K233" s="15" t="s">
        <v>15</v>
      </c>
      <c r="L233" s="16" t="s">
        <v>15</v>
      </c>
      <c r="M233" s="16" t="s">
        <v>15</v>
      </c>
    </row>
    <row r="234" spans="1:13" ht="15.6" x14ac:dyDescent="0.25">
      <c r="A234" s="13">
        <v>2</v>
      </c>
      <c r="B234" s="14"/>
      <c r="C234" s="14"/>
      <c r="D234" s="15" t="str">
        <f>IF(C234="","",ROUNDUP(((C233+C234)/2),2))</f>
        <v/>
      </c>
      <c r="E234" s="16" t="str">
        <f>IF(B234="","",ROUND((B234-B233),2))</f>
        <v/>
      </c>
      <c r="F234" s="17" t="str">
        <f>IF(E234="","",IF(C234="","",ROUND((E234*D234),3)))</f>
        <v/>
      </c>
      <c r="G234" s="172"/>
      <c r="H234" s="18">
        <v>2</v>
      </c>
      <c r="I234" s="33"/>
      <c r="J234" s="14"/>
      <c r="K234" s="15" t="str">
        <f>IF(J234="","",ROUNDUP(((J233+J234)/2),2))</f>
        <v/>
      </c>
      <c r="L234" s="16" t="str">
        <f>IF(I234="","",ROUND((I234-I233),2))</f>
        <v/>
      </c>
      <c r="M234" s="16" t="str">
        <f>IF(L234="","",IF(J234="","",ROUND((L234*K234),3)))</f>
        <v/>
      </c>
    </row>
    <row r="235" spans="1:13" ht="15.6" x14ac:dyDescent="0.25">
      <c r="A235" s="13">
        <v>3</v>
      </c>
      <c r="B235" s="14"/>
      <c r="C235" s="14"/>
      <c r="D235" s="15" t="str">
        <f t="shared" ref="D235:D247" si="60">IF(C235="","",ROUNDUP(((C234+C235)/2),2))</f>
        <v/>
      </c>
      <c r="E235" s="16" t="str">
        <f t="shared" ref="E235:E247" si="61">IF(B235="","",ROUND((B235-B234),2))</f>
        <v/>
      </c>
      <c r="F235" s="17" t="str">
        <f t="shared" ref="F235:F247" si="62">IF(E235="","",IF(C235="","",ROUND((E235*D235),3)))</f>
        <v/>
      </c>
      <c r="G235" s="172"/>
      <c r="H235" s="18">
        <v>3</v>
      </c>
      <c r="I235" s="33"/>
      <c r="J235" s="14"/>
      <c r="K235" s="15" t="str">
        <f t="shared" ref="K235:K247" si="63">IF(J235="","",ROUNDUP(((J234+J235)/2),2))</f>
        <v/>
      </c>
      <c r="L235" s="16" t="str">
        <f t="shared" ref="L235:L247" si="64">IF(I235="","",ROUND((I235-I234),2))</f>
        <v/>
      </c>
      <c r="M235" s="16" t="str">
        <f t="shared" ref="M235:M247" si="65">IF(L235="","",IF(J235="","",ROUND((L235*K235),3)))</f>
        <v/>
      </c>
    </row>
    <row r="236" spans="1:13" ht="15.6" x14ac:dyDescent="0.25">
      <c r="A236" s="13">
        <v>4</v>
      </c>
      <c r="B236" s="14"/>
      <c r="C236" s="14"/>
      <c r="D236" s="15" t="str">
        <f t="shared" si="60"/>
        <v/>
      </c>
      <c r="E236" s="16" t="str">
        <f t="shared" si="61"/>
        <v/>
      </c>
      <c r="F236" s="17" t="str">
        <f t="shared" si="62"/>
        <v/>
      </c>
      <c r="G236" s="172"/>
      <c r="H236" s="18">
        <v>4</v>
      </c>
      <c r="I236" s="33"/>
      <c r="J236" s="14"/>
      <c r="K236" s="15" t="str">
        <f t="shared" si="63"/>
        <v/>
      </c>
      <c r="L236" s="16" t="str">
        <f t="shared" si="64"/>
        <v/>
      </c>
      <c r="M236" s="16" t="str">
        <f t="shared" si="65"/>
        <v/>
      </c>
    </row>
    <row r="237" spans="1:13" ht="15.6" x14ac:dyDescent="0.25">
      <c r="A237" s="13">
        <v>5</v>
      </c>
      <c r="B237" s="14"/>
      <c r="C237" s="14"/>
      <c r="D237" s="15" t="str">
        <f t="shared" si="60"/>
        <v/>
      </c>
      <c r="E237" s="16" t="str">
        <f t="shared" si="61"/>
        <v/>
      </c>
      <c r="F237" s="17" t="str">
        <f t="shared" si="62"/>
        <v/>
      </c>
      <c r="G237" s="172"/>
      <c r="H237" s="18">
        <v>5</v>
      </c>
      <c r="I237" s="33"/>
      <c r="J237" s="14"/>
      <c r="K237" s="15" t="str">
        <f t="shared" si="63"/>
        <v/>
      </c>
      <c r="L237" s="16" t="str">
        <f t="shared" si="64"/>
        <v/>
      </c>
      <c r="M237" s="16" t="str">
        <f t="shared" si="65"/>
        <v/>
      </c>
    </row>
    <row r="238" spans="1:13" ht="15.6" x14ac:dyDescent="0.25">
      <c r="A238" s="13">
        <v>6</v>
      </c>
      <c r="B238" s="14"/>
      <c r="C238" s="14"/>
      <c r="D238" s="15" t="str">
        <f t="shared" si="60"/>
        <v/>
      </c>
      <c r="E238" s="16" t="str">
        <f t="shared" si="61"/>
        <v/>
      </c>
      <c r="F238" s="17" t="str">
        <f t="shared" si="62"/>
        <v/>
      </c>
      <c r="G238" s="172"/>
      <c r="H238" s="18">
        <v>6</v>
      </c>
      <c r="I238" s="33"/>
      <c r="J238" s="14"/>
      <c r="K238" s="15" t="str">
        <f t="shared" si="63"/>
        <v/>
      </c>
      <c r="L238" s="16" t="str">
        <f t="shared" si="64"/>
        <v/>
      </c>
      <c r="M238" s="16" t="str">
        <f t="shared" si="65"/>
        <v/>
      </c>
    </row>
    <row r="239" spans="1:13" ht="15.6" x14ac:dyDescent="0.25">
      <c r="A239" s="13">
        <v>7</v>
      </c>
      <c r="B239" s="14"/>
      <c r="C239" s="14"/>
      <c r="D239" s="15" t="str">
        <f t="shared" si="60"/>
        <v/>
      </c>
      <c r="E239" s="16" t="str">
        <f t="shared" si="61"/>
        <v/>
      </c>
      <c r="F239" s="17" t="str">
        <f t="shared" si="62"/>
        <v/>
      </c>
      <c r="G239" s="172"/>
      <c r="H239" s="18">
        <v>7</v>
      </c>
      <c r="I239" s="33"/>
      <c r="J239" s="14"/>
      <c r="K239" s="15" t="str">
        <f t="shared" si="63"/>
        <v/>
      </c>
      <c r="L239" s="16" t="str">
        <f t="shared" si="64"/>
        <v/>
      </c>
      <c r="M239" s="16" t="str">
        <f t="shared" si="65"/>
        <v/>
      </c>
    </row>
    <row r="240" spans="1:13" ht="15.6" x14ac:dyDescent="0.25">
      <c r="A240" s="13">
        <v>8</v>
      </c>
      <c r="B240" s="14"/>
      <c r="C240" s="14"/>
      <c r="D240" s="15" t="str">
        <f t="shared" si="60"/>
        <v/>
      </c>
      <c r="E240" s="16" t="str">
        <f t="shared" si="61"/>
        <v/>
      </c>
      <c r="F240" s="17" t="str">
        <f t="shared" si="62"/>
        <v/>
      </c>
      <c r="G240" s="172"/>
      <c r="H240" s="18">
        <v>8</v>
      </c>
      <c r="I240" s="33"/>
      <c r="J240" s="14"/>
      <c r="K240" s="15" t="str">
        <f t="shared" si="63"/>
        <v/>
      </c>
      <c r="L240" s="16" t="str">
        <f t="shared" si="64"/>
        <v/>
      </c>
      <c r="M240" s="16" t="str">
        <f t="shared" si="65"/>
        <v/>
      </c>
    </row>
    <row r="241" spans="1:13" ht="15.6" x14ac:dyDescent="0.25">
      <c r="A241" s="13">
        <v>9</v>
      </c>
      <c r="B241" s="14"/>
      <c r="C241" s="14"/>
      <c r="D241" s="15" t="str">
        <f t="shared" si="60"/>
        <v/>
      </c>
      <c r="E241" s="16" t="str">
        <f t="shared" si="61"/>
        <v/>
      </c>
      <c r="F241" s="17" t="str">
        <f t="shared" si="62"/>
        <v/>
      </c>
      <c r="G241" s="172"/>
      <c r="H241" s="18">
        <v>9</v>
      </c>
      <c r="I241" s="33"/>
      <c r="J241" s="14"/>
      <c r="K241" s="15" t="str">
        <f t="shared" si="63"/>
        <v/>
      </c>
      <c r="L241" s="16" t="str">
        <f t="shared" si="64"/>
        <v/>
      </c>
      <c r="M241" s="16" t="str">
        <f t="shared" si="65"/>
        <v/>
      </c>
    </row>
    <row r="242" spans="1:13" ht="15.6" x14ac:dyDescent="0.25">
      <c r="A242" s="13">
        <v>10</v>
      </c>
      <c r="B242" s="14"/>
      <c r="C242" s="14"/>
      <c r="D242" s="15" t="str">
        <f t="shared" si="60"/>
        <v/>
      </c>
      <c r="E242" s="16" t="str">
        <f t="shared" si="61"/>
        <v/>
      </c>
      <c r="F242" s="17" t="str">
        <f t="shared" si="62"/>
        <v/>
      </c>
      <c r="G242" s="172"/>
      <c r="H242" s="18">
        <v>10</v>
      </c>
      <c r="I242" s="33"/>
      <c r="J242" s="14"/>
      <c r="K242" s="15" t="str">
        <f t="shared" si="63"/>
        <v/>
      </c>
      <c r="L242" s="16" t="str">
        <f t="shared" si="64"/>
        <v/>
      </c>
      <c r="M242" s="16" t="str">
        <f t="shared" si="65"/>
        <v/>
      </c>
    </row>
    <row r="243" spans="1:13" ht="15.6" x14ac:dyDescent="0.25">
      <c r="A243" s="13">
        <v>11</v>
      </c>
      <c r="B243" s="14"/>
      <c r="C243" s="14"/>
      <c r="D243" s="15" t="str">
        <f t="shared" si="60"/>
        <v/>
      </c>
      <c r="E243" s="16" t="str">
        <f t="shared" si="61"/>
        <v/>
      </c>
      <c r="F243" s="17" t="str">
        <f t="shared" si="62"/>
        <v/>
      </c>
      <c r="G243" s="172"/>
      <c r="H243" s="18">
        <v>11</v>
      </c>
      <c r="I243" s="33"/>
      <c r="J243" s="14"/>
      <c r="K243" s="15" t="str">
        <f t="shared" si="63"/>
        <v/>
      </c>
      <c r="L243" s="16" t="str">
        <f t="shared" si="64"/>
        <v/>
      </c>
      <c r="M243" s="16" t="str">
        <f t="shared" si="65"/>
        <v/>
      </c>
    </row>
    <row r="244" spans="1:13" ht="15.6" x14ac:dyDescent="0.25">
      <c r="A244" s="13">
        <v>12</v>
      </c>
      <c r="B244" s="14"/>
      <c r="C244" s="14"/>
      <c r="D244" s="15" t="str">
        <f t="shared" si="60"/>
        <v/>
      </c>
      <c r="E244" s="16" t="str">
        <f t="shared" si="61"/>
        <v/>
      </c>
      <c r="F244" s="17" t="str">
        <f t="shared" si="62"/>
        <v/>
      </c>
      <c r="G244" s="172"/>
      <c r="H244" s="18">
        <v>12</v>
      </c>
      <c r="I244" s="33"/>
      <c r="J244" s="14"/>
      <c r="K244" s="15" t="str">
        <f t="shared" si="63"/>
        <v/>
      </c>
      <c r="L244" s="16" t="str">
        <f t="shared" si="64"/>
        <v/>
      </c>
      <c r="M244" s="16" t="str">
        <f t="shared" si="65"/>
        <v/>
      </c>
    </row>
    <row r="245" spans="1:13" ht="15.6" x14ac:dyDescent="0.25">
      <c r="A245" s="13">
        <v>13</v>
      </c>
      <c r="B245" s="14"/>
      <c r="C245" s="14"/>
      <c r="D245" s="15" t="str">
        <f t="shared" si="60"/>
        <v/>
      </c>
      <c r="E245" s="16" t="str">
        <f t="shared" si="61"/>
        <v/>
      </c>
      <c r="F245" s="17" t="str">
        <f t="shared" si="62"/>
        <v/>
      </c>
      <c r="G245" s="172"/>
      <c r="H245" s="18">
        <v>13</v>
      </c>
      <c r="I245" s="33"/>
      <c r="J245" s="14"/>
      <c r="K245" s="15" t="str">
        <f t="shared" si="63"/>
        <v/>
      </c>
      <c r="L245" s="16" t="str">
        <f t="shared" si="64"/>
        <v/>
      </c>
      <c r="M245" s="16" t="str">
        <f t="shared" si="65"/>
        <v/>
      </c>
    </row>
    <row r="246" spans="1:13" ht="15.6" x14ac:dyDescent="0.25">
      <c r="A246" s="13">
        <v>14</v>
      </c>
      <c r="B246" s="14"/>
      <c r="C246" s="14"/>
      <c r="D246" s="15" t="str">
        <f t="shared" si="60"/>
        <v/>
      </c>
      <c r="E246" s="16" t="str">
        <f t="shared" si="61"/>
        <v/>
      </c>
      <c r="F246" s="17" t="str">
        <f t="shared" si="62"/>
        <v/>
      </c>
      <c r="G246" s="172"/>
      <c r="H246" s="18">
        <v>14</v>
      </c>
      <c r="I246" s="33"/>
      <c r="J246" s="14"/>
      <c r="K246" s="15" t="str">
        <f t="shared" si="63"/>
        <v/>
      </c>
      <c r="L246" s="16" t="str">
        <f t="shared" si="64"/>
        <v/>
      </c>
      <c r="M246" s="16" t="str">
        <f t="shared" si="65"/>
        <v/>
      </c>
    </row>
    <row r="247" spans="1:13" ht="15.6" x14ac:dyDescent="0.25">
      <c r="A247" s="13">
        <v>15</v>
      </c>
      <c r="B247" s="14"/>
      <c r="C247" s="14"/>
      <c r="D247" s="15" t="str">
        <f t="shared" si="60"/>
        <v/>
      </c>
      <c r="E247" s="16" t="str">
        <f t="shared" si="61"/>
        <v/>
      </c>
      <c r="F247" s="17" t="str">
        <f t="shared" si="62"/>
        <v/>
      </c>
      <c r="G247" s="172"/>
      <c r="H247" s="18">
        <v>15</v>
      </c>
      <c r="I247" s="34"/>
      <c r="J247" s="29"/>
      <c r="K247" s="30" t="str">
        <f t="shared" si="63"/>
        <v/>
      </c>
      <c r="L247" s="31" t="str">
        <f t="shared" si="64"/>
        <v/>
      </c>
      <c r="M247" s="31" t="str">
        <f t="shared" si="65"/>
        <v/>
      </c>
    </row>
    <row r="248" spans="1:13" ht="15.6" x14ac:dyDescent="0.3">
      <c r="A248" s="174" t="s">
        <v>16</v>
      </c>
      <c r="B248" s="175"/>
      <c r="C248" s="175"/>
      <c r="D248" s="176"/>
      <c r="E248" s="177">
        <f>ROUND((SUM(F233:F247)),2)</f>
        <v>0</v>
      </c>
      <c r="F248" s="178"/>
      <c r="G248" s="173"/>
      <c r="H248" s="174" t="s">
        <v>16</v>
      </c>
      <c r="I248" s="175"/>
      <c r="J248" s="175"/>
      <c r="K248" s="176"/>
      <c r="L248" s="177">
        <f>ROUND((SUM(M233:M247)),2)</f>
        <v>0</v>
      </c>
      <c r="M248" s="178"/>
    </row>
    <row r="249" spans="1:13" ht="15.6" x14ac:dyDescent="0.25">
      <c r="A249" s="157" t="s">
        <v>17</v>
      </c>
      <c r="B249" s="158"/>
      <c r="C249" s="158"/>
      <c r="D249" s="158"/>
      <c r="E249" s="158"/>
      <c r="F249" s="159"/>
      <c r="G249" s="19" t="s">
        <v>18</v>
      </c>
      <c r="H249" s="160">
        <f>IF((E248-L248)&lt;0,((E248-L248)*-1),(E248-L248))</f>
        <v>0</v>
      </c>
      <c r="I249" s="161"/>
      <c r="J249" s="161"/>
      <c r="K249" s="161"/>
      <c r="L249" s="161"/>
      <c r="M249" s="162"/>
    </row>
    <row r="250" spans="1:13" ht="15.6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</row>
    <row r="253" spans="1:13" ht="15.6" x14ac:dyDescent="0.25">
      <c r="A253" s="120" t="s">
        <v>37</v>
      </c>
      <c r="B253" s="121"/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2"/>
    </row>
    <row r="254" spans="1:13" ht="15.6" x14ac:dyDescent="0.25">
      <c r="A254" s="120" t="s">
        <v>8</v>
      </c>
      <c r="B254" s="121"/>
      <c r="C254" s="121"/>
      <c r="D254" s="121"/>
      <c r="E254" s="121"/>
      <c r="F254" s="122"/>
      <c r="G254" s="171"/>
      <c r="H254" s="120" t="s">
        <v>9</v>
      </c>
      <c r="I254" s="121"/>
      <c r="J254" s="121"/>
      <c r="K254" s="121"/>
      <c r="L254" s="121"/>
      <c r="M254" s="122"/>
    </row>
    <row r="255" spans="1:13" ht="15.6" x14ac:dyDescent="0.25">
      <c r="A255" s="9" t="s">
        <v>10</v>
      </c>
      <c r="B255" s="10" t="s">
        <v>11</v>
      </c>
      <c r="C255" s="10" t="s">
        <v>12</v>
      </c>
      <c r="D255" s="10" t="s">
        <v>13</v>
      </c>
      <c r="E255" s="10" t="s">
        <v>11</v>
      </c>
      <c r="F255" s="11" t="s">
        <v>14</v>
      </c>
      <c r="G255" s="172"/>
      <c r="H255" s="32" t="s">
        <v>10</v>
      </c>
      <c r="I255" s="25" t="str">
        <f>B255</f>
        <v>Dist</v>
      </c>
      <c r="J255" s="26" t="str">
        <f>C255</f>
        <v>R.L</v>
      </c>
      <c r="K255" s="26" t="str">
        <f>D255</f>
        <v>Av.RL</v>
      </c>
      <c r="L255" s="26" t="str">
        <f>E255</f>
        <v>Dist</v>
      </c>
      <c r="M255" s="26" t="str">
        <f>F255</f>
        <v>Area</v>
      </c>
    </row>
    <row r="256" spans="1:13" ht="15.6" x14ac:dyDescent="0.25">
      <c r="A256" s="13">
        <v>1</v>
      </c>
      <c r="B256" s="14"/>
      <c r="C256" s="14"/>
      <c r="D256" s="15" t="s">
        <v>15</v>
      </c>
      <c r="E256" s="16" t="s">
        <v>15</v>
      </c>
      <c r="F256" s="17" t="s">
        <v>15</v>
      </c>
      <c r="G256" s="172"/>
      <c r="H256" s="18">
        <v>1</v>
      </c>
      <c r="I256" s="33"/>
      <c r="J256" s="14"/>
      <c r="K256" s="15" t="s">
        <v>15</v>
      </c>
      <c r="L256" s="16" t="s">
        <v>15</v>
      </c>
      <c r="M256" s="16" t="s">
        <v>15</v>
      </c>
    </row>
    <row r="257" spans="1:13" ht="15.6" x14ac:dyDescent="0.25">
      <c r="A257" s="13">
        <v>2</v>
      </c>
      <c r="B257" s="14"/>
      <c r="C257" s="14"/>
      <c r="D257" s="15" t="str">
        <f>IF(C257="","",ROUNDUP(((C256+C257)/2),2))</f>
        <v/>
      </c>
      <c r="E257" s="16" t="str">
        <f>IF(B257="","",ROUND((B257-B256),2))</f>
        <v/>
      </c>
      <c r="F257" s="17" t="str">
        <f>IF(E257="","",IF(C257="","",ROUND((E257*D257),3)))</f>
        <v/>
      </c>
      <c r="G257" s="172"/>
      <c r="H257" s="18">
        <v>2</v>
      </c>
      <c r="I257" s="33"/>
      <c r="J257" s="14"/>
      <c r="K257" s="15" t="str">
        <f>IF(J257="","",ROUNDUP(((J256+J257)/2),2))</f>
        <v/>
      </c>
      <c r="L257" s="16" t="str">
        <f>IF(I257="","",ROUND((I257-I256),2))</f>
        <v/>
      </c>
      <c r="M257" s="16" t="str">
        <f>IF(L257="","",IF(J257="","",ROUND((L257*K257),3)))</f>
        <v/>
      </c>
    </row>
    <row r="258" spans="1:13" ht="15.6" x14ac:dyDescent="0.25">
      <c r="A258" s="13">
        <v>3</v>
      </c>
      <c r="B258" s="14"/>
      <c r="C258" s="14"/>
      <c r="D258" s="15" t="str">
        <f t="shared" ref="D258:D270" si="66">IF(C258="","",ROUNDUP(((C257+C258)/2),2))</f>
        <v/>
      </c>
      <c r="E258" s="16" t="str">
        <f t="shared" ref="E258:E270" si="67">IF(B258="","",ROUND((B258-B257),2))</f>
        <v/>
      </c>
      <c r="F258" s="17" t="str">
        <f t="shared" ref="F258:F270" si="68">IF(E258="","",IF(C258="","",ROUND((E258*D258),3)))</f>
        <v/>
      </c>
      <c r="G258" s="172"/>
      <c r="H258" s="18">
        <v>3</v>
      </c>
      <c r="I258" s="33"/>
      <c r="J258" s="14"/>
      <c r="K258" s="15" t="str">
        <f t="shared" ref="K258:K270" si="69">IF(J258="","",ROUNDUP(((J257+J258)/2),2))</f>
        <v/>
      </c>
      <c r="L258" s="16" t="str">
        <f t="shared" ref="L258:L270" si="70">IF(I258="","",ROUND((I258-I257),2))</f>
        <v/>
      </c>
      <c r="M258" s="16" t="str">
        <f t="shared" ref="M258:M270" si="71">IF(L258="","",IF(J258="","",ROUND((L258*K258),3)))</f>
        <v/>
      </c>
    </row>
    <row r="259" spans="1:13" ht="15.6" x14ac:dyDescent="0.25">
      <c r="A259" s="13">
        <v>4</v>
      </c>
      <c r="B259" s="14"/>
      <c r="C259" s="14"/>
      <c r="D259" s="15" t="str">
        <f t="shared" si="66"/>
        <v/>
      </c>
      <c r="E259" s="16" t="str">
        <f t="shared" si="67"/>
        <v/>
      </c>
      <c r="F259" s="17" t="str">
        <f t="shared" si="68"/>
        <v/>
      </c>
      <c r="G259" s="172"/>
      <c r="H259" s="18">
        <v>4</v>
      </c>
      <c r="I259" s="33"/>
      <c r="J259" s="14"/>
      <c r="K259" s="15" t="str">
        <f t="shared" si="69"/>
        <v/>
      </c>
      <c r="L259" s="16" t="str">
        <f t="shared" si="70"/>
        <v/>
      </c>
      <c r="M259" s="16" t="str">
        <f t="shared" si="71"/>
        <v/>
      </c>
    </row>
    <row r="260" spans="1:13" ht="15.6" x14ac:dyDescent="0.25">
      <c r="A260" s="13">
        <v>5</v>
      </c>
      <c r="B260" s="14"/>
      <c r="C260" s="14"/>
      <c r="D260" s="15" t="str">
        <f t="shared" si="66"/>
        <v/>
      </c>
      <c r="E260" s="16" t="str">
        <f t="shared" si="67"/>
        <v/>
      </c>
      <c r="F260" s="17" t="str">
        <f t="shared" si="68"/>
        <v/>
      </c>
      <c r="G260" s="172"/>
      <c r="H260" s="18">
        <v>5</v>
      </c>
      <c r="I260" s="33"/>
      <c r="J260" s="14"/>
      <c r="K260" s="15" t="str">
        <f t="shared" si="69"/>
        <v/>
      </c>
      <c r="L260" s="16" t="str">
        <f t="shared" si="70"/>
        <v/>
      </c>
      <c r="M260" s="16" t="str">
        <f t="shared" si="71"/>
        <v/>
      </c>
    </row>
    <row r="261" spans="1:13" ht="15.6" x14ac:dyDescent="0.25">
      <c r="A261" s="13">
        <v>6</v>
      </c>
      <c r="B261" s="14"/>
      <c r="C261" s="14"/>
      <c r="D261" s="15" t="str">
        <f t="shared" si="66"/>
        <v/>
      </c>
      <c r="E261" s="16" t="str">
        <f t="shared" si="67"/>
        <v/>
      </c>
      <c r="F261" s="17" t="str">
        <f t="shared" si="68"/>
        <v/>
      </c>
      <c r="G261" s="172"/>
      <c r="H261" s="18">
        <v>6</v>
      </c>
      <c r="I261" s="33"/>
      <c r="J261" s="14"/>
      <c r="K261" s="15" t="str">
        <f t="shared" si="69"/>
        <v/>
      </c>
      <c r="L261" s="16" t="str">
        <f t="shared" si="70"/>
        <v/>
      </c>
      <c r="M261" s="16" t="str">
        <f t="shared" si="71"/>
        <v/>
      </c>
    </row>
    <row r="262" spans="1:13" ht="15.6" x14ac:dyDescent="0.25">
      <c r="A262" s="13">
        <v>7</v>
      </c>
      <c r="B262" s="14"/>
      <c r="C262" s="14"/>
      <c r="D262" s="15" t="str">
        <f t="shared" si="66"/>
        <v/>
      </c>
      <c r="E262" s="16" t="str">
        <f t="shared" si="67"/>
        <v/>
      </c>
      <c r="F262" s="17" t="str">
        <f t="shared" si="68"/>
        <v/>
      </c>
      <c r="G262" s="172"/>
      <c r="H262" s="18">
        <v>7</v>
      </c>
      <c r="I262" s="33"/>
      <c r="J262" s="14"/>
      <c r="K262" s="15" t="str">
        <f t="shared" si="69"/>
        <v/>
      </c>
      <c r="L262" s="16" t="str">
        <f t="shared" si="70"/>
        <v/>
      </c>
      <c r="M262" s="16" t="str">
        <f t="shared" si="71"/>
        <v/>
      </c>
    </row>
    <row r="263" spans="1:13" ht="15.6" x14ac:dyDescent="0.25">
      <c r="A263" s="13">
        <v>8</v>
      </c>
      <c r="B263" s="14"/>
      <c r="C263" s="14"/>
      <c r="D263" s="15" t="str">
        <f t="shared" si="66"/>
        <v/>
      </c>
      <c r="E263" s="16" t="str">
        <f t="shared" si="67"/>
        <v/>
      </c>
      <c r="F263" s="17" t="str">
        <f t="shared" si="68"/>
        <v/>
      </c>
      <c r="G263" s="172"/>
      <c r="H263" s="18">
        <v>8</v>
      </c>
      <c r="I263" s="33"/>
      <c r="J263" s="14"/>
      <c r="K263" s="15" t="str">
        <f t="shared" si="69"/>
        <v/>
      </c>
      <c r="L263" s="16" t="str">
        <f t="shared" si="70"/>
        <v/>
      </c>
      <c r="M263" s="16" t="str">
        <f t="shared" si="71"/>
        <v/>
      </c>
    </row>
    <row r="264" spans="1:13" ht="15.6" x14ac:dyDescent="0.25">
      <c r="A264" s="13">
        <v>9</v>
      </c>
      <c r="B264" s="14"/>
      <c r="C264" s="14"/>
      <c r="D264" s="15" t="str">
        <f t="shared" si="66"/>
        <v/>
      </c>
      <c r="E264" s="16" t="str">
        <f t="shared" si="67"/>
        <v/>
      </c>
      <c r="F264" s="17" t="str">
        <f t="shared" si="68"/>
        <v/>
      </c>
      <c r="G264" s="172"/>
      <c r="H264" s="18">
        <v>9</v>
      </c>
      <c r="I264" s="33"/>
      <c r="J264" s="14"/>
      <c r="K264" s="15" t="str">
        <f t="shared" si="69"/>
        <v/>
      </c>
      <c r="L264" s="16" t="str">
        <f t="shared" si="70"/>
        <v/>
      </c>
      <c r="M264" s="16" t="str">
        <f t="shared" si="71"/>
        <v/>
      </c>
    </row>
    <row r="265" spans="1:13" ht="15.6" x14ac:dyDescent="0.25">
      <c r="A265" s="13">
        <v>10</v>
      </c>
      <c r="B265" s="14"/>
      <c r="C265" s="14"/>
      <c r="D265" s="15" t="str">
        <f t="shared" si="66"/>
        <v/>
      </c>
      <c r="E265" s="16" t="str">
        <f t="shared" si="67"/>
        <v/>
      </c>
      <c r="F265" s="17" t="str">
        <f t="shared" si="68"/>
        <v/>
      </c>
      <c r="G265" s="172"/>
      <c r="H265" s="18">
        <v>10</v>
      </c>
      <c r="I265" s="33"/>
      <c r="J265" s="14"/>
      <c r="K265" s="15" t="str">
        <f t="shared" si="69"/>
        <v/>
      </c>
      <c r="L265" s="16" t="str">
        <f t="shared" si="70"/>
        <v/>
      </c>
      <c r="M265" s="16" t="str">
        <f t="shared" si="71"/>
        <v/>
      </c>
    </row>
    <row r="266" spans="1:13" ht="15.6" x14ac:dyDescent="0.25">
      <c r="A266" s="13">
        <v>11</v>
      </c>
      <c r="B266" s="14"/>
      <c r="C266" s="14"/>
      <c r="D266" s="15" t="str">
        <f t="shared" si="66"/>
        <v/>
      </c>
      <c r="E266" s="16" t="str">
        <f t="shared" si="67"/>
        <v/>
      </c>
      <c r="F266" s="17" t="str">
        <f t="shared" si="68"/>
        <v/>
      </c>
      <c r="G266" s="172"/>
      <c r="H266" s="18">
        <v>11</v>
      </c>
      <c r="I266" s="33"/>
      <c r="J266" s="14"/>
      <c r="K266" s="15" t="str">
        <f t="shared" si="69"/>
        <v/>
      </c>
      <c r="L266" s="16" t="str">
        <f t="shared" si="70"/>
        <v/>
      </c>
      <c r="M266" s="16" t="str">
        <f t="shared" si="71"/>
        <v/>
      </c>
    </row>
    <row r="267" spans="1:13" ht="15.6" x14ac:dyDescent="0.25">
      <c r="A267" s="13">
        <v>12</v>
      </c>
      <c r="B267" s="14"/>
      <c r="C267" s="14"/>
      <c r="D267" s="15" t="str">
        <f t="shared" si="66"/>
        <v/>
      </c>
      <c r="E267" s="16" t="str">
        <f t="shared" si="67"/>
        <v/>
      </c>
      <c r="F267" s="17" t="str">
        <f t="shared" si="68"/>
        <v/>
      </c>
      <c r="G267" s="172"/>
      <c r="H267" s="18">
        <v>12</v>
      </c>
      <c r="I267" s="33"/>
      <c r="J267" s="14"/>
      <c r="K267" s="15" t="str">
        <f t="shared" si="69"/>
        <v/>
      </c>
      <c r="L267" s="16" t="str">
        <f t="shared" si="70"/>
        <v/>
      </c>
      <c r="M267" s="16" t="str">
        <f t="shared" si="71"/>
        <v/>
      </c>
    </row>
    <row r="268" spans="1:13" ht="15.6" x14ac:dyDescent="0.25">
      <c r="A268" s="13">
        <v>13</v>
      </c>
      <c r="B268" s="14"/>
      <c r="C268" s="14"/>
      <c r="D268" s="15" t="str">
        <f t="shared" si="66"/>
        <v/>
      </c>
      <c r="E268" s="16" t="str">
        <f t="shared" si="67"/>
        <v/>
      </c>
      <c r="F268" s="17" t="str">
        <f t="shared" si="68"/>
        <v/>
      </c>
      <c r="G268" s="172"/>
      <c r="H268" s="18">
        <v>13</v>
      </c>
      <c r="I268" s="33"/>
      <c r="J268" s="14"/>
      <c r="K268" s="15" t="str">
        <f t="shared" si="69"/>
        <v/>
      </c>
      <c r="L268" s="16" t="str">
        <f t="shared" si="70"/>
        <v/>
      </c>
      <c r="M268" s="16" t="str">
        <f t="shared" si="71"/>
        <v/>
      </c>
    </row>
    <row r="269" spans="1:13" ht="15.6" x14ac:dyDescent="0.25">
      <c r="A269" s="13">
        <v>14</v>
      </c>
      <c r="B269" s="14"/>
      <c r="C269" s="14"/>
      <c r="D269" s="15" t="str">
        <f t="shared" si="66"/>
        <v/>
      </c>
      <c r="E269" s="16" t="str">
        <f t="shared" si="67"/>
        <v/>
      </c>
      <c r="F269" s="17" t="str">
        <f t="shared" si="68"/>
        <v/>
      </c>
      <c r="G269" s="172"/>
      <c r="H269" s="18">
        <v>14</v>
      </c>
      <c r="I269" s="33"/>
      <c r="J269" s="14"/>
      <c r="K269" s="15" t="str">
        <f t="shared" si="69"/>
        <v/>
      </c>
      <c r="L269" s="16" t="str">
        <f t="shared" si="70"/>
        <v/>
      </c>
      <c r="M269" s="16" t="str">
        <f t="shared" si="71"/>
        <v/>
      </c>
    </row>
    <row r="270" spans="1:13" ht="15.6" x14ac:dyDescent="0.25">
      <c r="A270" s="13">
        <v>15</v>
      </c>
      <c r="B270" s="14"/>
      <c r="C270" s="14"/>
      <c r="D270" s="15" t="str">
        <f t="shared" si="66"/>
        <v/>
      </c>
      <c r="E270" s="16" t="str">
        <f t="shared" si="67"/>
        <v/>
      </c>
      <c r="F270" s="17" t="str">
        <f t="shared" si="68"/>
        <v/>
      </c>
      <c r="G270" s="172"/>
      <c r="H270" s="18">
        <v>15</v>
      </c>
      <c r="I270" s="34"/>
      <c r="J270" s="29"/>
      <c r="K270" s="30" t="str">
        <f t="shared" si="69"/>
        <v/>
      </c>
      <c r="L270" s="31" t="str">
        <f t="shared" si="70"/>
        <v/>
      </c>
      <c r="M270" s="31" t="str">
        <f t="shared" si="71"/>
        <v/>
      </c>
    </row>
    <row r="271" spans="1:13" ht="15.6" x14ac:dyDescent="0.3">
      <c r="A271" s="174" t="s">
        <v>16</v>
      </c>
      <c r="B271" s="175"/>
      <c r="C271" s="175"/>
      <c r="D271" s="176"/>
      <c r="E271" s="177">
        <f>ROUND((SUM(F256:F270)),2)</f>
        <v>0</v>
      </c>
      <c r="F271" s="178"/>
      <c r="G271" s="173"/>
      <c r="H271" s="174" t="s">
        <v>16</v>
      </c>
      <c r="I271" s="175"/>
      <c r="J271" s="175"/>
      <c r="K271" s="176"/>
      <c r="L271" s="177">
        <f>ROUND((SUM(M256:M270)),2)</f>
        <v>0</v>
      </c>
      <c r="M271" s="178"/>
    </row>
    <row r="272" spans="1:13" ht="15.6" x14ac:dyDescent="0.25">
      <c r="A272" s="157" t="s">
        <v>17</v>
      </c>
      <c r="B272" s="158"/>
      <c r="C272" s="158"/>
      <c r="D272" s="158"/>
      <c r="E272" s="158"/>
      <c r="F272" s="159"/>
      <c r="G272" s="19" t="s">
        <v>18</v>
      </c>
      <c r="H272" s="160">
        <f>IF((E271-L271)&lt;0,((E271-L271)*-1),(E271-L271))</f>
        <v>0</v>
      </c>
      <c r="I272" s="161"/>
      <c r="J272" s="161"/>
      <c r="K272" s="161"/>
      <c r="L272" s="161"/>
      <c r="M272" s="162"/>
    </row>
    <row r="273" spans="1:13" ht="15.6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</row>
    <row r="276" spans="1:13" ht="15.6" x14ac:dyDescent="0.25">
      <c r="A276" s="120" t="s">
        <v>38</v>
      </c>
      <c r="B276" s="121"/>
      <c r="C276" s="121"/>
      <c r="D276" s="121"/>
      <c r="E276" s="121"/>
      <c r="F276" s="121"/>
      <c r="G276" s="121"/>
      <c r="H276" s="121"/>
      <c r="I276" s="121"/>
      <c r="J276" s="121"/>
      <c r="K276" s="121"/>
      <c r="L276" s="121"/>
      <c r="M276" s="122"/>
    </row>
    <row r="277" spans="1:13" ht="15.6" x14ac:dyDescent="0.25">
      <c r="A277" s="120" t="s">
        <v>8</v>
      </c>
      <c r="B277" s="121"/>
      <c r="C277" s="121"/>
      <c r="D277" s="121"/>
      <c r="E277" s="121"/>
      <c r="F277" s="122"/>
      <c r="G277" s="171"/>
      <c r="H277" s="120" t="s">
        <v>9</v>
      </c>
      <c r="I277" s="121"/>
      <c r="J277" s="121"/>
      <c r="K277" s="121"/>
      <c r="L277" s="121"/>
      <c r="M277" s="122"/>
    </row>
    <row r="278" spans="1:13" ht="15.6" x14ac:dyDescent="0.25">
      <c r="A278" s="9" t="s">
        <v>10</v>
      </c>
      <c r="B278" s="10" t="s">
        <v>11</v>
      </c>
      <c r="C278" s="10" t="s">
        <v>12</v>
      </c>
      <c r="D278" s="10" t="s">
        <v>13</v>
      </c>
      <c r="E278" s="10" t="s">
        <v>11</v>
      </c>
      <c r="F278" s="11" t="s">
        <v>14</v>
      </c>
      <c r="G278" s="172"/>
      <c r="H278" s="32" t="s">
        <v>10</v>
      </c>
      <c r="I278" s="25" t="str">
        <f>B278</f>
        <v>Dist</v>
      </c>
      <c r="J278" s="26" t="str">
        <f>C278</f>
        <v>R.L</v>
      </c>
      <c r="K278" s="26" t="str">
        <f>D278</f>
        <v>Av.RL</v>
      </c>
      <c r="L278" s="26" t="str">
        <f>E278</f>
        <v>Dist</v>
      </c>
      <c r="M278" s="26" t="str">
        <f>F278</f>
        <v>Area</v>
      </c>
    </row>
    <row r="279" spans="1:13" ht="15.6" x14ac:dyDescent="0.25">
      <c r="A279" s="13">
        <v>1</v>
      </c>
      <c r="B279" s="14"/>
      <c r="C279" s="14"/>
      <c r="D279" s="15" t="s">
        <v>15</v>
      </c>
      <c r="E279" s="16" t="s">
        <v>15</v>
      </c>
      <c r="F279" s="17" t="s">
        <v>15</v>
      </c>
      <c r="G279" s="172"/>
      <c r="H279" s="18">
        <v>1</v>
      </c>
      <c r="I279" s="33"/>
      <c r="J279" s="14"/>
      <c r="K279" s="15" t="s">
        <v>15</v>
      </c>
      <c r="L279" s="16" t="s">
        <v>15</v>
      </c>
      <c r="M279" s="16" t="s">
        <v>15</v>
      </c>
    </row>
    <row r="280" spans="1:13" ht="15.6" x14ac:dyDescent="0.25">
      <c r="A280" s="13">
        <v>2</v>
      </c>
      <c r="B280" s="14"/>
      <c r="C280" s="14"/>
      <c r="D280" s="15" t="str">
        <f>IF(C280="","",ROUNDUP(((C279+C280)/2),2))</f>
        <v/>
      </c>
      <c r="E280" s="16" t="str">
        <f>IF(B280="","",ROUND((B280-B279),2))</f>
        <v/>
      </c>
      <c r="F280" s="17" t="str">
        <f>IF(E280="","",IF(C280="","",ROUND((E280*D280),3)))</f>
        <v/>
      </c>
      <c r="G280" s="172"/>
      <c r="H280" s="18">
        <v>2</v>
      </c>
      <c r="I280" s="33"/>
      <c r="J280" s="14"/>
      <c r="K280" s="15" t="str">
        <f>IF(J280="","",ROUNDUP(((J279+J280)/2),2))</f>
        <v/>
      </c>
      <c r="L280" s="16" t="str">
        <f>IF(I280="","",ROUND((I280-I279),2))</f>
        <v/>
      </c>
      <c r="M280" s="16" t="str">
        <f>IF(L280="","",IF(J280="","",ROUND((L280*K280),3)))</f>
        <v/>
      </c>
    </row>
    <row r="281" spans="1:13" ht="15.6" x14ac:dyDescent="0.25">
      <c r="A281" s="13">
        <v>3</v>
      </c>
      <c r="B281" s="14"/>
      <c r="C281" s="14"/>
      <c r="D281" s="15" t="str">
        <f t="shared" ref="D281:D293" si="72">IF(C281="","",ROUNDUP(((C280+C281)/2),2))</f>
        <v/>
      </c>
      <c r="E281" s="16" t="str">
        <f t="shared" ref="E281:E293" si="73">IF(B281="","",ROUND((B281-B280),2))</f>
        <v/>
      </c>
      <c r="F281" s="17" t="str">
        <f t="shared" ref="F281:F293" si="74">IF(E281="","",IF(C281="","",ROUND((E281*D281),3)))</f>
        <v/>
      </c>
      <c r="G281" s="172"/>
      <c r="H281" s="18">
        <v>3</v>
      </c>
      <c r="I281" s="33"/>
      <c r="J281" s="14"/>
      <c r="K281" s="15" t="str">
        <f t="shared" ref="K281:K293" si="75">IF(J281="","",ROUNDUP(((J280+J281)/2),2))</f>
        <v/>
      </c>
      <c r="L281" s="16" t="str">
        <f t="shared" ref="L281:L293" si="76">IF(I281="","",ROUND((I281-I280),2))</f>
        <v/>
      </c>
      <c r="M281" s="16" t="str">
        <f t="shared" ref="M281:M293" si="77">IF(L281="","",IF(J281="","",ROUND((L281*K281),3)))</f>
        <v/>
      </c>
    </row>
    <row r="282" spans="1:13" ht="15.6" x14ac:dyDescent="0.25">
      <c r="A282" s="13">
        <v>4</v>
      </c>
      <c r="B282" s="14"/>
      <c r="C282" s="14"/>
      <c r="D282" s="15" t="str">
        <f t="shared" si="72"/>
        <v/>
      </c>
      <c r="E282" s="16" t="str">
        <f t="shared" si="73"/>
        <v/>
      </c>
      <c r="F282" s="17" t="str">
        <f t="shared" si="74"/>
        <v/>
      </c>
      <c r="G282" s="172"/>
      <c r="H282" s="18">
        <v>4</v>
      </c>
      <c r="I282" s="33"/>
      <c r="J282" s="14"/>
      <c r="K282" s="15" t="str">
        <f t="shared" si="75"/>
        <v/>
      </c>
      <c r="L282" s="16" t="str">
        <f t="shared" si="76"/>
        <v/>
      </c>
      <c r="M282" s="16" t="str">
        <f t="shared" si="77"/>
        <v/>
      </c>
    </row>
    <row r="283" spans="1:13" ht="15.6" x14ac:dyDescent="0.25">
      <c r="A283" s="13">
        <v>5</v>
      </c>
      <c r="B283" s="14"/>
      <c r="C283" s="14"/>
      <c r="D283" s="15" t="str">
        <f t="shared" si="72"/>
        <v/>
      </c>
      <c r="E283" s="16" t="str">
        <f t="shared" si="73"/>
        <v/>
      </c>
      <c r="F283" s="17" t="str">
        <f t="shared" si="74"/>
        <v/>
      </c>
      <c r="G283" s="172"/>
      <c r="H283" s="18">
        <v>5</v>
      </c>
      <c r="I283" s="33"/>
      <c r="J283" s="14"/>
      <c r="K283" s="15" t="str">
        <f t="shared" si="75"/>
        <v/>
      </c>
      <c r="L283" s="16" t="str">
        <f t="shared" si="76"/>
        <v/>
      </c>
      <c r="M283" s="16" t="str">
        <f t="shared" si="77"/>
        <v/>
      </c>
    </row>
    <row r="284" spans="1:13" ht="15.6" x14ac:dyDescent="0.25">
      <c r="A284" s="13">
        <v>6</v>
      </c>
      <c r="B284" s="14"/>
      <c r="C284" s="14"/>
      <c r="D284" s="15" t="str">
        <f t="shared" si="72"/>
        <v/>
      </c>
      <c r="E284" s="16" t="str">
        <f t="shared" si="73"/>
        <v/>
      </c>
      <c r="F284" s="17" t="str">
        <f t="shared" si="74"/>
        <v/>
      </c>
      <c r="G284" s="172"/>
      <c r="H284" s="18">
        <v>6</v>
      </c>
      <c r="I284" s="33"/>
      <c r="J284" s="14"/>
      <c r="K284" s="15" t="str">
        <f t="shared" si="75"/>
        <v/>
      </c>
      <c r="L284" s="16" t="str">
        <f t="shared" si="76"/>
        <v/>
      </c>
      <c r="M284" s="16" t="str">
        <f t="shared" si="77"/>
        <v/>
      </c>
    </row>
    <row r="285" spans="1:13" ht="15.6" x14ac:dyDescent="0.25">
      <c r="A285" s="13">
        <v>7</v>
      </c>
      <c r="B285" s="14"/>
      <c r="C285" s="14"/>
      <c r="D285" s="15" t="str">
        <f t="shared" si="72"/>
        <v/>
      </c>
      <c r="E285" s="16" t="str">
        <f t="shared" si="73"/>
        <v/>
      </c>
      <c r="F285" s="17" t="str">
        <f t="shared" si="74"/>
        <v/>
      </c>
      <c r="G285" s="172"/>
      <c r="H285" s="18">
        <v>7</v>
      </c>
      <c r="I285" s="33"/>
      <c r="J285" s="14"/>
      <c r="K285" s="15" t="str">
        <f t="shared" si="75"/>
        <v/>
      </c>
      <c r="L285" s="16" t="str">
        <f t="shared" si="76"/>
        <v/>
      </c>
      <c r="M285" s="16" t="str">
        <f t="shared" si="77"/>
        <v/>
      </c>
    </row>
    <row r="286" spans="1:13" ht="15.6" x14ac:dyDescent="0.25">
      <c r="A286" s="13">
        <v>8</v>
      </c>
      <c r="B286" s="14"/>
      <c r="C286" s="14"/>
      <c r="D286" s="15" t="str">
        <f t="shared" si="72"/>
        <v/>
      </c>
      <c r="E286" s="16" t="str">
        <f t="shared" si="73"/>
        <v/>
      </c>
      <c r="F286" s="17" t="str">
        <f t="shared" si="74"/>
        <v/>
      </c>
      <c r="G286" s="172"/>
      <c r="H286" s="18">
        <v>8</v>
      </c>
      <c r="I286" s="33"/>
      <c r="J286" s="14"/>
      <c r="K286" s="15" t="str">
        <f t="shared" si="75"/>
        <v/>
      </c>
      <c r="L286" s="16" t="str">
        <f t="shared" si="76"/>
        <v/>
      </c>
      <c r="M286" s="16" t="str">
        <f t="shared" si="77"/>
        <v/>
      </c>
    </row>
    <row r="287" spans="1:13" ht="15.6" x14ac:dyDescent="0.25">
      <c r="A287" s="13">
        <v>9</v>
      </c>
      <c r="B287" s="14"/>
      <c r="C287" s="14"/>
      <c r="D287" s="15" t="str">
        <f t="shared" si="72"/>
        <v/>
      </c>
      <c r="E287" s="16" t="str">
        <f t="shared" si="73"/>
        <v/>
      </c>
      <c r="F287" s="17" t="str">
        <f t="shared" si="74"/>
        <v/>
      </c>
      <c r="G287" s="172"/>
      <c r="H287" s="18">
        <v>9</v>
      </c>
      <c r="I287" s="33"/>
      <c r="J287" s="14"/>
      <c r="K287" s="15" t="str">
        <f t="shared" si="75"/>
        <v/>
      </c>
      <c r="L287" s="16" t="str">
        <f t="shared" si="76"/>
        <v/>
      </c>
      <c r="M287" s="16" t="str">
        <f t="shared" si="77"/>
        <v/>
      </c>
    </row>
    <row r="288" spans="1:13" ht="15.6" x14ac:dyDescent="0.25">
      <c r="A288" s="13">
        <v>10</v>
      </c>
      <c r="B288" s="14"/>
      <c r="C288" s="14"/>
      <c r="D288" s="15" t="str">
        <f t="shared" si="72"/>
        <v/>
      </c>
      <c r="E288" s="16" t="str">
        <f t="shared" si="73"/>
        <v/>
      </c>
      <c r="F288" s="17" t="str">
        <f t="shared" si="74"/>
        <v/>
      </c>
      <c r="G288" s="172"/>
      <c r="H288" s="18">
        <v>10</v>
      </c>
      <c r="I288" s="33"/>
      <c r="J288" s="14"/>
      <c r="K288" s="15" t="str">
        <f t="shared" si="75"/>
        <v/>
      </c>
      <c r="L288" s="16" t="str">
        <f t="shared" si="76"/>
        <v/>
      </c>
      <c r="M288" s="16" t="str">
        <f t="shared" si="77"/>
        <v/>
      </c>
    </row>
    <row r="289" spans="1:13" ht="15.6" x14ac:dyDescent="0.25">
      <c r="A289" s="13">
        <v>11</v>
      </c>
      <c r="B289" s="14"/>
      <c r="C289" s="14"/>
      <c r="D289" s="15" t="str">
        <f t="shared" si="72"/>
        <v/>
      </c>
      <c r="E289" s="16" t="str">
        <f t="shared" si="73"/>
        <v/>
      </c>
      <c r="F289" s="17" t="str">
        <f t="shared" si="74"/>
        <v/>
      </c>
      <c r="G289" s="172"/>
      <c r="H289" s="18">
        <v>11</v>
      </c>
      <c r="I289" s="33"/>
      <c r="J289" s="14"/>
      <c r="K289" s="15" t="str">
        <f t="shared" si="75"/>
        <v/>
      </c>
      <c r="L289" s="16" t="str">
        <f t="shared" si="76"/>
        <v/>
      </c>
      <c r="M289" s="16" t="str">
        <f t="shared" si="77"/>
        <v/>
      </c>
    </row>
    <row r="290" spans="1:13" ht="15.6" x14ac:dyDescent="0.25">
      <c r="A290" s="13">
        <v>12</v>
      </c>
      <c r="B290" s="14"/>
      <c r="C290" s="14"/>
      <c r="D290" s="15" t="str">
        <f t="shared" si="72"/>
        <v/>
      </c>
      <c r="E290" s="16" t="str">
        <f t="shared" si="73"/>
        <v/>
      </c>
      <c r="F290" s="17" t="str">
        <f t="shared" si="74"/>
        <v/>
      </c>
      <c r="G290" s="172"/>
      <c r="H290" s="18">
        <v>12</v>
      </c>
      <c r="I290" s="33"/>
      <c r="J290" s="14"/>
      <c r="K290" s="15" t="str">
        <f t="shared" si="75"/>
        <v/>
      </c>
      <c r="L290" s="16" t="str">
        <f t="shared" si="76"/>
        <v/>
      </c>
      <c r="M290" s="16" t="str">
        <f t="shared" si="77"/>
        <v/>
      </c>
    </row>
    <row r="291" spans="1:13" ht="15.6" x14ac:dyDescent="0.25">
      <c r="A291" s="13">
        <v>13</v>
      </c>
      <c r="B291" s="14"/>
      <c r="C291" s="14"/>
      <c r="D291" s="15" t="str">
        <f t="shared" si="72"/>
        <v/>
      </c>
      <c r="E291" s="16" t="str">
        <f t="shared" si="73"/>
        <v/>
      </c>
      <c r="F291" s="17" t="str">
        <f t="shared" si="74"/>
        <v/>
      </c>
      <c r="G291" s="172"/>
      <c r="H291" s="18">
        <v>13</v>
      </c>
      <c r="I291" s="33"/>
      <c r="J291" s="14"/>
      <c r="K291" s="15" t="str">
        <f t="shared" si="75"/>
        <v/>
      </c>
      <c r="L291" s="16" t="str">
        <f t="shared" si="76"/>
        <v/>
      </c>
      <c r="M291" s="16" t="str">
        <f t="shared" si="77"/>
        <v/>
      </c>
    </row>
    <row r="292" spans="1:13" ht="15.6" x14ac:dyDescent="0.25">
      <c r="A292" s="13">
        <v>14</v>
      </c>
      <c r="B292" s="14"/>
      <c r="C292" s="14"/>
      <c r="D292" s="15" t="str">
        <f t="shared" si="72"/>
        <v/>
      </c>
      <c r="E292" s="16" t="str">
        <f t="shared" si="73"/>
        <v/>
      </c>
      <c r="F292" s="17" t="str">
        <f t="shared" si="74"/>
        <v/>
      </c>
      <c r="G292" s="172"/>
      <c r="H292" s="18">
        <v>14</v>
      </c>
      <c r="I292" s="33"/>
      <c r="J292" s="14"/>
      <c r="K292" s="15" t="str">
        <f t="shared" si="75"/>
        <v/>
      </c>
      <c r="L292" s="16" t="str">
        <f t="shared" si="76"/>
        <v/>
      </c>
      <c r="M292" s="16" t="str">
        <f t="shared" si="77"/>
        <v/>
      </c>
    </row>
    <row r="293" spans="1:13" ht="15.6" x14ac:dyDescent="0.25">
      <c r="A293" s="13">
        <v>15</v>
      </c>
      <c r="B293" s="14"/>
      <c r="C293" s="14"/>
      <c r="D293" s="15" t="str">
        <f t="shared" si="72"/>
        <v/>
      </c>
      <c r="E293" s="16" t="str">
        <f t="shared" si="73"/>
        <v/>
      </c>
      <c r="F293" s="17" t="str">
        <f t="shared" si="74"/>
        <v/>
      </c>
      <c r="G293" s="172"/>
      <c r="H293" s="18">
        <v>15</v>
      </c>
      <c r="I293" s="34"/>
      <c r="J293" s="29"/>
      <c r="K293" s="30" t="str">
        <f t="shared" si="75"/>
        <v/>
      </c>
      <c r="L293" s="31" t="str">
        <f t="shared" si="76"/>
        <v/>
      </c>
      <c r="M293" s="31" t="str">
        <f t="shared" si="77"/>
        <v/>
      </c>
    </row>
    <row r="294" spans="1:13" ht="15.6" x14ac:dyDescent="0.3">
      <c r="A294" s="174" t="s">
        <v>16</v>
      </c>
      <c r="B294" s="175"/>
      <c r="C294" s="175"/>
      <c r="D294" s="176"/>
      <c r="E294" s="177">
        <f>ROUND((SUM(F279:F293)),2)</f>
        <v>0</v>
      </c>
      <c r="F294" s="178"/>
      <c r="G294" s="173"/>
      <c r="H294" s="174" t="s">
        <v>16</v>
      </c>
      <c r="I294" s="175"/>
      <c r="J294" s="175"/>
      <c r="K294" s="176"/>
      <c r="L294" s="177">
        <f>ROUND((SUM(M279:M293)),2)</f>
        <v>0</v>
      </c>
      <c r="M294" s="178"/>
    </row>
    <row r="295" spans="1:13" ht="15.6" x14ac:dyDescent="0.25">
      <c r="A295" s="157" t="s">
        <v>17</v>
      </c>
      <c r="B295" s="158"/>
      <c r="C295" s="158"/>
      <c r="D295" s="158"/>
      <c r="E295" s="158"/>
      <c r="F295" s="159"/>
      <c r="G295" s="19" t="s">
        <v>18</v>
      </c>
      <c r="H295" s="160">
        <f>IF((E294-L294)&lt;0,((E294-L294)*-1),(E294-L294))</f>
        <v>0</v>
      </c>
      <c r="I295" s="161"/>
      <c r="J295" s="161"/>
      <c r="K295" s="161"/>
      <c r="L295" s="161"/>
      <c r="M295" s="162"/>
    </row>
    <row r="296" spans="1:13" ht="15.6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</row>
    <row r="299" spans="1:13" ht="15.6" x14ac:dyDescent="0.25">
      <c r="A299" s="120" t="s">
        <v>39</v>
      </c>
      <c r="B299" s="121"/>
      <c r="C299" s="121"/>
      <c r="D299" s="121"/>
      <c r="E299" s="121"/>
      <c r="F299" s="121"/>
      <c r="G299" s="121"/>
      <c r="H299" s="121"/>
      <c r="I299" s="121"/>
      <c r="J299" s="121"/>
      <c r="K299" s="121"/>
      <c r="L299" s="121"/>
      <c r="M299" s="122"/>
    </row>
    <row r="300" spans="1:13" ht="15.6" x14ac:dyDescent="0.25">
      <c r="A300" s="120" t="s">
        <v>8</v>
      </c>
      <c r="B300" s="121"/>
      <c r="C300" s="121"/>
      <c r="D300" s="121"/>
      <c r="E300" s="121"/>
      <c r="F300" s="122"/>
      <c r="G300" s="171"/>
      <c r="H300" s="120" t="s">
        <v>9</v>
      </c>
      <c r="I300" s="121"/>
      <c r="J300" s="121"/>
      <c r="K300" s="121"/>
      <c r="L300" s="121"/>
      <c r="M300" s="122"/>
    </row>
    <row r="301" spans="1:13" ht="15.6" x14ac:dyDescent="0.25">
      <c r="A301" s="9" t="s">
        <v>10</v>
      </c>
      <c r="B301" s="10" t="s">
        <v>11</v>
      </c>
      <c r="C301" s="10" t="s">
        <v>12</v>
      </c>
      <c r="D301" s="10" t="s">
        <v>13</v>
      </c>
      <c r="E301" s="10" t="s">
        <v>11</v>
      </c>
      <c r="F301" s="11" t="s">
        <v>14</v>
      </c>
      <c r="G301" s="172"/>
      <c r="H301" s="32" t="s">
        <v>10</v>
      </c>
      <c r="I301" s="25" t="str">
        <f>B301</f>
        <v>Dist</v>
      </c>
      <c r="J301" s="26" t="str">
        <f>C301</f>
        <v>R.L</v>
      </c>
      <c r="K301" s="26" t="str">
        <f>D301</f>
        <v>Av.RL</v>
      </c>
      <c r="L301" s="26" t="str">
        <f>E301</f>
        <v>Dist</v>
      </c>
      <c r="M301" s="26" t="str">
        <f>F301</f>
        <v>Area</v>
      </c>
    </row>
    <row r="302" spans="1:13" ht="15.6" x14ac:dyDescent="0.25">
      <c r="A302" s="13">
        <v>1</v>
      </c>
      <c r="B302" s="14"/>
      <c r="C302" s="14"/>
      <c r="D302" s="15" t="s">
        <v>15</v>
      </c>
      <c r="E302" s="16" t="s">
        <v>15</v>
      </c>
      <c r="F302" s="17" t="s">
        <v>15</v>
      </c>
      <c r="G302" s="172"/>
      <c r="H302" s="18">
        <v>1</v>
      </c>
      <c r="I302" s="33"/>
      <c r="J302" s="14"/>
      <c r="K302" s="15" t="s">
        <v>15</v>
      </c>
      <c r="L302" s="16" t="s">
        <v>15</v>
      </c>
      <c r="M302" s="16" t="s">
        <v>15</v>
      </c>
    </row>
    <row r="303" spans="1:13" ht="15.6" x14ac:dyDescent="0.25">
      <c r="A303" s="13">
        <v>2</v>
      </c>
      <c r="B303" s="14"/>
      <c r="C303" s="14"/>
      <c r="D303" s="15" t="str">
        <f>IF(C303="","",ROUNDUP(((C302+C303)/2),2))</f>
        <v/>
      </c>
      <c r="E303" s="16" t="str">
        <f>IF(B303="","",ROUND((B303-B302),2))</f>
        <v/>
      </c>
      <c r="F303" s="17" t="str">
        <f>IF(E303="","",IF(C303="","",ROUND((E303*D303),3)))</f>
        <v/>
      </c>
      <c r="G303" s="172"/>
      <c r="H303" s="18">
        <v>2</v>
      </c>
      <c r="I303" s="33"/>
      <c r="J303" s="14"/>
      <c r="K303" s="15" t="str">
        <f>IF(J303="","",ROUNDUP(((J302+J303)/2),2))</f>
        <v/>
      </c>
      <c r="L303" s="16" t="str">
        <f>IF(I303="","",ROUND((I303-I302),2))</f>
        <v/>
      </c>
      <c r="M303" s="16" t="str">
        <f>IF(L303="","",IF(J303="","",ROUND((L303*K303),3)))</f>
        <v/>
      </c>
    </row>
    <row r="304" spans="1:13" ht="15.6" x14ac:dyDescent="0.25">
      <c r="A304" s="13">
        <v>3</v>
      </c>
      <c r="B304" s="14"/>
      <c r="C304" s="14"/>
      <c r="D304" s="15" t="str">
        <f t="shared" ref="D304:D316" si="78">IF(C304="","",ROUNDUP(((C303+C304)/2),2))</f>
        <v/>
      </c>
      <c r="E304" s="16" t="str">
        <f t="shared" ref="E304:E316" si="79">IF(B304="","",ROUND((B304-B303),2))</f>
        <v/>
      </c>
      <c r="F304" s="17" t="str">
        <f t="shared" ref="F304:F316" si="80">IF(E304="","",IF(C304="","",ROUND((E304*D304),3)))</f>
        <v/>
      </c>
      <c r="G304" s="172"/>
      <c r="H304" s="18">
        <v>3</v>
      </c>
      <c r="I304" s="33"/>
      <c r="J304" s="14"/>
      <c r="K304" s="15" t="str">
        <f t="shared" ref="K304:K316" si="81">IF(J304="","",ROUNDUP(((J303+J304)/2),2))</f>
        <v/>
      </c>
      <c r="L304" s="16" t="str">
        <f t="shared" ref="L304:L316" si="82">IF(I304="","",ROUND((I304-I303),2))</f>
        <v/>
      </c>
      <c r="M304" s="16" t="str">
        <f t="shared" ref="M304:M316" si="83">IF(L304="","",IF(J304="","",ROUND((L304*K304),3)))</f>
        <v/>
      </c>
    </row>
    <row r="305" spans="1:13" ht="15.6" x14ac:dyDescent="0.25">
      <c r="A305" s="13">
        <v>4</v>
      </c>
      <c r="B305" s="14"/>
      <c r="C305" s="14"/>
      <c r="D305" s="15" t="str">
        <f t="shared" si="78"/>
        <v/>
      </c>
      <c r="E305" s="16" t="str">
        <f t="shared" si="79"/>
        <v/>
      </c>
      <c r="F305" s="17" t="str">
        <f t="shared" si="80"/>
        <v/>
      </c>
      <c r="G305" s="172"/>
      <c r="H305" s="18">
        <v>4</v>
      </c>
      <c r="I305" s="33"/>
      <c r="J305" s="14"/>
      <c r="K305" s="15" t="str">
        <f t="shared" si="81"/>
        <v/>
      </c>
      <c r="L305" s="16" t="str">
        <f t="shared" si="82"/>
        <v/>
      </c>
      <c r="M305" s="16" t="str">
        <f t="shared" si="83"/>
        <v/>
      </c>
    </row>
    <row r="306" spans="1:13" ht="15.6" x14ac:dyDescent="0.25">
      <c r="A306" s="13">
        <v>5</v>
      </c>
      <c r="B306" s="14"/>
      <c r="C306" s="14"/>
      <c r="D306" s="15" t="str">
        <f t="shared" si="78"/>
        <v/>
      </c>
      <c r="E306" s="16" t="str">
        <f t="shared" si="79"/>
        <v/>
      </c>
      <c r="F306" s="17" t="str">
        <f t="shared" si="80"/>
        <v/>
      </c>
      <c r="G306" s="172"/>
      <c r="H306" s="18">
        <v>5</v>
      </c>
      <c r="I306" s="33"/>
      <c r="J306" s="14"/>
      <c r="K306" s="15" t="str">
        <f t="shared" si="81"/>
        <v/>
      </c>
      <c r="L306" s="16" t="str">
        <f t="shared" si="82"/>
        <v/>
      </c>
      <c r="M306" s="16" t="str">
        <f t="shared" si="83"/>
        <v/>
      </c>
    </row>
    <row r="307" spans="1:13" ht="15.6" x14ac:dyDescent="0.25">
      <c r="A307" s="13">
        <v>6</v>
      </c>
      <c r="B307" s="14"/>
      <c r="C307" s="14"/>
      <c r="D307" s="15" t="str">
        <f t="shared" si="78"/>
        <v/>
      </c>
      <c r="E307" s="16" t="str">
        <f t="shared" si="79"/>
        <v/>
      </c>
      <c r="F307" s="17" t="str">
        <f t="shared" si="80"/>
        <v/>
      </c>
      <c r="G307" s="172"/>
      <c r="H307" s="18">
        <v>6</v>
      </c>
      <c r="I307" s="33"/>
      <c r="J307" s="14"/>
      <c r="K307" s="15" t="str">
        <f t="shared" si="81"/>
        <v/>
      </c>
      <c r="L307" s="16" t="str">
        <f t="shared" si="82"/>
        <v/>
      </c>
      <c r="M307" s="16" t="str">
        <f t="shared" si="83"/>
        <v/>
      </c>
    </row>
    <row r="308" spans="1:13" ht="15.6" x14ac:dyDescent="0.25">
      <c r="A308" s="13">
        <v>7</v>
      </c>
      <c r="B308" s="14"/>
      <c r="C308" s="14"/>
      <c r="D308" s="15" t="str">
        <f t="shared" si="78"/>
        <v/>
      </c>
      <c r="E308" s="16" t="str">
        <f t="shared" si="79"/>
        <v/>
      </c>
      <c r="F308" s="17" t="str">
        <f t="shared" si="80"/>
        <v/>
      </c>
      <c r="G308" s="172"/>
      <c r="H308" s="18">
        <v>7</v>
      </c>
      <c r="I308" s="33"/>
      <c r="J308" s="14"/>
      <c r="K308" s="15" t="str">
        <f t="shared" si="81"/>
        <v/>
      </c>
      <c r="L308" s="16" t="str">
        <f t="shared" si="82"/>
        <v/>
      </c>
      <c r="M308" s="16" t="str">
        <f t="shared" si="83"/>
        <v/>
      </c>
    </row>
    <row r="309" spans="1:13" ht="15.6" x14ac:dyDescent="0.25">
      <c r="A309" s="13">
        <v>8</v>
      </c>
      <c r="B309" s="14"/>
      <c r="C309" s="14"/>
      <c r="D309" s="15" t="str">
        <f t="shared" si="78"/>
        <v/>
      </c>
      <c r="E309" s="16" t="str">
        <f t="shared" si="79"/>
        <v/>
      </c>
      <c r="F309" s="17" t="str">
        <f t="shared" si="80"/>
        <v/>
      </c>
      <c r="G309" s="172"/>
      <c r="H309" s="18">
        <v>8</v>
      </c>
      <c r="I309" s="33"/>
      <c r="J309" s="14"/>
      <c r="K309" s="15" t="str">
        <f t="shared" si="81"/>
        <v/>
      </c>
      <c r="L309" s="16" t="str">
        <f t="shared" si="82"/>
        <v/>
      </c>
      <c r="M309" s="16" t="str">
        <f t="shared" si="83"/>
        <v/>
      </c>
    </row>
    <row r="310" spans="1:13" ht="15.6" x14ac:dyDescent="0.25">
      <c r="A310" s="13">
        <v>9</v>
      </c>
      <c r="B310" s="14"/>
      <c r="C310" s="14"/>
      <c r="D310" s="15" t="str">
        <f t="shared" si="78"/>
        <v/>
      </c>
      <c r="E310" s="16" t="str">
        <f t="shared" si="79"/>
        <v/>
      </c>
      <c r="F310" s="17" t="str">
        <f t="shared" si="80"/>
        <v/>
      </c>
      <c r="G310" s="172"/>
      <c r="H310" s="18">
        <v>9</v>
      </c>
      <c r="I310" s="33"/>
      <c r="J310" s="14"/>
      <c r="K310" s="15" t="str">
        <f t="shared" si="81"/>
        <v/>
      </c>
      <c r="L310" s="16" t="str">
        <f t="shared" si="82"/>
        <v/>
      </c>
      <c r="M310" s="16" t="str">
        <f t="shared" si="83"/>
        <v/>
      </c>
    </row>
    <row r="311" spans="1:13" ht="15.6" x14ac:dyDescent="0.25">
      <c r="A311" s="13">
        <v>10</v>
      </c>
      <c r="B311" s="14"/>
      <c r="C311" s="14"/>
      <c r="D311" s="15" t="str">
        <f t="shared" si="78"/>
        <v/>
      </c>
      <c r="E311" s="16" t="str">
        <f t="shared" si="79"/>
        <v/>
      </c>
      <c r="F311" s="17" t="str">
        <f t="shared" si="80"/>
        <v/>
      </c>
      <c r="G311" s="172"/>
      <c r="H311" s="18">
        <v>10</v>
      </c>
      <c r="I311" s="33"/>
      <c r="J311" s="14"/>
      <c r="K311" s="15" t="str">
        <f t="shared" si="81"/>
        <v/>
      </c>
      <c r="L311" s="16" t="str">
        <f t="shared" si="82"/>
        <v/>
      </c>
      <c r="M311" s="16" t="str">
        <f t="shared" si="83"/>
        <v/>
      </c>
    </row>
    <row r="312" spans="1:13" ht="15.6" x14ac:dyDescent="0.25">
      <c r="A312" s="13">
        <v>11</v>
      </c>
      <c r="B312" s="14"/>
      <c r="C312" s="14"/>
      <c r="D312" s="15" t="str">
        <f t="shared" si="78"/>
        <v/>
      </c>
      <c r="E312" s="16" t="str">
        <f t="shared" si="79"/>
        <v/>
      </c>
      <c r="F312" s="17" t="str">
        <f t="shared" si="80"/>
        <v/>
      </c>
      <c r="G312" s="172"/>
      <c r="H312" s="18">
        <v>11</v>
      </c>
      <c r="I312" s="33"/>
      <c r="J312" s="14"/>
      <c r="K312" s="15" t="str">
        <f t="shared" si="81"/>
        <v/>
      </c>
      <c r="L312" s="16" t="str">
        <f t="shared" si="82"/>
        <v/>
      </c>
      <c r="M312" s="16" t="str">
        <f t="shared" si="83"/>
        <v/>
      </c>
    </row>
    <row r="313" spans="1:13" ht="15.6" x14ac:dyDescent="0.25">
      <c r="A313" s="13">
        <v>12</v>
      </c>
      <c r="B313" s="14"/>
      <c r="C313" s="14"/>
      <c r="D313" s="15" t="str">
        <f t="shared" si="78"/>
        <v/>
      </c>
      <c r="E313" s="16" t="str">
        <f t="shared" si="79"/>
        <v/>
      </c>
      <c r="F313" s="17" t="str">
        <f t="shared" si="80"/>
        <v/>
      </c>
      <c r="G313" s="172"/>
      <c r="H313" s="18">
        <v>12</v>
      </c>
      <c r="I313" s="33"/>
      <c r="J313" s="14"/>
      <c r="K313" s="15" t="str">
        <f t="shared" si="81"/>
        <v/>
      </c>
      <c r="L313" s="16" t="str">
        <f t="shared" si="82"/>
        <v/>
      </c>
      <c r="M313" s="16" t="str">
        <f t="shared" si="83"/>
        <v/>
      </c>
    </row>
    <row r="314" spans="1:13" ht="15.6" x14ac:dyDescent="0.25">
      <c r="A314" s="13">
        <v>13</v>
      </c>
      <c r="B314" s="14"/>
      <c r="C314" s="14"/>
      <c r="D314" s="15" t="str">
        <f t="shared" si="78"/>
        <v/>
      </c>
      <c r="E314" s="16" t="str">
        <f t="shared" si="79"/>
        <v/>
      </c>
      <c r="F314" s="17" t="str">
        <f t="shared" si="80"/>
        <v/>
      </c>
      <c r="G314" s="172"/>
      <c r="H314" s="18">
        <v>13</v>
      </c>
      <c r="I314" s="33"/>
      <c r="J314" s="14"/>
      <c r="K314" s="15" t="str">
        <f t="shared" si="81"/>
        <v/>
      </c>
      <c r="L314" s="16" t="str">
        <f t="shared" si="82"/>
        <v/>
      </c>
      <c r="M314" s="16" t="str">
        <f t="shared" si="83"/>
        <v/>
      </c>
    </row>
    <row r="315" spans="1:13" ht="15.6" x14ac:dyDescent="0.25">
      <c r="A315" s="13">
        <v>14</v>
      </c>
      <c r="B315" s="14"/>
      <c r="C315" s="14"/>
      <c r="D315" s="15" t="str">
        <f t="shared" si="78"/>
        <v/>
      </c>
      <c r="E315" s="16" t="str">
        <f t="shared" si="79"/>
        <v/>
      </c>
      <c r="F315" s="17" t="str">
        <f t="shared" si="80"/>
        <v/>
      </c>
      <c r="G315" s="172"/>
      <c r="H315" s="18">
        <v>14</v>
      </c>
      <c r="I315" s="33"/>
      <c r="J315" s="14"/>
      <c r="K315" s="15" t="str">
        <f t="shared" si="81"/>
        <v/>
      </c>
      <c r="L315" s="16" t="str">
        <f t="shared" si="82"/>
        <v/>
      </c>
      <c r="M315" s="16" t="str">
        <f t="shared" si="83"/>
        <v/>
      </c>
    </row>
    <row r="316" spans="1:13" ht="15.6" x14ac:dyDescent="0.25">
      <c r="A316" s="13">
        <v>15</v>
      </c>
      <c r="B316" s="14"/>
      <c r="C316" s="14"/>
      <c r="D316" s="15" t="str">
        <f t="shared" si="78"/>
        <v/>
      </c>
      <c r="E316" s="16" t="str">
        <f t="shared" si="79"/>
        <v/>
      </c>
      <c r="F316" s="17" t="str">
        <f t="shared" si="80"/>
        <v/>
      </c>
      <c r="G316" s="172"/>
      <c r="H316" s="18">
        <v>15</v>
      </c>
      <c r="I316" s="34"/>
      <c r="J316" s="29"/>
      <c r="K316" s="30" t="str">
        <f t="shared" si="81"/>
        <v/>
      </c>
      <c r="L316" s="31" t="str">
        <f t="shared" si="82"/>
        <v/>
      </c>
      <c r="M316" s="31" t="str">
        <f t="shared" si="83"/>
        <v/>
      </c>
    </row>
    <row r="317" spans="1:13" ht="15.6" x14ac:dyDescent="0.3">
      <c r="A317" s="174" t="s">
        <v>16</v>
      </c>
      <c r="B317" s="175"/>
      <c r="C317" s="175"/>
      <c r="D317" s="176"/>
      <c r="E317" s="177">
        <f>ROUND((SUM(F302:F316)),2)</f>
        <v>0</v>
      </c>
      <c r="F317" s="178"/>
      <c r="G317" s="173"/>
      <c r="H317" s="174" t="s">
        <v>16</v>
      </c>
      <c r="I317" s="175"/>
      <c r="J317" s="175"/>
      <c r="K317" s="176"/>
      <c r="L317" s="177">
        <f>ROUND((SUM(M302:M316)),2)</f>
        <v>0</v>
      </c>
      <c r="M317" s="178"/>
    </row>
    <row r="318" spans="1:13" ht="15.6" x14ac:dyDescent="0.25">
      <c r="A318" s="157" t="s">
        <v>17</v>
      </c>
      <c r="B318" s="158"/>
      <c r="C318" s="158"/>
      <c r="D318" s="158"/>
      <c r="E318" s="158"/>
      <c r="F318" s="159"/>
      <c r="G318" s="19" t="s">
        <v>18</v>
      </c>
      <c r="H318" s="160">
        <f>IF((E317-L317)&lt;0,((E317-L317)*-1),(E317-L317))</f>
        <v>0</v>
      </c>
      <c r="I318" s="161"/>
      <c r="J318" s="161"/>
      <c r="K318" s="161"/>
      <c r="L318" s="161"/>
      <c r="M318" s="162"/>
    </row>
    <row r="319" spans="1:13" ht="15.6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</row>
    <row r="322" spans="1:13" ht="15.6" x14ac:dyDescent="0.25">
      <c r="A322" s="120" t="s">
        <v>40</v>
      </c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2"/>
    </row>
    <row r="323" spans="1:13" ht="15.6" x14ac:dyDescent="0.25">
      <c r="A323" s="120" t="s">
        <v>8</v>
      </c>
      <c r="B323" s="121"/>
      <c r="C323" s="121"/>
      <c r="D323" s="121"/>
      <c r="E323" s="121"/>
      <c r="F323" s="122"/>
      <c r="G323" s="171"/>
      <c r="H323" s="120" t="s">
        <v>9</v>
      </c>
      <c r="I323" s="121"/>
      <c r="J323" s="121"/>
      <c r="K323" s="121"/>
      <c r="L323" s="121"/>
      <c r="M323" s="122"/>
    </row>
    <row r="324" spans="1:13" ht="15.6" x14ac:dyDescent="0.25">
      <c r="A324" s="9" t="s">
        <v>10</v>
      </c>
      <c r="B324" s="10" t="s">
        <v>11</v>
      </c>
      <c r="C324" s="10" t="s">
        <v>12</v>
      </c>
      <c r="D324" s="10" t="s">
        <v>13</v>
      </c>
      <c r="E324" s="10" t="s">
        <v>11</v>
      </c>
      <c r="F324" s="11" t="s">
        <v>14</v>
      </c>
      <c r="G324" s="172"/>
      <c r="H324" s="32" t="s">
        <v>10</v>
      </c>
      <c r="I324" s="25" t="str">
        <f>B324</f>
        <v>Dist</v>
      </c>
      <c r="J324" s="26" t="str">
        <f>C324</f>
        <v>R.L</v>
      </c>
      <c r="K324" s="26" t="str">
        <f>D324</f>
        <v>Av.RL</v>
      </c>
      <c r="L324" s="26" t="str">
        <f>E324</f>
        <v>Dist</v>
      </c>
      <c r="M324" s="26" t="str">
        <f>F324</f>
        <v>Area</v>
      </c>
    </row>
    <row r="325" spans="1:13" ht="15.6" x14ac:dyDescent="0.25">
      <c r="A325" s="13">
        <v>1</v>
      </c>
      <c r="B325" s="14"/>
      <c r="C325" s="14"/>
      <c r="D325" s="15" t="s">
        <v>15</v>
      </c>
      <c r="E325" s="16" t="s">
        <v>15</v>
      </c>
      <c r="F325" s="17" t="s">
        <v>15</v>
      </c>
      <c r="G325" s="172"/>
      <c r="H325" s="18">
        <v>1</v>
      </c>
      <c r="I325" s="33"/>
      <c r="J325" s="14"/>
      <c r="K325" s="15" t="s">
        <v>15</v>
      </c>
      <c r="L325" s="16" t="s">
        <v>15</v>
      </c>
      <c r="M325" s="16" t="s">
        <v>15</v>
      </c>
    </row>
    <row r="326" spans="1:13" ht="15.6" x14ac:dyDescent="0.25">
      <c r="A326" s="13">
        <v>2</v>
      </c>
      <c r="B326" s="14"/>
      <c r="C326" s="14"/>
      <c r="D326" s="15" t="str">
        <f>IF(C326="","",ROUNDUP(((C325+C326)/2),2))</f>
        <v/>
      </c>
      <c r="E326" s="16" t="str">
        <f>IF(B326="","",ROUND((B326-B325),2))</f>
        <v/>
      </c>
      <c r="F326" s="17" t="str">
        <f>IF(E326="","",IF(C326="","",ROUND((E326*D326),3)))</f>
        <v/>
      </c>
      <c r="G326" s="172"/>
      <c r="H326" s="18">
        <v>2</v>
      </c>
      <c r="I326" s="33"/>
      <c r="J326" s="14"/>
      <c r="K326" s="15" t="str">
        <f>IF(J326="","",ROUNDUP(((J325+J326)/2),2))</f>
        <v/>
      </c>
      <c r="L326" s="16" t="str">
        <f>IF(I326="","",ROUND((I326-I325),2))</f>
        <v/>
      </c>
      <c r="M326" s="16" t="str">
        <f>IF(L326="","",IF(J326="","",ROUND((L326*K326),3)))</f>
        <v/>
      </c>
    </row>
    <row r="327" spans="1:13" ht="15.6" x14ac:dyDescent="0.25">
      <c r="A327" s="13">
        <v>3</v>
      </c>
      <c r="B327" s="14"/>
      <c r="C327" s="14"/>
      <c r="D327" s="15" t="str">
        <f t="shared" ref="D327:D339" si="84">IF(C327="","",ROUNDUP(((C326+C327)/2),2))</f>
        <v/>
      </c>
      <c r="E327" s="16" t="str">
        <f t="shared" ref="E327:E339" si="85">IF(B327="","",ROUND((B327-B326),2))</f>
        <v/>
      </c>
      <c r="F327" s="17" t="str">
        <f t="shared" ref="F327:F339" si="86">IF(E327="","",IF(C327="","",ROUND((E327*D327),3)))</f>
        <v/>
      </c>
      <c r="G327" s="172"/>
      <c r="H327" s="18">
        <v>3</v>
      </c>
      <c r="I327" s="33"/>
      <c r="J327" s="14"/>
      <c r="K327" s="15" t="str">
        <f t="shared" ref="K327:K339" si="87">IF(J327="","",ROUNDUP(((J326+J327)/2),2))</f>
        <v/>
      </c>
      <c r="L327" s="16" t="str">
        <f t="shared" ref="L327:L339" si="88">IF(I327="","",ROUND((I327-I326),2))</f>
        <v/>
      </c>
      <c r="M327" s="16" t="str">
        <f t="shared" ref="M327:M339" si="89">IF(L327="","",IF(J327="","",ROUND((L327*K327),3)))</f>
        <v/>
      </c>
    </row>
    <row r="328" spans="1:13" ht="15.6" x14ac:dyDescent="0.25">
      <c r="A328" s="13">
        <v>4</v>
      </c>
      <c r="B328" s="14"/>
      <c r="C328" s="14"/>
      <c r="D328" s="15" t="str">
        <f t="shared" si="84"/>
        <v/>
      </c>
      <c r="E328" s="16" t="str">
        <f t="shared" si="85"/>
        <v/>
      </c>
      <c r="F328" s="17" t="str">
        <f t="shared" si="86"/>
        <v/>
      </c>
      <c r="G328" s="172"/>
      <c r="H328" s="18">
        <v>4</v>
      </c>
      <c r="I328" s="33"/>
      <c r="J328" s="14"/>
      <c r="K328" s="15" t="str">
        <f t="shared" si="87"/>
        <v/>
      </c>
      <c r="L328" s="16" t="str">
        <f t="shared" si="88"/>
        <v/>
      </c>
      <c r="M328" s="16" t="str">
        <f t="shared" si="89"/>
        <v/>
      </c>
    </row>
    <row r="329" spans="1:13" ht="15.6" x14ac:dyDescent="0.25">
      <c r="A329" s="13">
        <v>5</v>
      </c>
      <c r="B329" s="14"/>
      <c r="C329" s="14"/>
      <c r="D329" s="15" t="str">
        <f t="shared" si="84"/>
        <v/>
      </c>
      <c r="E329" s="16" t="str">
        <f t="shared" si="85"/>
        <v/>
      </c>
      <c r="F329" s="17" t="str">
        <f t="shared" si="86"/>
        <v/>
      </c>
      <c r="G329" s="172"/>
      <c r="H329" s="18">
        <v>5</v>
      </c>
      <c r="I329" s="33"/>
      <c r="J329" s="14"/>
      <c r="K329" s="15" t="str">
        <f t="shared" si="87"/>
        <v/>
      </c>
      <c r="L329" s="16" t="str">
        <f t="shared" si="88"/>
        <v/>
      </c>
      <c r="M329" s="16" t="str">
        <f t="shared" si="89"/>
        <v/>
      </c>
    </row>
    <row r="330" spans="1:13" ht="15.6" x14ac:dyDescent="0.25">
      <c r="A330" s="13">
        <v>6</v>
      </c>
      <c r="B330" s="14"/>
      <c r="C330" s="14"/>
      <c r="D330" s="15" t="str">
        <f t="shared" si="84"/>
        <v/>
      </c>
      <c r="E330" s="16" t="str">
        <f t="shared" si="85"/>
        <v/>
      </c>
      <c r="F330" s="17" t="str">
        <f t="shared" si="86"/>
        <v/>
      </c>
      <c r="G330" s="172"/>
      <c r="H330" s="18">
        <v>6</v>
      </c>
      <c r="I330" s="33"/>
      <c r="J330" s="14"/>
      <c r="K330" s="15" t="str">
        <f t="shared" si="87"/>
        <v/>
      </c>
      <c r="L330" s="16" t="str">
        <f t="shared" si="88"/>
        <v/>
      </c>
      <c r="M330" s="16" t="str">
        <f t="shared" si="89"/>
        <v/>
      </c>
    </row>
    <row r="331" spans="1:13" ht="15.6" x14ac:dyDescent="0.25">
      <c r="A331" s="13">
        <v>7</v>
      </c>
      <c r="B331" s="14"/>
      <c r="C331" s="14"/>
      <c r="D331" s="15" t="str">
        <f t="shared" si="84"/>
        <v/>
      </c>
      <c r="E331" s="16" t="str">
        <f t="shared" si="85"/>
        <v/>
      </c>
      <c r="F331" s="17" t="str">
        <f t="shared" si="86"/>
        <v/>
      </c>
      <c r="G331" s="172"/>
      <c r="H331" s="18">
        <v>7</v>
      </c>
      <c r="I331" s="33"/>
      <c r="J331" s="14"/>
      <c r="K331" s="15" t="str">
        <f t="shared" si="87"/>
        <v/>
      </c>
      <c r="L331" s="16" t="str">
        <f t="shared" si="88"/>
        <v/>
      </c>
      <c r="M331" s="16" t="str">
        <f t="shared" si="89"/>
        <v/>
      </c>
    </row>
    <row r="332" spans="1:13" ht="15.6" x14ac:dyDescent="0.25">
      <c r="A332" s="13">
        <v>8</v>
      </c>
      <c r="B332" s="14"/>
      <c r="C332" s="14"/>
      <c r="D332" s="15" t="str">
        <f t="shared" si="84"/>
        <v/>
      </c>
      <c r="E332" s="16" t="str">
        <f t="shared" si="85"/>
        <v/>
      </c>
      <c r="F332" s="17" t="str">
        <f t="shared" si="86"/>
        <v/>
      </c>
      <c r="G332" s="172"/>
      <c r="H332" s="18">
        <v>8</v>
      </c>
      <c r="I332" s="33"/>
      <c r="J332" s="14"/>
      <c r="K332" s="15" t="str">
        <f t="shared" si="87"/>
        <v/>
      </c>
      <c r="L332" s="16" t="str">
        <f t="shared" si="88"/>
        <v/>
      </c>
      <c r="M332" s="16" t="str">
        <f t="shared" si="89"/>
        <v/>
      </c>
    </row>
    <row r="333" spans="1:13" ht="15.6" x14ac:dyDescent="0.25">
      <c r="A333" s="13">
        <v>9</v>
      </c>
      <c r="B333" s="14"/>
      <c r="C333" s="14"/>
      <c r="D333" s="15" t="str">
        <f t="shared" si="84"/>
        <v/>
      </c>
      <c r="E333" s="16" t="str">
        <f t="shared" si="85"/>
        <v/>
      </c>
      <c r="F333" s="17" t="str">
        <f t="shared" si="86"/>
        <v/>
      </c>
      <c r="G333" s="172"/>
      <c r="H333" s="18">
        <v>9</v>
      </c>
      <c r="I333" s="33"/>
      <c r="J333" s="14"/>
      <c r="K333" s="15" t="str">
        <f t="shared" si="87"/>
        <v/>
      </c>
      <c r="L333" s="16" t="str">
        <f t="shared" si="88"/>
        <v/>
      </c>
      <c r="M333" s="16" t="str">
        <f t="shared" si="89"/>
        <v/>
      </c>
    </row>
    <row r="334" spans="1:13" ht="15.6" x14ac:dyDescent="0.25">
      <c r="A334" s="13">
        <v>10</v>
      </c>
      <c r="B334" s="14"/>
      <c r="C334" s="14"/>
      <c r="D334" s="15" t="str">
        <f t="shared" si="84"/>
        <v/>
      </c>
      <c r="E334" s="16" t="str">
        <f t="shared" si="85"/>
        <v/>
      </c>
      <c r="F334" s="17" t="str">
        <f t="shared" si="86"/>
        <v/>
      </c>
      <c r="G334" s="172"/>
      <c r="H334" s="18">
        <v>10</v>
      </c>
      <c r="I334" s="33"/>
      <c r="J334" s="14"/>
      <c r="K334" s="15" t="str">
        <f t="shared" si="87"/>
        <v/>
      </c>
      <c r="L334" s="16" t="str">
        <f t="shared" si="88"/>
        <v/>
      </c>
      <c r="M334" s="16" t="str">
        <f t="shared" si="89"/>
        <v/>
      </c>
    </row>
    <row r="335" spans="1:13" ht="15.6" x14ac:dyDescent="0.25">
      <c r="A335" s="13">
        <v>11</v>
      </c>
      <c r="B335" s="14"/>
      <c r="C335" s="14"/>
      <c r="D335" s="15" t="str">
        <f t="shared" si="84"/>
        <v/>
      </c>
      <c r="E335" s="16" t="str">
        <f t="shared" si="85"/>
        <v/>
      </c>
      <c r="F335" s="17" t="str">
        <f t="shared" si="86"/>
        <v/>
      </c>
      <c r="G335" s="172"/>
      <c r="H335" s="18">
        <v>11</v>
      </c>
      <c r="I335" s="33"/>
      <c r="J335" s="14"/>
      <c r="K335" s="15" t="str">
        <f t="shared" si="87"/>
        <v/>
      </c>
      <c r="L335" s="16" t="str">
        <f t="shared" si="88"/>
        <v/>
      </c>
      <c r="M335" s="16" t="str">
        <f t="shared" si="89"/>
        <v/>
      </c>
    </row>
    <row r="336" spans="1:13" ht="15.6" x14ac:dyDescent="0.25">
      <c r="A336" s="13">
        <v>12</v>
      </c>
      <c r="B336" s="14"/>
      <c r="C336" s="14"/>
      <c r="D336" s="15" t="str">
        <f t="shared" si="84"/>
        <v/>
      </c>
      <c r="E336" s="16" t="str">
        <f t="shared" si="85"/>
        <v/>
      </c>
      <c r="F336" s="17" t="str">
        <f t="shared" si="86"/>
        <v/>
      </c>
      <c r="G336" s="172"/>
      <c r="H336" s="18">
        <v>12</v>
      </c>
      <c r="I336" s="33"/>
      <c r="J336" s="14"/>
      <c r="K336" s="15" t="str">
        <f t="shared" si="87"/>
        <v/>
      </c>
      <c r="L336" s="16" t="str">
        <f t="shared" si="88"/>
        <v/>
      </c>
      <c r="M336" s="16" t="str">
        <f t="shared" si="89"/>
        <v/>
      </c>
    </row>
    <row r="337" spans="1:13" ht="15.6" x14ac:dyDescent="0.25">
      <c r="A337" s="13">
        <v>13</v>
      </c>
      <c r="B337" s="14"/>
      <c r="C337" s="14"/>
      <c r="D337" s="15" t="str">
        <f t="shared" si="84"/>
        <v/>
      </c>
      <c r="E337" s="16" t="str">
        <f t="shared" si="85"/>
        <v/>
      </c>
      <c r="F337" s="17" t="str">
        <f t="shared" si="86"/>
        <v/>
      </c>
      <c r="G337" s="172"/>
      <c r="H337" s="18">
        <v>13</v>
      </c>
      <c r="I337" s="33"/>
      <c r="J337" s="14"/>
      <c r="K337" s="15" t="str">
        <f t="shared" si="87"/>
        <v/>
      </c>
      <c r="L337" s="16" t="str">
        <f t="shared" si="88"/>
        <v/>
      </c>
      <c r="M337" s="16" t="str">
        <f t="shared" si="89"/>
        <v/>
      </c>
    </row>
    <row r="338" spans="1:13" ht="15.6" x14ac:dyDescent="0.25">
      <c r="A338" s="13">
        <v>14</v>
      </c>
      <c r="B338" s="14"/>
      <c r="C338" s="14"/>
      <c r="D338" s="15" t="str">
        <f t="shared" si="84"/>
        <v/>
      </c>
      <c r="E338" s="16" t="str">
        <f t="shared" si="85"/>
        <v/>
      </c>
      <c r="F338" s="17" t="str">
        <f t="shared" si="86"/>
        <v/>
      </c>
      <c r="G338" s="172"/>
      <c r="H338" s="18">
        <v>14</v>
      </c>
      <c r="I338" s="33"/>
      <c r="J338" s="14"/>
      <c r="K338" s="15" t="str">
        <f t="shared" si="87"/>
        <v/>
      </c>
      <c r="L338" s="16" t="str">
        <f t="shared" si="88"/>
        <v/>
      </c>
      <c r="M338" s="16" t="str">
        <f t="shared" si="89"/>
        <v/>
      </c>
    </row>
    <row r="339" spans="1:13" ht="15.6" x14ac:dyDescent="0.25">
      <c r="A339" s="13">
        <v>15</v>
      </c>
      <c r="B339" s="14"/>
      <c r="C339" s="14"/>
      <c r="D339" s="15" t="str">
        <f t="shared" si="84"/>
        <v/>
      </c>
      <c r="E339" s="16" t="str">
        <f t="shared" si="85"/>
        <v/>
      </c>
      <c r="F339" s="17" t="str">
        <f t="shared" si="86"/>
        <v/>
      </c>
      <c r="G339" s="172"/>
      <c r="H339" s="18">
        <v>15</v>
      </c>
      <c r="I339" s="34"/>
      <c r="J339" s="29"/>
      <c r="K339" s="30" t="str">
        <f t="shared" si="87"/>
        <v/>
      </c>
      <c r="L339" s="31" t="str">
        <f t="shared" si="88"/>
        <v/>
      </c>
      <c r="M339" s="31" t="str">
        <f t="shared" si="89"/>
        <v/>
      </c>
    </row>
    <row r="340" spans="1:13" ht="15.6" x14ac:dyDescent="0.3">
      <c r="A340" s="174" t="s">
        <v>16</v>
      </c>
      <c r="B340" s="175"/>
      <c r="C340" s="175"/>
      <c r="D340" s="176"/>
      <c r="E340" s="177">
        <f>ROUND((SUM(F325:F339)),2)</f>
        <v>0</v>
      </c>
      <c r="F340" s="178"/>
      <c r="G340" s="173"/>
      <c r="H340" s="174" t="s">
        <v>16</v>
      </c>
      <c r="I340" s="175"/>
      <c r="J340" s="175"/>
      <c r="K340" s="176"/>
      <c r="L340" s="177">
        <f>ROUND((SUM(M325:M339)),2)</f>
        <v>0</v>
      </c>
      <c r="M340" s="178"/>
    </row>
    <row r="341" spans="1:13" ht="15.6" x14ac:dyDescent="0.25">
      <c r="A341" s="157" t="s">
        <v>17</v>
      </c>
      <c r="B341" s="158"/>
      <c r="C341" s="158"/>
      <c r="D341" s="158"/>
      <c r="E341" s="158"/>
      <c r="F341" s="159"/>
      <c r="G341" s="19" t="s">
        <v>18</v>
      </c>
      <c r="H341" s="160">
        <f>IF((E340-L340)&lt;0,((E340-L340)*-1),(E340-L340))</f>
        <v>0</v>
      </c>
      <c r="I341" s="161"/>
      <c r="J341" s="161"/>
      <c r="K341" s="161"/>
      <c r="L341" s="161"/>
      <c r="M341" s="162"/>
    </row>
    <row r="342" spans="1:13" ht="15.6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</row>
    <row r="345" spans="1:13" ht="15.6" x14ac:dyDescent="0.25">
      <c r="A345" s="120" t="s">
        <v>41</v>
      </c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2"/>
    </row>
    <row r="346" spans="1:13" ht="15.6" x14ac:dyDescent="0.25">
      <c r="A346" s="120" t="s">
        <v>26</v>
      </c>
      <c r="B346" s="121"/>
      <c r="C346" s="121"/>
      <c r="D346" s="121"/>
      <c r="E346" s="121"/>
      <c r="F346" s="122"/>
      <c r="G346" s="171"/>
      <c r="H346" s="120" t="s">
        <v>9</v>
      </c>
      <c r="I346" s="121"/>
      <c r="J346" s="121"/>
      <c r="K346" s="121"/>
      <c r="L346" s="121"/>
      <c r="M346" s="122"/>
    </row>
    <row r="347" spans="1:13" ht="15.6" x14ac:dyDescent="0.25">
      <c r="A347" s="9" t="s">
        <v>10</v>
      </c>
      <c r="B347" s="10" t="s">
        <v>11</v>
      </c>
      <c r="C347" s="10" t="s">
        <v>12</v>
      </c>
      <c r="D347" s="10" t="s">
        <v>13</v>
      </c>
      <c r="E347" s="10" t="s">
        <v>11</v>
      </c>
      <c r="F347" s="11" t="s">
        <v>14</v>
      </c>
      <c r="G347" s="172"/>
      <c r="H347" s="25" t="s">
        <v>10</v>
      </c>
      <c r="I347" s="26" t="str">
        <f>B347</f>
        <v>Dist</v>
      </c>
      <c r="J347" s="26" t="str">
        <f>C347</f>
        <v>R.L</v>
      </c>
      <c r="K347" s="26" t="str">
        <f>D347</f>
        <v>Av.RL</v>
      </c>
      <c r="L347" s="26" t="str">
        <f>E347</f>
        <v>Dist</v>
      </c>
      <c r="M347" s="26" t="str">
        <f>F347</f>
        <v>Area</v>
      </c>
    </row>
    <row r="348" spans="1:13" ht="15.6" x14ac:dyDescent="0.25">
      <c r="A348" s="13">
        <v>1</v>
      </c>
      <c r="B348" s="14"/>
      <c r="C348" s="14"/>
      <c r="D348" s="15" t="s">
        <v>15</v>
      </c>
      <c r="E348" s="16" t="s">
        <v>15</v>
      </c>
      <c r="F348" s="17" t="s">
        <v>15</v>
      </c>
      <c r="G348" s="172"/>
      <c r="H348" s="27">
        <v>1</v>
      </c>
      <c r="I348" s="14"/>
      <c r="J348" s="14"/>
      <c r="K348" s="15" t="s">
        <v>15</v>
      </c>
      <c r="L348" s="16" t="s">
        <v>15</v>
      </c>
      <c r="M348" s="16" t="s">
        <v>15</v>
      </c>
    </row>
    <row r="349" spans="1:13" ht="15.6" x14ac:dyDescent="0.25">
      <c r="A349" s="13">
        <v>2</v>
      </c>
      <c r="B349" s="14"/>
      <c r="C349" s="14"/>
      <c r="D349" s="15" t="str">
        <f>IF(C349="","",ROUNDUP(((C348+C349)/2),2))</f>
        <v/>
      </c>
      <c r="E349" s="16" t="str">
        <f>IF(B349="","",ROUND((B349-B348),2))</f>
        <v/>
      </c>
      <c r="F349" s="17" t="str">
        <f>IF(E349="","",IF(C349="","",ROUND((E349*D349),3)))</f>
        <v/>
      </c>
      <c r="G349" s="172"/>
      <c r="H349" s="27">
        <v>2</v>
      </c>
      <c r="I349" s="14"/>
      <c r="J349" s="14"/>
      <c r="K349" s="15" t="str">
        <f>IF(J349="","",ROUNDUP(((J348+J349)/2),2))</f>
        <v/>
      </c>
      <c r="L349" s="16" t="str">
        <f>IF(I349="","",ROUND((I349-I348),2))</f>
        <v/>
      </c>
      <c r="M349" s="16" t="str">
        <f>IF(L349="","",IF(J349="","",ROUND((L349*K349),3)))</f>
        <v/>
      </c>
    </row>
    <row r="350" spans="1:13" ht="15.6" x14ac:dyDescent="0.25">
      <c r="A350" s="13">
        <v>3</v>
      </c>
      <c r="B350" s="14"/>
      <c r="C350" s="14"/>
      <c r="D350" s="15" t="str">
        <f t="shared" ref="D350:D362" si="90">IF(C350="","",ROUNDUP(((C349+C350)/2),2))</f>
        <v/>
      </c>
      <c r="E350" s="16" t="str">
        <f t="shared" ref="E350:E362" si="91">IF(B350="","",ROUND((B350-B349),2))</f>
        <v/>
      </c>
      <c r="F350" s="17" t="str">
        <f t="shared" ref="F350:F362" si="92">IF(E350="","",IF(C350="","",ROUND((E350*D350),3)))</f>
        <v/>
      </c>
      <c r="G350" s="172"/>
      <c r="H350" s="27">
        <v>3</v>
      </c>
      <c r="I350" s="14"/>
      <c r="J350" s="14"/>
      <c r="K350" s="15" t="str">
        <f t="shared" ref="K350:K362" si="93">IF(J350="","",ROUNDUP(((J349+J350)/2),2))</f>
        <v/>
      </c>
      <c r="L350" s="16" t="str">
        <f t="shared" ref="L350:L362" si="94">IF(I350="","",ROUND((I350-I349),2))</f>
        <v/>
      </c>
      <c r="M350" s="16" t="str">
        <f t="shared" ref="M350:M362" si="95">IF(L350="","",IF(J350="","",ROUND((L350*K350),3)))</f>
        <v/>
      </c>
    </row>
    <row r="351" spans="1:13" ht="15.6" x14ac:dyDescent="0.25">
      <c r="A351" s="13">
        <v>4</v>
      </c>
      <c r="B351" s="14"/>
      <c r="C351" s="14"/>
      <c r="D351" s="15" t="str">
        <f t="shared" si="90"/>
        <v/>
      </c>
      <c r="E351" s="16" t="str">
        <f t="shared" si="91"/>
        <v/>
      </c>
      <c r="F351" s="17" t="str">
        <f t="shared" si="92"/>
        <v/>
      </c>
      <c r="G351" s="172"/>
      <c r="H351" s="27">
        <v>4</v>
      </c>
      <c r="I351" s="14"/>
      <c r="J351" s="14"/>
      <c r="K351" s="15" t="str">
        <f t="shared" si="93"/>
        <v/>
      </c>
      <c r="L351" s="16" t="str">
        <f t="shared" si="94"/>
        <v/>
      </c>
      <c r="M351" s="16" t="str">
        <f t="shared" si="95"/>
        <v/>
      </c>
    </row>
    <row r="352" spans="1:13" ht="15.6" x14ac:dyDescent="0.25">
      <c r="A352" s="13">
        <v>5</v>
      </c>
      <c r="B352" s="14"/>
      <c r="C352" s="14"/>
      <c r="D352" s="15" t="str">
        <f t="shared" si="90"/>
        <v/>
      </c>
      <c r="E352" s="16" t="str">
        <f t="shared" si="91"/>
        <v/>
      </c>
      <c r="F352" s="17" t="str">
        <f t="shared" si="92"/>
        <v/>
      </c>
      <c r="G352" s="172"/>
      <c r="H352" s="27">
        <v>5</v>
      </c>
      <c r="I352" s="14"/>
      <c r="J352" s="14"/>
      <c r="K352" s="15" t="str">
        <f t="shared" si="93"/>
        <v/>
      </c>
      <c r="L352" s="16" t="str">
        <f t="shared" si="94"/>
        <v/>
      </c>
      <c r="M352" s="16" t="str">
        <f t="shared" si="95"/>
        <v/>
      </c>
    </row>
    <row r="353" spans="1:13" ht="15.6" x14ac:dyDescent="0.25">
      <c r="A353" s="13">
        <v>6</v>
      </c>
      <c r="B353" s="14"/>
      <c r="C353" s="14"/>
      <c r="D353" s="15" t="str">
        <f t="shared" si="90"/>
        <v/>
      </c>
      <c r="E353" s="16" t="str">
        <f t="shared" si="91"/>
        <v/>
      </c>
      <c r="F353" s="17" t="str">
        <f t="shared" si="92"/>
        <v/>
      </c>
      <c r="G353" s="172"/>
      <c r="H353" s="27">
        <v>6</v>
      </c>
      <c r="I353" s="14"/>
      <c r="J353" s="14"/>
      <c r="K353" s="15" t="str">
        <f t="shared" si="93"/>
        <v/>
      </c>
      <c r="L353" s="16" t="str">
        <f t="shared" si="94"/>
        <v/>
      </c>
      <c r="M353" s="16" t="str">
        <f t="shared" si="95"/>
        <v/>
      </c>
    </row>
    <row r="354" spans="1:13" ht="15.6" x14ac:dyDescent="0.25">
      <c r="A354" s="13">
        <v>7</v>
      </c>
      <c r="B354" s="14"/>
      <c r="C354" s="14"/>
      <c r="D354" s="15" t="str">
        <f t="shared" si="90"/>
        <v/>
      </c>
      <c r="E354" s="16" t="str">
        <f t="shared" si="91"/>
        <v/>
      </c>
      <c r="F354" s="17" t="str">
        <f t="shared" si="92"/>
        <v/>
      </c>
      <c r="G354" s="172"/>
      <c r="H354" s="27">
        <v>7</v>
      </c>
      <c r="I354" s="14"/>
      <c r="J354" s="14"/>
      <c r="K354" s="15" t="str">
        <f t="shared" si="93"/>
        <v/>
      </c>
      <c r="L354" s="16" t="str">
        <f t="shared" si="94"/>
        <v/>
      </c>
      <c r="M354" s="16" t="str">
        <f t="shared" si="95"/>
        <v/>
      </c>
    </row>
    <row r="355" spans="1:13" ht="15.6" x14ac:dyDescent="0.25">
      <c r="A355" s="13">
        <v>8</v>
      </c>
      <c r="B355" s="14"/>
      <c r="C355" s="14"/>
      <c r="D355" s="15" t="str">
        <f t="shared" si="90"/>
        <v/>
      </c>
      <c r="E355" s="16" t="str">
        <f t="shared" si="91"/>
        <v/>
      </c>
      <c r="F355" s="17" t="str">
        <f t="shared" si="92"/>
        <v/>
      </c>
      <c r="G355" s="172"/>
      <c r="H355" s="27">
        <v>8</v>
      </c>
      <c r="I355" s="14"/>
      <c r="J355" s="14"/>
      <c r="K355" s="15" t="str">
        <f t="shared" si="93"/>
        <v/>
      </c>
      <c r="L355" s="16" t="str">
        <f t="shared" si="94"/>
        <v/>
      </c>
      <c r="M355" s="16" t="str">
        <f t="shared" si="95"/>
        <v/>
      </c>
    </row>
    <row r="356" spans="1:13" ht="15.6" x14ac:dyDescent="0.25">
      <c r="A356" s="13">
        <v>9</v>
      </c>
      <c r="B356" s="14"/>
      <c r="C356" s="14"/>
      <c r="D356" s="15" t="str">
        <f t="shared" si="90"/>
        <v/>
      </c>
      <c r="E356" s="16" t="str">
        <f t="shared" si="91"/>
        <v/>
      </c>
      <c r="F356" s="17" t="str">
        <f t="shared" si="92"/>
        <v/>
      </c>
      <c r="G356" s="172"/>
      <c r="H356" s="27">
        <v>9</v>
      </c>
      <c r="I356" s="14"/>
      <c r="J356" s="14"/>
      <c r="K356" s="15" t="str">
        <f t="shared" si="93"/>
        <v/>
      </c>
      <c r="L356" s="16" t="str">
        <f t="shared" si="94"/>
        <v/>
      </c>
      <c r="M356" s="16" t="str">
        <f t="shared" si="95"/>
        <v/>
      </c>
    </row>
    <row r="357" spans="1:13" ht="15.6" x14ac:dyDescent="0.25">
      <c r="A357" s="13">
        <v>10</v>
      </c>
      <c r="B357" s="14"/>
      <c r="C357" s="14"/>
      <c r="D357" s="15" t="str">
        <f t="shared" si="90"/>
        <v/>
      </c>
      <c r="E357" s="16" t="str">
        <f t="shared" si="91"/>
        <v/>
      </c>
      <c r="F357" s="17" t="str">
        <f t="shared" si="92"/>
        <v/>
      </c>
      <c r="G357" s="172"/>
      <c r="H357" s="27">
        <v>10</v>
      </c>
      <c r="I357" s="14"/>
      <c r="J357" s="14"/>
      <c r="K357" s="15" t="str">
        <f t="shared" si="93"/>
        <v/>
      </c>
      <c r="L357" s="16" t="str">
        <f t="shared" si="94"/>
        <v/>
      </c>
      <c r="M357" s="16" t="str">
        <f t="shared" si="95"/>
        <v/>
      </c>
    </row>
    <row r="358" spans="1:13" ht="15.6" x14ac:dyDescent="0.25">
      <c r="A358" s="13">
        <v>11</v>
      </c>
      <c r="B358" s="14"/>
      <c r="C358" s="14"/>
      <c r="D358" s="15" t="str">
        <f t="shared" si="90"/>
        <v/>
      </c>
      <c r="E358" s="16" t="str">
        <f t="shared" si="91"/>
        <v/>
      </c>
      <c r="F358" s="17" t="str">
        <f t="shared" si="92"/>
        <v/>
      </c>
      <c r="G358" s="172"/>
      <c r="H358" s="27">
        <v>11</v>
      </c>
      <c r="I358" s="14"/>
      <c r="J358" s="14"/>
      <c r="K358" s="15" t="str">
        <f t="shared" si="93"/>
        <v/>
      </c>
      <c r="L358" s="16" t="str">
        <f t="shared" si="94"/>
        <v/>
      </c>
      <c r="M358" s="16" t="str">
        <f t="shared" si="95"/>
        <v/>
      </c>
    </row>
    <row r="359" spans="1:13" ht="15.6" x14ac:dyDescent="0.25">
      <c r="A359" s="13">
        <v>12</v>
      </c>
      <c r="B359" s="14"/>
      <c r="C359" s="14"/>
      <c r="D359" s="15" t="str">
        <f t="shared" si="90"/>
        <v/>
      </c>
      <c r="E359" s="16" t="str">
        <f t="shared" si="91"/>
        <v/>
      </c>
      <c r="F359" s="17" t="str">
        <f t="shared" si="92"/>
        <v/>
      </c>
      <c r="G359" s="172"/>
      <c r="H359" s="27">
        <v>12</v>
      </c>
      <c r="I359" s="14"/>
      <c r="J359" s="14"/>
      <c r="K359" s="15" t="str">
        <f t="shared" si="93"/>
        <v/>
      </c>
      <c r="L359" s="16" t="str">
        <f t="shared" si="94"/>
        <v/>
      </c>
      <c r="M359" s="16" t="str">
        <f t="shared" si="95"/>
        <v/>
      </c>
    </row>
    <row r="360" spans="1:13" ht="15.6" x14ac:dyDescent="0.25">
      <c r="A360" s="13">
        <v>13</v>
      </c>
      <c r="B360" s="14"/>
      <c r="C360" s="14"/>
      <c r="D360" s="15" t="str">
        <f t="shared" si="90"/>
        <v/>
      </c>
      <c r="E360" s="16" t="str">
        <f t="shared" si="91"/>
        <v/>
      </c>
      <c r="F360" s="17" t="str">
        <f t="shared" si="92"/>
        <v/>
      </c>
      <c r="G360" s="172"/>
      <c r="H360" s="27">
        <v>13</v>
      </c>
      <c r="I360" s="14"/>
      <c r="J360" s="14"/>
      <c r="K360" s="15" t="str">
        <f t="shared" si="93"/>
        <v/>
      </c>
      <c r="L360" s="16" t="str">
        <f t="shared" si="94"/>
        <v/>
      </c>
      <c r="M360" s="16" t="str">
        <f t="shared" si="95"/>
        <v/>
      </c>
    </row>
    <row r="361" spans="1:13" ht="15.6" x14ac:dyDescent="0.25">
      <c r="A361" s="13">
        <v>14</v>
      </c>
      <c r="B361" s="14"/>
      <c r="C361" s="14"/>
      <c r="D361" s="15" t="str">
        <f t="shared" si="90"/>
        <v/>
      </c>
      <c r="E361" s="16" t="str">
        <f t="shared" si="91"/>
        <v/>
      </c>
      <c r="F361" s="17" t="str">
        <f t="shared" si="92"/>
        <v/>
      </c>
      <c r="G361" s="172"/>
      <c r="H361" s="27">
        <v>14</v>
      </c>
      <c r="I361" s="14"/>
      <c r="J361" s="14"/>
      <c r="K361" s="15" t="str">
        <f t="shared" si="93"/>
        <v/>
      </c>
      <c r="L361" s="16" t="str">
        <f t="shared" si="94"/>
        <v/>
      </c>
      <c r="M361" s="16" t="str">
        <f t="shared" si="95"/>
        <v/>
      </c>
    </row>
    <row r="362" spans="1:13" ht="15.6" x14ac:dyDescent="0.25">
      <c r="A362" s="13">
        <v>15</v>
      </c>
      <c r="B362" s="14"/>
      <c r="C362" s="14"/>
      <c r="D362" s="15" t="str">
        <f t="shared" si="90"/>
        <v/>
      </c>
      <c r="E362" s="16" t="str">
        <f t="shared" si="91"/>
        <v/>
      </c>
      <c r="F362" s="17" t="str">
        <f t="shared" si="92"/>
        <v/>
      </c>
      <c r="G362" s="172"/>
      <c r="H362" s="28">
        <v>15</v>
      </c>
      <c r="I362" s="29"/>
      <c r="J362" s="29"/>
      <c r="K362" s="30" t="str">
        <f t="shared" si="93"/>
        <v/>
      </c>
      <c r="L362" s="31" t="str">
        <f t="shared" si="94"/>
        <v/>
      </c>
      <c r="M362" s="31" t="str">
        <f t="shared" si="95"/>
        <v/>
      </c>
    </row>
    <row r="363" spans="1:13" ht="15.6" x14ac:dyDescent="0.3">
      <c r="A363" s="174" t="s">
        <v>16</v>
      </c>
      <c r="B363" s="175"/>
      <c r="C363" s="175"/>
      <c r="D363" s="176"/>
      <c r="E363" s="177">
        <f>ROUND((SUM(F348:F362)),2)</f>
        <v>0</v>
      </c>
      <c r="F363" s="178"/>
      <c r="G363" s="173"/>
      <c r="H363" s="174" t="s">
        <v>16</v>
      </c>
      <c r="I363" s="175"/>
      <c r="J363" s="175"/>
      <c r="K363" s="176"/>
      <c r="L363" s="177">
        <f>ROUND((SUM(M348:M362)),2)</f>
        <v>0</v>
      </c>
      <c r="M363" s="178"/>
    </row>
    <row r="364" spans="1:13" ht="15.6" x14ac:dyDescent="0.25">
      <c r="A364" s="157" t="s">
        <v>17</v>
      </c>
      <c r="B364" s="158"/>
      <c r="C364" s="158"/>
      <c r="D364" s="158"/>
      <c r="E364" s="158"/>
      <c r="F364" s="159"/>
      <c r="G364" s="19" t="s">
        <v>18</v>
      </c>
      <c r="H364" s="160">
        <f>IF((E363-L363)&lt;0,((E363-L363)*-1),(E363-L363))</f>
        <v>0</v>
      </c>
      <c r="I364" s="161"/>
      <c r="J364" s="161"/>
      <c r="K364" s="161"/>
      <c r="L364" s="161"/>
      <c r="M364" s="162"/>
    </row>
    <row r="365" spans="1:13" ht="15.6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</row>
    <row r="368" spans="1:13" ht="15.6" x14ac:dyDescent="0.25">
      <c r="A368" s="120" t="s">
        <v>42</v>
      </c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2"/>
    </row>
    <row r="369" spans="1:13" ht="15.6" x14ac:dyDescent="0.25">
      <c r="A369" s="120" t="s">
        <v>8</v>
      </c>
      <c r="B369" s="121"/>
      <c r="C369" s="121"/>
      <c r="D369" s="121"/>
      <c r="E369" s="121"/>
      <c r="F369" s="122"/>
      <c r="G369" s="171"/>
      <c r="H369" s="120" t="s">
        <v>9</v>
      </c>
      <c r="I369" s="121"/>
      <c r="J369" s="121"/>
      <c r="K369" s="121"/>
      <c r="L369" s="121"/>
      <c r="M369" s="122"/>
    </row>
    <row r="370" spans="1:13" ht="15.6" x14ac:dyDescent="0.25">
      <c r="A370" s="9" t="s">
        <v>10</v>
      </c>
      <c r="B370" s="10" t="s">
        <v>11</v>
      </c>
      <c r="C370" s="10" t="s">
        <v>12</v>
      </c>
      <c r="D370" s="10" t="s">
        <v>13</v>
      </c>
      <c r="E370" s="10" t="s">
        <v>11</v>
      </c>
      <c r="F370" s="11" t="s">
        <v>14</v>
      </c>
      <c r="G370" s="172"/>
      <c r="H370" s="25" t="s">
        <v>10</v>
      </c>
      <c r="I370" s="26" t="str">
        <f>B370</f>
        <v>Dist</v>
      </c>
      <c r="J370" s="26" t="str">
        <f>C370</f>
        <v>R.L</v>
      </c>
      <c r="K370" s="26" t="str">
        <f>D370</f>
        <v>Av.RL</v>
      </c>
      <c r="L370" s="26" t="str">
        <f>E370</f>
        <v>Dist</v>
      </c>
      <c r="M370" s="26" t="str">
        <f>F370</f>
        <v>Area</v>
      </c>
    </row>
    <row r="371" spans="1:13" ht="15.6" x14ac:dyDescent="0.25">
      <c r="A371" s="13">
        <v>1</v>
      </c>
      <c r="B371" s="14"/>
      <c r="C371" s="14"/>
      <c r="D371" s="15" t="s">
        <v>15</v>
      </c>
      <c r="E371" s="16" t="s">
        <v>15</v>
      </c>
      <c r="F371" s="17" t="s">
        <v>15</v>
      </c>
      <c r="G371" s="172"/>
      <c r="H371" s="27">
        <v>1</v>
      </c>
      <c r="I371" s="14"/>
      <c r="J371" s="14"/>
      <c r="K371" s="15" t="s">
        <v>15</v>
      </c>
      <c r="L371" s="16" t="s">
        <v>15</v>
      </c>
      <c r="M371" s="16" t="s">
        <v>15</v>
      </c>
    </row>
    <row r="372" spans="1:13" ht="15.6" x14ac:dyDescent="0.25">
      <c r="A372" s="13">
        <v>2</v>
      </c>
      <c r="B372" s="14"/>
      <c r="C372" s="14"/>
      <c r="D372" s="15" t="str">
        <f>IF(C372="","",ROUNDUP(((C371+C372)/2),2))</f>
        <v/>
      </c>
      <c r="E372" s="16" t="str">
        <f>IF(B372="","",ROUND((B372-B371),2))</f>
        <v/>
      </c>
      <c r="F372" s="17" t="str">
        <f>IF(E372="","",IF(C372="","",ROUND((E372*D372),3)))</f>
        <v/>
      </c>
      <c r="G372" s="172"/>
      <c r="H372" s="27">
        <v>2</v>
      </c>
      <c r="I372" s="14"/>
      <c r="J372" s="14"/>
      <c r="K372" s="15" t="str">
        <f>IF(J372="","",ROUNDUP(((J371+J372)/2),2))</f>
        <v/>
      </c>
      <c r="L372" s="16" t="str">
        <f>IF(I372="","",ROUND((I372-I371),2))</f>
        <v/>
      </c>
      <c r="M372" s="16" t="str">
        <f>IF(L372="","",IF(J372="","",ROUND((L372*K372),3)))</f>
        <v/>
      </c>
    </row>
    <row r="373" spans="1:13" ht="15.6" x14ac:dyDescent="0.25">
      <c r="A373" s="13">
        <v>3</v>
      </c>
      <c r="B373" s="14"/>
      <c r="C373" s="14"/>
      <c r="D373" s="15" t="str">
        <f t="shared" ref="D373:D385" si="96">IF(C373="","",ROUNDUP(((C372+C373)/2),2))</f>
        <v/>
      </c>
      <c r="E373" s="16" t="str">
        <f t="shared" ref="E373:E385" si="97">IF(B373="","",ROUND((B373-B372),2))</f>
        <v/>
      </c>
      <c r="F373" s="17" t="str">
        <f t="shared" ref="F373:F385" si="98">IF(E373="","",IF(C373="","",ROUND((E373*D373),3)))</f>
        <v/>
      </c>
      <c r="G373" s="172"/>
      <c r="H373" s="27">
        <v>3</v>
      </c>
      <c r="I373" s="14"/>
      <c r="J373" s="14"/>
      <c r="K373" s="15" t="str">
        <f t="shared" ref="K373:K385" si="99">IF(J373="","",ROUNDUP(((J372+J373)/2),2))</f>
        <v/>
      </c>
      <c r="L373" s="16" t="str">
        <f t="shared" ref="L373:L385" si="100">IF(I373="","",ROUND((I373-I372),2))</f>
        <v/>
      </c>
      <c r="M373" s="16" t="str">
        <f t="shared" ref="M373:M385" si="101">IF(L373="","",IF(J373="","",ROUND((L373*K373),3)))</f>
        <v/>
      </c>
    </row>
    <row r="374" spans="1:13" ht="15.6" x14ac:dyDescent="0.25">
      <c r="A374" s="13">
        <v>4</v>
      </c>
      <c r="B374" s="14"/>
      <c r="C374" s="14"/>
      <c r="D374" s="15" t="str">
        <f t="shared" si="96"/>
        <v/>
      </c>
      <c r="E374" s="16" t="str">
        <f t="shared" si="97"/>
        <v/>
      </c>
      <c r="F374" s="17" t="str">
        <f t="shared" si="98"/>
        <v/>
      </c>
      <c r="G374" s="172"/>
      <c r="H374" s="27">
        <v>4</v>
      </c>
      <c r="I374" s="14"/>
      <c r="J374" s="14"/>
      <c r="K374" s="15" t="str">
        <f t="shared" si="99"/>
        <v/>
      </c>
      <c r="L374" s="16" t="str">
        <f t="shared" si="100"/>
        <v/>
      </c>
      <c r="M374" s="16" t="str">
        <f t="shared" si="101"/>
        <v/>
      </c>
    </row>
    <row r="375" spans="1:13" ht="15.6" x14ac:dyDescent="0.25">
      <c r="A375" s="13">
        <v>5</v>
      </c>
      <c r="B375" s="14"/>
      <c r="C375" s="14"/>
      <c r="D375" s="15" t="str">
        <f t="shared" si="96"/>
        <v/>
      </c>
      <c r="E375" s="16" t="str">
        <f t="shared" si="97"/>
        <v/>
      </c>
      <c r="F375" s="17" t="str">
        <f t="shared" si="98"/>
        <v/>
      </c>
      <c r="G375" s="172"/>
      <c r="H375" s="27">
        <v>5</v>
      </c>
      <c r="I375" s="14"/>
      <c r="J375" s="14"/>
      <c r="K375" s="15" t="str">
        <f t="shared" si="99"/>
        <v/>
      </c>
      <c r="L375" s="16" t="str">
        <f t="shared" si="100"/>
        <v/>
      </c>
      <c r="M375" s="16" t="str">
        <f t="shared" si="101"/>
        <v/>
      </c>
    </row>
    <row r="376" spans="1:13" ht="15.6" x14ac:dyDescent="0.25">
      <c r="A376" s="13">
        <v>6</v>
      </c>
      <c r="B376" s="14"/>
      <c r="C376" s="14"/>
      <c r="D376" s="15" t="str">
        <f t="shared" si="96"/>
        <v/>
      </c>
      <c r="E376" s="16" t="str">
        <f t="shared" si="97"/>
        <v/>
      </c>
      <c r="F376" s="17" t="str">
        <f t="shared" si="98"/>
        <v/>
      </c>
      <c r="G376" s="172"/>
      <c r="H376" s="27">
        <v>6</v>
      </c>
      <c r="I376" s="14"/>
      <c r="J376" s="14"/>
      <c r="K376" s="15" t="str">
        <f t="shared" si="99"/>
        <v/>
      </c>
      <c r="L376" s="16" t="str">
        <f t="shared" si="100"/>
        <v/>
      </c>
      <c r="M376" s="16" t="str">
        <f t="shared" si="101"/>
        <v/>
      </c>
    </row>
    <row r="377" spans="1:13" ht="15.6" x14ac:dyDescent="0.25">
      <c r="A377" s="13">
        <v>7</v>
      </c>
      <c r="B377" s="14"/>
      <c r="C377" s="14"/>
      <c r="D377" s="15" t="str">
        <f t="shared" si="96"/>
        <v/>
      </c>
      <c r="E377" s="16" t="str">
        <f t="shared" si="97"/>
        <v/>
      </c>
      <c r="F377" s="17" t="str">
        <f t="shared" si="98"/>
        <v/>
      </c>
      <c r="G377" s="172"/>
      <c r="H377" s="27">
        <v>7</v>
      </c>
      <c r="I377" s="14"/>
      <c r="J377" s="14"/>
      <c r="K377" s="15" t="str">
        <f t="shared" si="99"/>
        <v/>
      </c>
      <c r="L377" s="16" t="str">
        <f t="shared" si="100"/>
        <v/>
      </c>
      <c r="M377" s="16" t="str">
        <f t="shared" si="101"/>
        <v/>
      </c>
    </row>
    <row r="378" spans="1:13" ht="15.6" x14ac:dyDescent="0.25">
      <c r="A378" s="13">
        <v>8</v>
      </c>
      <c r="B378" s="14"/>
      <c r="C378" s="14"/>
      <c r="D378" s="15" t="str">
        <f t="shared" si="96"/>
        <v/>
      </c>
      <c r="E378" s="16" t="str">
        <f t="shared" si="97"/>
        <v/>
      </c>
      <c r="F378" s="17" t="str">
        <f t="shared" si="98"/>
        <v/>
      </c>
      <c r="G378" s="172"/>
      <c r="H378" s="27">
        <v>8</v>
      </c>
      <c r="I378" s="14"/>
      <c r="J378" s="14"/>
      <c r="K378" s="15" t="str">
        <f t="shared" si="99"/>
        <v/>
      </c>
      <c r="L378" s="16" t="str">
        <f t="shared" si="100"/>
        <v/>
      </c>
      <c r="M378" s="16" t="str">
        <f t="shared" si="101"/>
        <v/>
      </c>
    </row>
    <row r="379" spans="1:13" ht="15.6" x14ac:dyDescent="0.25">
      <c r="A379" s="13">
        <v>9</v>
      </c>
      <c r="B379" s="14"/>
      <c r="C379" s="14"/>
      <c r="D379" s="15" t="str">
        <f t="shared" si="96"/>
        <v/>
      </c>
      <c r="E379" s="16" t="str">
        <f t="shared" si="97"/>
        <v/>
      </c>
      <c r="F379" s="17" t="str">
        <f t="shared" si="98"/>
        <v/>
      </c>
      <c r="G379" s="172"/>
      <c r="H379" s="27">
        <v>9</v>
      </c>
      <c r="I379" s="14"/>
      <c r="J379" s="14"/>
      <c r="K379" s="15" t="str">
        <f t="shared" si="99"/>
        <v/>
      </c>
      <c r="L379" s="16" t="str">
        <f t="shared" si="100"/>
        <v/>
      </c>
      <c r="M379" s="16" t="str">
        <f t="shared" si="101"/>
        <v/>
      </c>
    </row>
    <row r="380" spans="1:13" ht="15.6" x14ac:dyDescent="0.25">
      <c r="A380" s="13">
        <v>10</v>
      </c>
      <c r="B380" s="14"/>
      <c r="C380" s="14"/>
      <c r="D380" s="15" t="str">
        <f t="shared" si="96"/>
        <v/>
      </c>
      <c r="E380" s="16" t="str">
        <f t="shared" si="97"/>
        <v/>
      </c>
      <c r="F380" s="17" t="str">
        <f t="shared" si="98"/>
        <v/>
      </c>
      <c r="G380" s="172"/>
      <c r="H380" s="27">
        <v>10</v>
      </c>
      <c r="I380" s="14"/>
      <c r="J380" s="14"/>
      <c r="K380" s="15" t="str">
        <f t="shared" si="99"/>
        <v/>
      </c>
      <c r="L380" s="16" t="str">
        <f t="shared" si="100"/>
        <v/>
      </c>
      <c r="M380" s="16" t="str">
        <f t="shared" si="101"/>
        <v/>
      </c>
    </row>
    <row r="381" spans="1:13" ht="15.6" x14ac:dyDescent="0.25">
      <c r="A381" s="13">
        <v>11</v>
      </c>
      <c r="B381" s="14"/>
      <c r="C381" s="14"/>
      <c r="D381" s="15" t="str">
        <f t="shared" si="96"/>
        <v/>
      </c>
      <c r="E381" s="16" t="str">
        <f t="shared" si="97"/>
        <v/>
      </c>
      <c r="F381" s="17" t="str">
        <f t="shared" si="98"/>
        <v/>
      </c>
      <c r="G381" s="172"/>
      <c r="H381" s="27">
        <v>11</v>
      </c>
      <c r="I381" s="14"/>
      <c r="J381" s="14"/>
      <c r="K381" s="15" t="str">
        <f t="shared" si="99"/>
        <v/>
      </c>
      <c r="L381" s="16" t="str">
        <f t="shared" si="100"/>
        <v/>
      </c>
      <c r="M381" s="16" t="str">
        <f t="shared" si="101"/>
        <v/>
      </c>
    </row>
    <row r="382" spans="1:13" ht="15.6" x14ac:dyDescent="0.25">
      <c r="A382" s="13">
        <v>12</v>
      </c>
      <c r="B382" s="14"/>
      <c r="C382" s="14"/>
      <c r="D382" s="15" t="str">
        <f t="shared" si="96"/>
        <v/>
      </c>
      <c r="E382" s="16" t="str">
        <f t="shared" si="97"/>
        <v/>
      </c>
      <c r="F382" s="17" t="str">
        <f t="shared" si="98"/>
        <v/>
      </c>
      <c r="G382" s="172"/>
      <c r="H382" s="27">
        <v>12</v>
      </c>
      <c r="I382" s="14"/>
      <c r="J382" s="14"/>
      <c r="K382" s="15" t="str">
        <f t="shared" si="99"/>
        <v/>
      </c>
      <c r="L382" s="16" t="str">
        <f t="shared" si="100"/>
        <v/>
      </c>
      <c r="M382" s="16" t="str">
        <f t="shared" si="101"/>
        <v/>
      </c>
    </row>
    <row r="383" spans="1:13" ht="15.6" x14ac:dyDescent="0.25">
      <c r="A383" s="13">
        <v>13</v>
      </c>
      <c r="B383" s="14"/>
      <c r="C383" s="14"/>
      <c r="D383" s="15" t="str">
        <f t="shared" si="96"/>
        <v/>
      </c>
      <c r="E383" s="16" t="str">
        <f t="shared" si="97"/>
        <v/>
      </c>
      <c r="F383" s="17" t="str">
        <f t="shared" si="98"/>
        <v/>
      </c>
      <c r="G383" s="172"/>
      <c r="H383" s="27">
        <v>13</v>
      </c>
      <c r="I383" s="14"/>
      <c r="J383" s="14"/>
      <c r="K383" s="15" t="str">
        <f t="shared" si="99"/>
        <v/>
      </c>
      <c r="L383" s="16" t="str">
        <f t="shared" si="100"/>
        <v/>
      </c>
      <c r="M383" s="16" t="str">
        <f t="shared" si="101"/>
        <v/>
      </c>
    </row>
    <row r="384" spans="1:13" ht="15.6" x14ac:dyDescent="0.25">
      <c r="A384" s="13">
        <v>14</v>
      </c>
      <c r="B384" s="14"/>
      <c r="C384" s="14"/>
      <c r="D384" s="15" t="str">
        <f t="shared" si="96"/>
        <v/>
      </c>
      <c r="E384" s="16" t="str">
        <f t="shared" si="97"/>
        <v/>
      </c>
      <c r="F384" s="17" t="str">
        <f t="shared" si="98"/>
        <v/>
      </c>
      <c r="G384" s="172"/>
      <c r="H384" s="27">
        <v>14</v>
      </c>
      <c r="I384" s="14"/>
      <c r="J384" s="14"/>
      <c r="K384" s="15" t="str">
        <f t="shared" si="99"/>
        <v/>
      </c>
      <c r="L384" s="16" t="str">
        <f t="shared" si="100"/>
        <v/>
      </c>
      <c r="M384" s="16" t="str">
        <f t="shared" si="101"/>
        <v/>
      </c>
    </row>
    <row r="385" spans="1:13" ht="15.6" x14ac:dyDescent="0.25">
      <c r="A385" s="13">
        <v>15</v>
      </c>
      <c r="B385" s="14"/>
      <c r="C385" s="14"/>
      <c r="D385" s="15" t="str">
        <f t="shared" si="96"/>
        <v/>
      </c>
      <c r="E385" s="16" t="str">
        <f t="shared" si="97"/>
        <v/>
      </c>
      <c r="F385" s="17" t="str">
        <f t="shared" si="98"/>
        <v/>
      </c>
      <c r="G385" s="172"/>
      <c r="H385" s="28">
        <v>15</v>
      </c>
      <c r="I385" s="29"/>
      <c r="J385" s="29"/>
      <c r="K385" s="30" t="str">
        <f t="shared" si="99"/>
        <v/>
      </c>
      <c r="L385" s="31" t="str">
        <f t="shared" si="100"/>
        <v/>
      </c>
      <c r="M385" s="31" t="str">
        <f t="shared" si="101"/>
        <v/>
      </c>
    </row>
    <row r="386" spans="1:13" ht="15.6" x14ac:dyDescent="0.3">
      <c r="A386" s="174" t="s">
        <v>16</v>
      </c>
      <c r="B386" s="175"/>
      <c r="C386" s="175"/>
      <c r="D386" s="176"/>
      <c r="E386" s="177">
        <f>ROUND((SUM(F371:F385)),2)</f>
        <v>0</v>
      </c>
      <c r="F386" s="178"/>
      <c r="G386" s="173"/>
      <c r="H386" s="174" t="s">
        <v>16</v>
      </c>
      <c r="I386" s="175"/>
      <c r="J386" s="175"/>
      <c r="K386" s="176"/>
      <c r="L386" s="177">
        <f>ROUND((SUM(M371:M385)),2)</f>
        <v>0</v>
      </c>
      <c r="M386" s="178"/>
    </row>
    <row r="387" spans="1:13" ht="15.6" x14ac:dyDescent="0.25">
      <c r="A387" s="157" t="s">
        <v>17</v>
      </c>
      <c r="B387" s="158"/>
      <c r="C387" s="158"/>
      <c r="D387" s="158"/>
      <c r="E387" s="158"/>
      <c r="F387" s="159"/>
      <c r="G387" s="19" t="s">
        <v>18</v>
      </c>
      <c r="H387" s="160">
        <f>IF((E386-L386)&lt;0,((E386-L386)*-1),(E386-L386))</f>
        <v>0</v>
      </c>
      <c r="I387" s="161"/>
      <c r="J387" s="161"/>
      <c r="K387" s="161"/>
      <c r="L387" s="161"/>
      <c r="M387" s="162"/>
    </row>
    <row r="388" spans="1:13" ht="15.6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</row>
    <row r="391" spans="1:13" ht="15.6" x14ac:dyDescent="0.25">
      <c r="A391" s="120" t="s">
        <v>43</v>
      </c>
      <c r="B391" s="121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2"/>
    </row>
    <row r="392" spans="1:13" ht="15.6" x14ac:dyDescent="0.25">
      <c r="A392" s="120" t="s">
        <v>8</v>
      </c>
      <c r="B392" s="121"/>
      <c r="C392" s="121"/>
      <c r="D392" s="121"/>
      <c r="E392" s="121"/>
      <c r="F392" s="122"/>
      <c r="G392" s="171"/>
      <c r="H392" s="120" t="s">
        <v>9</v>
      </c>
      <c r="I392" s="121"/>
      <c r="J392" s="121"/>
      <c r="K392" s="121"/>
      <c r="L392" s="121"/>
      <c r="M392" s="122"/>
    </row>
    <row r="393" spans="1:13" ht="15.6" x14ac:dyDescent="0.25">
      <c r="A393" s="9" t="s">
        <v>10</v>
      </c>
      <c r="B393" s="10" t="s">
        <v>11</v>
      </c>
      <c r="C393" s="10" t="s">
        <v>12</v>
      </c>
      <c r="D393" s="10" t="s">
        <v>13</v>
      </c>
      <c r="E393" s="10" t="s">
        <v>11</v>
      </c>
      <c r="F393" s="11" t="s">
        <v>14</v>
      </c>
      <c r="G393" s="172"/>
      <c r="H393" s="25" t="s">
        <v>10</v>
      </c>
      <c r="I393" s="26" t="str">
        <f>B393</f>
        <v>Dist</v>
      </c>
      <c r="J393" s="26" t="str">
        <f>C393</f>
        <v>R.L</v>
      </c>
      <c r="K393" s="26" t="str">
        <f>D393</f>
        <v>Av.RL</v>
      </c>
      <c r="L393" s="26" t="str">
        <f>E393</f>
        <v>Dist</v>
      </c>
      <c r="M393" s="26" t="str">
        <f>F393</f>
        <v>Area</v>
      </c>
    </row>
    <row r="394" spans="1:13" ht="15.6" x14ac:dyDescent="0.25">
      <c r="A394" s="13">
        <v>1</v>
      </c>
      <c r="B394" s="14"/>
      <c r="C394" s="14"/>
      <c r="D394" s="15" t="s">
        <v>15</v>
      </c>
      <c r="E394" s="16" t="s">
        <v>15</v>
      </c>
      <c r="F394" s="17" t="s">
        <v>15</v>
      </c>
      <c r="G394" s="172"/>
      <c r="H394" s="27">
        <v>1</v>
      </c>
      <c r="I394" s="14"/>
      <c r="J394" s="14"/>
      <c r="K394" s="15" t="s">
        <v>15</v>
      </c>
      <c r="L394" s="16" t="s">
        <v>15</v>
      </c>
      <c r="M394" s="16" t="s">
        <v>15</v>
      </c>
    </row>
    <row r="395" spans="1:13" ht="15.6" x14ac:dyDescent="0.25">
      <c r="A395" s="13">
        <v>2</v>
      </c>
      <c r="B395" s="14"/>
      <c r="C395" s="14"/>
      <c r="D395" s="15" t="str">
        <f>IF(C395="","",ROUNDUP(((C394+C395)/2),2))</f>
        <v/>
      </c>
      <c r="E395" s="16" t="str">
        <f>IF(B395="","",ROUND((B395-B394),2))</f>
        <v/>
      </c>
      <c r="F395" s="17" t="str">
        <f>IF(E395="","",IF(C395="","",ROUND((E395*D395),3)))</f>
        <v/>
      </c>
      <c r="G395" s="172"/>
      <c r="H395" s="27">
        <v>2</v>
      </c>
      <c r="I395" s="14"/>
      <c r="J395" s="14"/>
      <c r="K395" s="15" t="str">
        <f>IF(J395="","",ROUNDUP(((J394+J395)/2),2))</f>
        <v/>
      </c>
      <c r="L395" s="16" t="str">
        <f>IF(I395="","",ROUND((I395-I394),2))</f>
        <v/>
      </c>
      <c r="M395" s="16" t="str">
        <f>IF(L395="","",IF(J395="","",ROUND((L395*K395),3)))</f>
        <v/>
      </c>
    </row>
    <row r="396" spans="1:13" ht="15.6" x14ac:dyDescent="0.25">
      <c r="A396" s="13">
        <v>3</v>
      </c>
      <c r="B396" s="14"/>
      <c r="C396" s="14"/>
      <c r="D396" s="15" t="str">
        <f t="shared" ref="D396:D408" si="102">IF(C396="","",ROUNDUP(((C395+C396)/2),2))</f>
        <v/>
      </c>
      <c r="E396" s="16" t="str">
        <f t="shared" ref="E396:E408" si="103">IF(B396="","",ROUND((B396-B395),2))</f>
        <v/>
      </c>
      <c r="F396" s="17" t="str">
        <f t="shared" ref="F396:F408" si="104">IF(E396="","",IF(C396="","",ROUND((E396*D396),3)))</f>
        <v/>
      </c>
      <c r="G396" s="172"/>
      <c r="H396" s="27">
        <v>3</v>
      </c>
      <c r="I396" s="14"/>
      <c r="J396" s="14"/>
      <c r="K396" s="15" t="str">
        <f t="shared" ref="K396:K408" si="105">IF(J396="","",ROUNDUP(((J395+J396)/2),2))</f>
        <v/>
      </c>
      <c r="L396" s="16" t="str">
        <f t="shared" ref="L396:L408" si="106">IF(I396="","",ROUND((I396-I395),2))</f>
        <v/>
      </c>
      <c r="M396" s="16" t="str">
        <f t="shared" ref="M396:M408" si="107">IF(L396="","",IF(J396="","",ROUND((L396*K396),3)))</f>
        <v/>
      </c>
    </row>
    <row r="397" spans="1:13" ht="15.6" x14ac:dyDescent="0.25">
      <c r="A397" s="13">
        <v>4</v>
      </c>
      <c r="B397" s="14"/>
      <c r="C397" s="14"/>
      <c r="D397" s="15" t="str">
        <f t="shared" si="102"/>
        <v/>
      </c>
      <c r="E397" s="16" t="str">
        <f t="shared" si="103"/>
        <v/>
      </c>
      <c r="F397" s="17" t="str">
        <f t="shared" si="104"/>
        <v/>
      </c>
      <c r="G397" s="172"/>
      <c r="H397" s="27">
        <v>4</v>
      </c>
      <c r="I397" s="14"/>
      <c r="J397" s="14"/>
      <c r="K397" s="15" t="str">
        <f t="shared" si="105"/>
        <v/>
      </c>
      <c r="L397" s="16" t="str">
        <f t="shared" si="106"/>
        <v/>
      </c>
      <c r="M397" s="16" t="str">
        <f t="shared" si="107"/>
        <v/>
      </c>
    </row>
    <row r="398" spans="1:13" ht="15.6" x14ac:dyDescent="0.25">
      <c r="A398" s="13">
        <v>5</v>
      </c>
      <c r="B398" s="14"/>
      <c r="C398" s="14"/>
      <c r="D398" s="15" t="str">
        <f t="shared" si="102"/>
        <v/>
      </c>
      <c r="E398" s="16" t="str">
        <f t="shared" si="103"/>
        <v/>
      </c>
      <c r="F398" s="17" t="str">
        <f t="shared" si="104"/>
        <v/>
      </c>
      <c r="G398" s="172"/>
      <c r="H398" s="27">
        <v>5</v>
      </c>
      <c r="I398" s="14"/>
      <c r="J398" s="14"/>
      <c r="K398" s="15" t="str">
        <f t="shared" si="105"/>
        <v/>
      </c>
      <c r="L398" s="16" t="str">
        <f t="shared" si="106"/>
        <v/>
      </c>
      <c r="M398" s="16" t="str">
        <f t="shared" si="107"/>
        <v/>
      </c>
    </row>
    <row r="399" spans="1:13" ht="15.6" x14ac:dyDescent="0.25">
      <c r="A399" s="13">
        <v>6</v>
      </c>
      <c r="B399" s="14"/>
      <c r="C399" s="14"/>
      <c r="D399" s="15" t="str">
        <f t="shared" si="102"/>
        <v/>
      </c>
      <c r="E399" s="16" t="str">
        <f t="shared" si="103"/>
        <v/>
      </c>
      <c r="F399" s="17" t="str">
        <f t="shared" si="104"/>
        <v/>
      </c>
      <c r="G399" s="172"/>
      <c r="H399" s="27">
        <v>6</v>
      </c>
      <c r="I399" s="14"/>
      <c r="J399" s="14"/>
      <c r="K399" s="15" t="str">
        <f t="shared" si="105"/>
        <v/>
      </c>
      <c r="L399" s="16" t="str">
        <f t="shared" si="106"/>
        <v/>
      </c>
      <c r="M399" s="16" t="str">
        <f t="shared" si="107"/>
        <v/>
      </c>
    </row>
    <row r="400" spans="1:13" ht="15.6" x14ac:dyDescent="0.25">
      <c r="A400" s="13">
        <v>7</v>
      </c>
      <c r="B400" s="14"/>
      <c r="C400" s="14"/>
      <c r="D400" s="15" t="str">
        <f t="shared" si="102"/>
        <v/>
      </c>
      <c r="E400" s="16" t="str">
        <f t="shared" si="103"/>
        <v/>
      </c>
      <c r="F400" s="17" t="str">
        <f t="shared" si="104"/>
        <v/>
      </c>
      <c r="G400" s="172"/>
      <c r="H400" s="27">
        <v>7</v>
      </c>
      <c r="I400" s="14"/>
      <c r="J400" s="14"/>
      <c r="K400" s="15" t="str">
        <f t="shared" si="105"/>
        <v/>
      </c>
      <c r="L400" s="16" t="str">
        <f t="shared" si="106"/>
        <v/>
      </c>
      <c r="M400" s="16" t="str">
        <f t="shared" si="107"/>
        <v/>
      </c>
    </row>
    <row r="401" spans="1:13" ht="15.6" x14ac:dyDescent="0.25">
      <c r="A401" s="13">
        <v>8</v>
      </c>
      <c r="B401" s="14"/>
      <c r="C401" s="14"/>
      <c r="D401" s="15" t="str">
        <f t="shared" si="102"/>
        <v/>
      </c>
      <c r="E401" s="16" t="str">
        <f t="shared" si="103"/>
        <v/>
      </c>
      <c r="F401" s="17" t="str">
        <f t="shared" si="104"/>
        <v/>
      </c>
      <c r="G401" s="172"/>
      <c r="H401" s="27">
        <v>8</v>
      </c>
      <c r="I401" s="14"/>
      <c r="J401" s="14"/>
      <c r="K401" s="15" t="str">
        <f t="shared" si="105"/>
        <v/>
      </c>
      <c r="L401" s="16" t="str">
        <f t="shared" si="106"/>
        <v/>
      </c>
      <c r="M401" s="16" t="str">
        <f t="shared" si="107"/>
        <v/>
      </c>
    </row>
    <row r="402" spans="1:13" ht="15.6" x14ac:dyDescent="0.25">
      <c r="A402" s="13">
        <v>9</v>
      </c>
      <c r="B402" s="14"/>
      <c r="C402" s="14"/>
      <c r="D402" s="15" t="str">
        <f t="shared" si="102"/>
        <v/>
      </c>
      <c r="E402" s="16" t="str">
        <f t="shared" si="103"/>
        <v/>
      </c>
      <c r="F402" s="17" t="str">
        <f t="shared" si="104"/>
        <v/>
      </c>
      <c r="G402" s="172"/>
      <c r="H402" s="27">
        <v>9</v>
      </c>
      <c r="I402" s="14"/>
      <c r="J402" s="14"/>
      <c r="K402" s="15" t="str">
        <f t="shared" si="105"/>
        <v/>
      </c>
      <c r="L402" s="16" t="str">
        <f t="shared" si="106"/>
        <v/>
      </c>
      <c r="M402" s="16" t="str">
        <f t="shared" si="107"/>
        <v/>
      </c>
    </row>
    <row r="403" spans="1:13" ht="15.6" x14ac:dyDescent="0.25">
      <c r="A403" s="13">
        <v>10</v>
      </c>
      <c r="B403" s="14"/>
      <c r="C403" s="14"/>
      <c r="D403" s="15" t="str">
        <f t="shared" si="102"/>
        <v/>
      </c>
      <c r="E403" s="16" t="str">
        <f t="shared" si="103"/>
        <v/>
      </c>
      <c r="F403" s="17" t="str">
        <f t="shared" si="104"/>
        <v/>
      </c>
      <c r="G403" s="172"/>
      <c r="H403" s="27">
        <v>10</v>
      </c>
      <c r="I403" s="14"/>
      <c r="J403" s="14"/>
      <c r="K403" s="15" t="str">
        <f t="shared" si="105"/>
        <v/>
      </c>
      <c r="L403" s="16" t="str">
        <f t="shared" si="106"/>
        <v/>
      </c>
      <c r="M403" s="16" t="str">
        <f t="shared" si="107"/>
        <v/>
      </c>
    </row>
    <row r="404" spans="1:13" ht="15.6" x14ac:dyDescent="0.25">
      <c r="A404" s="13">
        <v>11</v>
      </c>
      <c r="B404" s="14"/>
      <c r="C404" s="14"/>
      <c r="D404" s="15" t="str">
        <f t="shared" si="102"/>
        <v/>
      </c>
      <c r="E404" s="16" t="str">
        <f t="shared" si="103"/>
        <v/>
      </c>
      <c r="F404" s="17" t="str">
        <f t="shared" si="104"/>
        <v/>
      </c>
      <c r="G404" s="172"/>
      <c r="H404" s="27">
        <v>11</v>
      </c>
      <c r="I404" s="14"/>
      <c r="J404" s="14"/>
      <c r="K404" s="15" t="str">
        <f t="shared" si="105"/>
        <v/>
      </c>
      <c r="L404" s="16" t="str">
        <f t="shared" si="106"/>
        <v/>
      </c>
      <c r="M404" s="16" t="str">
        <f t="shared" si="107"/>
        <v/>
      </c>
    </row>
    <row r="405" spans="1:13" ht="15.6" x14ac:dyDescent="0.25">
      <c r="A405" s="13">
        <v>12</v>
      </c>
      <c r="B405" s="14"/>
      <c r="C405" s="14"/>
      <c r="D405" s="15" t="str">
        <f t="shared" si="102"/>
        <v/>
      </c>
      <c r="E405" s="16" t="str">
        <f t="shared" si="103"/>
        <v/>
      </c>
      <c r="F405" s="17" t="str">
        <f t="shared" si="104"/>
        <v/>
      </c>
      <c r="G405" s="172"/>
      <c r="H405" s="27">
        <v>12</v>
      </c>
      <c r="I405" s="14"/>
      <c r="J405" s="14"/>
      <c r="K405" s="15" t="str">
        <f t="shared" si="105"/>
        <v/>
      </c>
      <c r="L405" s="16" t="str">
        <f t="shared" si="106"/>
        <v/>
      </c>
      <c r="M405" s="16" t="str">
        <f t="shared" si="107"/>
        <v/>
      </c>
    </row>
    <row r="406" spans="1:13" ht="15.6" x14ac:dyDescent="0.25">
      <c r="A406" s="13">
        <v>13</v>
      </c>
      <c r="B406" s="14"/>
      <c r="C406" s="14"/>
      <c r="D406" s="15" t="str">
        <f t="shared" si="102"/>
        <v/>
      </c>
      <c r="E406" s="16" t="str">
        <f t="shared" si="103"/>
        <v/>
      </c>
      <c r="F406" s="17" t="str">
        <f t="shared" si="104"/>
        <v/>
      </c>
      <c r="G406" s="172"/>
      <c r="H406" s="27">
        <v>13</v>
      </c>
      <c r="I406" s="14"/>
      <c r="J406" s="14"/>
      <c r="K406" s="15" t="str">
        <f t="shared" si="105"/>
        <v/>
      </c>
      <c r="L406" s="16" t="str">
        <f t="shared" si="106"/>
        <v/>
      </c>
      <c r="M406" s="16" t="str">
        <f t="shared" si="107"/>
        <v/>
      </c>
    </row>
    <row r="407" spans="1:13" ht="15.6" x14ac:dyDescent="0.25">
      <c r="A407" s="13">
        <v>14</v>
      </c>
      <c r="B407" s="14"/>
      <c r="C407" s="14"/>
      <c r="D407" s="15" t="str">
        <f t="shared" si="102"/>
        <v/>
      </c>
      <c r="E407" s="16" t="str">
        <f t="shared" si="103"/>
        <v/>
      </c>
      <c r="F407" s="17" t="str">
        <f t="shared" si="104"/>
        <v/>
      </c>
      <c r="G407" s="172"/>
      <c r="H407" s="27">
        <v>14</v>
      </c>
      <c r="I407" s="14"/>
      <c r="J407" s="14"/>
      <c r="K407" s="15" t="str">
        <f t="shared" si="105"/>
        <v/>
      </c>
      <c r="L407" s="16" t="str">
        <f t="shared" si="106"/>
        <v/>
      </c>
      <c r="M407" s="16" t="str">
        <f t="shared" si="107"/>
        <v/>
      </c>
    </row>
    <row r="408" spans="1:13" ht="15.6" x14ac:dyDescent="0.25">
      <c r="A408" s="13">
        <v>15</v>
      </c>
      <c r="B408" s="14"/>
      <c r="C408" s="14"/>
      <c r="D408" s="15" t="str">
        <f t="shared" si="102"/>
        <v/>
      </c>
      <c r="E408" s="16" t="str">
        <f t="shared" si="103"/>
        <v/>
      </c>
      <c r="F408" s="17" t="str">
        <f t="shared" si="104"/>
        <v/>
      </c>
      <c r="G408" s="172"/>
      <c r="H408" s="28">
        <v>15</v>
      </c>
      <c r="I408" s="29"/>
      <c r="J408" s="29"/>
      <c r="K408" s="30" t="str">
        <f t="shared" si="105"/>
        <v/>
      </c>
      <c r="L408" s="31" t="str">
        <f t="shared" si="106"/>
        <v/>
      </c>
      <c r="M408" s="31" t="str">
        <f t="shared" si="107"/>
        <v/>
      </c>
    </row>
    <row r="409" spans="1:13" ht="15.6" x14ac:dyDescent="0.3">
      <c r="A409" s="174" t="s">
        <v>16</v>
      </c>
      <c r="B409" s="175"/>
      <c r="C409" s="175"/>
      <c r="D409" s="176"/>
      <c r="E409" s="177">
        <f>ROUND((SUM(F394:F408)),2)</f>
        <v>0</v>
      </c>
      <c r="F409" s="178"/>
      <c r="G409" s="173"/>
      <c r="H409" s="174" t="s">
        <v>16</v>
      </c>
      <c r="I409" s="175"/>
      <c r="J409" s="175"/>
      <c r="K409" s="176"/>
      <c r="L409" s="177">
        <f>ROUND((SUM(M394:M408)),2)</f>
        <v>0</v>
      </c>
      <c r="M409" s="178"/>
    </row>
    <row r="410" spans="1:13" ht="15.6" x14ac:dyDescent="0.25">
      <c r="A410" s="157" t="s">
        <v>17</v>
      </c>
      <c r="B410" s="158"/>
      <c r="C410" s="158"/>
      <c r="D410" s="158"/>
      <c r="E410" s="158"/>
      <c r="F410" s="159"/>
      <c r="G410" s="19" t="s">
        <v>18</v>
      </c>
      <c r="H410" s="160">
        <f>IF((E409-L409)&lt;0,((E409-L409)*-1),(E409-L409))</f>
        <v>0</v>
      </c>
      <c r="I410" s="161"/>
      <c r="J410" s="161"/>
      <c r="K410" s="161"/>
      <c r="L410" s="161"/>
      <c r="M410" s="162"/>
    </row>
    <row r="411" spans="1:13" ht="15.6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</row>
    <row r="414" spans="1:13" ht="15.6" x14ac:dyDescent="0.25">
      <c r="A414" s="120" t="s">
        <v>44</v>
      </c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2"/>
    </row>
    <row r="415" spans="1:13" ht="15.6" x14ac:dyDescent="0.25">
      <c r="A415" s="120" t="s">
        <v>8</v>
      </c>
      <c r="B415" s="121"/>
      <c r="C415" s="121"/>
      <c r="D415" s="121"/>
      <c r="E415" s="121"/>
      <c r="F415" s="122"/>
      <c r="G415" s="171"/>
      <c r="H415" s="120" t="s">
        <v>9</v>
      </c>
      <c r="I415" s="121"/>
      <c r="J415" s="121"/>
      <c r="K415" s="121"/>
      <c r="L415" s="121"/>
      <c r="M415" s="122"/>
    </row>
    <row r="416" spans="1:13" ht="15.6" x14ac:dyDescent="0.25">
      <c r="A416" s="9" t="s">
        <v>10</v>
      </c>
      <c r="B416" s="10" t="s">
        <v>11</v>
      </c>
      <c r="C416" s="10" t="s">
        <v>12</v>
      </c>
      <c r="D416" s="10" t="s">
        <v>13</v>
      </c>
      <c r="E416" s="10" t="s">
        <v>11</v>
      </c>
      <c r="F416" s="11" t="s">
        <v>14</v>
      </c>
      <c r="G416" s="172"/>
      <c r="H416" s="25" t="s">
        <v>10</v>
      </c>
      <c r="I416" s="26" t="str">
        <f>B416</f>
        <v>Dist</v>
      </c>
      <c r="J416" s="26" t="str">
        <f>C416</f>
        <v>R.L</v>
      </c>
      <c r="K416" s="26" t="str">
        <f>D416</f>
        <v>Av.RL</v>
      </c>
      <c r="L416" s="26" t="str">
        <f>E416</f>
        <v>Dist</v>
      </c>
      <c r="M416" s="26" t="str">
        <f>F416</f>
        <v>Area</v>
      </c>
    </row>
    <row r="417" spans="1:13" ht="15.6" x14ac:dyDescent="0.25">
      <c r="A417" s="13">
        <v>1</v>
      </c>
      <c r="B417" s="14"/>
      <c r="C417" s="14"/>
      <c r="D417" s="15" t="s">
        <v>15</v>
      </c>
      <c r="E417" s="16" t="s">
        <v>15</v>
      </c>
      <c r="F417" s="17" t="s">
        <v>15</v>
      </c>
      <c r="G417" s="172"/>
      <c r="H417" s="27">
        <v>1</v>
      </c>
      <c r="I417" s="14"/>
      <c r="J417" s="14"/>
      <c r="K417" s="15" t="s">
        <v>15</v>
      </c>
      <c r="L417" s="16" t="s">
        <v>15</v>
      </c>
      <c r="M417" s="16" t="s">
        <v>15</v>
      </c>
    </row>
    <row r="418" spans="1:13" ht="15.6" x14ac:dyDescent="0.25">
      <c r="A418" s="13">
        <v>2</v>
      </c>
      <c r="B418" s="14"/>
      <c r="C418" s="14"/>
      <c r="D418" s="15" t="str">
        <f>IF(C418="","",ROUNDUP(((C417+C418)/2),2))</f>
        <v/>
      </c>
      <c r="E418" s="16" t="str">
        <f>IF(B418="","",ROUND((B418-B417),2))</f>
        <v/>
      </c>
      <c r="F418" s="17" t="str">
        <f>IF(E418="","",IF(C418="","",ROUND((E418*D418),3)))</f>
        <v/>
      </c>
      <c r="G418" s="172"/>
      <c r="H418" s="27">
        <v>2</v>
      </c>
      <c r="I418" s="14"/>
      <c r="J418" s="14"/>
      <c r="K418" s="15" t="str">
        <f>IF(J418="","",ROUNDUP(((J417+J418)/2),2))</f>
        <v/>
      </c>
      <c r="L418" s="16" t="str">
        <f>IF(I418="","",ROUND((I418-I417),2))</f>
        <v/>
      </c>
      <c r="M418" s="16" t="str">
        <f>IF(L418="","",IF(J418="","",ROUND((L418*K418),3)))</f>
        <v/>
      </c>
    </row>
    <row r="419" spans="1:13" ht="15.6" x14ac:dyDescent="0.25">
      <c r="A419" s="13">
        <v>3</v>
      </c>
      <c r="B419" s="14"/>
      <c r="C419" s="14"/>
      <c r="D419" s="15" t="str">
        <f t="shared" ref="D419:D431" si="108">IF(C419="","",ROUNDUP(((C418+C419)/2),2))</f>
        <v/>
      </c>
      <c r="E419" s="16" t="str">
        <f t="shared" ref="E419:E431" si="109">IF(B419="","",ROUND((B419-B418),2))</f>
        <v/>
      </c>
      <c r="F419" s="17" t="str">
        <f t="shared" ref="F419:F431" si="110">IF(E419="","",IF(C419="","",ROUND((E419*D419),3)))</f>
        <v/>
      </c>
      <c r="G419" s="172"/>
      <c r="H419" s="27">
        <v>3</v>
      </c>
      <c r="I419" s="14"/>
      <c r="J419" s="14"/>
      <c r="K419" s="15" t="str">
        <f t="shared" ref="K419:K431" si="111">IF(J419="","",ROUNDUP(((J418+J419)/2),2))</f>
        <v/>
      </c>
      <c r="L419" s="16" t="str">
        <f t="shared" ref="L419:L431" si="112">IF(I419="","",ROUND((I419-I418),2))</f>
        <v/>
      </c>
      <c r="M419" s="16" t="str">
        <f t="shared" ref="M419:M431" si="113">IF(L419="","",IF(J419="","",ROUND((L419*K419),3)))</f>
        <v/>
      </c>
    </row>
    <row r="420" spans="1:13" ht="15.6" x14ac:dyDescent="0.25">
      <c r="A420" s="13">
        <v>4</v>
      </c>
      <c r="B420" s="14"/>
      <c r="C420" s="14"/>
      <c r="D420" s="15" t="str">
        <f t="shared" si="108"/>
        <v/>
      </c>
      <c r="E420" s="16" t="str">
        <f t="shared" si="109"/>
        <v/>
      </c>
      <c r="F420" s="17" t="str">
        <f t="shared" si="110"/>
        <v/>
      </c>
      <c r="G420" s="172"/>
      <c r="H420" s="27">
        <v>4</v>
      </c>
      <c r="I420" s="14"/>
      <c r="J420" s="14"/>
      <c r="K420" s="15" t="str">
        <f t="shared" si="111"/>
        <v/>
      </c>
      <c r="L420" s="16" t="str">
        <f t="shared" si="112"/>
        <v/>
      </c>
      <c r="M420" s="16" t="str">
        <f t="shared" si="113"/>
        <v/>
      </c>
    </row>
    <row r="421" spans="1:13" ht="15.6" x14ac:dyDescent="0.25">
      <c r="A421" s="13">
        <v>5</v>
      </c>
      <c r="B421" s="14"/>
      <c r="C421" s="14"/>
      <c r="D421" s="15" t="str">
        <f t="shared" si="108"/>
        <v/>
      </c>
      <c r="E421" s="16" t="str">
        <f t="shared" si="109"/>
        <v/>
      </c>
      <c r="F421" s="17" t="str">
        <f t="shared" si="110"/>
        <v/>
      </c>
      <c r="G421" s="172"/>
      <c r="H421" s="27">
        <v>5</v>
      </c>
      <c r="I421" s="14"/>
      <c r="J421" s="14"/>
      <c r="K421" s="15" t="str">
        <f t="shared" si="111"/>
        <v/>
      </c>
      <c r="L421" s="16" t="str">
        <f t="shared" si="112"/>
        <v/>
      </c>
      <c r="M421" s="16" t="str">
        <f t="shared" si="113"/>
        <v/>
      </c>
    </row>
    <row r="422" spans="1:13" ht="15.6" x14ac:dyDescent="0.25">
      <c r="A422" s="13">
        <v>6</v>
      </c>
      <c r="B422" s="14"/>
      <c r="C422" s="14"/>
      <c r="D422" s="15" t="str">
        <f t="shared" si="108"/>
        <v/>
      </c>
      <c r="E422" s="16" t="str">
        <f t="shared" si="109"/>
        <v/>
      </c>
      <c r="F422" s="17" t="str">
        <f t="shared" si="110"/>
        <v/>
      </c>
      <c r="G422" s="172"/>
      <c r="H422" s="27">
        <v>6</v>
      </c>
      <c r="I422" s="14"/>
      <c r="J422" s="14"/>
      <c r="K422" s="15" t="str">
        <f t="shared" si="111"/>
        <v/>
      </c>
      <c r="L422" s="16" t="str">
        <f t="shared" si="112"/>
        <v/>
      </c>
      <c r="M422" s="16" t="str">
        <f t="shared" si="113"/>
        <v/>
      </c>
    </row>
    <row r="423" spans="1:13" ht="15.6" x14ac:dyDescent="0.25">
      <c r="A423" s="13">
        <v>7</v>
      </c>
      <c r="B423" s="14"/>
      <c r="C423" s="14"/>
      <c r="D423" s="15" t="str">
        <f t="shared" si="108"/>
        <v/>
      </c>
      <c r="E423" s="16" t="str">
        <f t="shared" si="109"/>
        <v/>
      </c>
      <c r="F423" s="17" t="str">
        <f t="shared" si="110"/>
        <v/>
      </c>
      <c r="G423" s="172"/>
      <c r="H423" s="27">
        <v>7</v>
      </c>
      <c r="I423" s="14"/>
      <c r="J423" s="14"/>
      <c r="K423" s="15" t="str">
        <f t="shared" si="111"/>
        <v/>
      </c>
      <c r="L423" s="16" t="str">
        <f t="shared" si="112"/>
        <v/>
      </c>
      <c r="M423" s="16" t="str">
        <f t="shared" si="113"/>
        <v/>
      </c>
    </row>
    <row r="424" spans="1:13" ht="15.6" x14ac:dyDescent="0.25">
      <c r="A424" s="13">
        <v>8</v>
      </c>
      <c r="B424" s="14"/>
      <c r="C424" s="14"/>
      <c r="D424" s="15" t="str">
        <f t="shared" si="108"/>
        <v/>
      </c>
      <c r="E424" s="16" t="str">
        <f t="shared" si="109"/>
        <v/>
      </c>
      <c r="F424" s="17" t="str">
        <f t="shared" si="110"/>
        <v/>
      </c>
      <c r="G424" s="172"/>
      <c r="H424" s="27">
        <v>8</v>
      </c>
      <c r="I424" s="14"/>
      <c r="J424" s="14"/>
      <c r="K424" s="15" t="str">
        <f t="shared" si="111"/>
        <v/>
      </c>
      <c r="L424" s="16" t="str">
        <f t="shared" si="112"/>
        <v/>
      </c>
      <c r="M424" s="16" t="str">
        <f t="shared" si="113"/>
        <v/>
      </c>
    </row>
    <row r="425" spans="1:13" ht="15.6" x14ac:dyDescent="0.25">
      <c r="A425" s="13">
        <v>9</v>
      </c>
      <c r="B425" s="14"/>
      <c r="C425" s="14"/>
      <c r="D425" s="15" t="str">
        <f t="shared" si="108"/>
        <v/>
      </c>
      <c r="E425" s="16" t="str">
        <f t="shared" si="109"/>
        <v/>
      </c>
      <c r="F425" s="17" t="str">
        <f t="shared" si="110"/>
        <v/>
      </c>
      <c r="G425" s="172"/>
      <c r="H425" s="27">
        <v>9</v>
      </c>
      <c r="I425" s="14"/>
      <c r="J425" s="14"/>
      <c r="K425" s="15" t="str">
        <f t="shared" si="111"/>
        <v/>
      </c>
      <c r="L425" s="16" t="str">
        <f t="shared" si="112"/>
        <v/>
      </c>
      <c r="M425" s="16" t="str">
        <f t="shared" si="113"/>
        <v/>
      </c>
    </row>
    <row r="426" spans="1:13" ht="15.6" x14ac:dyDescent="0.25">
      <c r="A426" s="13">
        <v>10</v>
      </c>
      <c r="B426" s="14"/>
      <c r="C426" s="14"/>
      <c r="D426" s="15" t="str">
        <f t="shared" si="108"/>
        <v/>
      </c>
      <c r="E426" s="16" t="str">
        <f t="shared" si="109"/>
        <v/>
      </c>
      <c r="F426" s="17" t="str">
        <f t="shared" si="110"/>
        <v/>
      </c>
      <c r="G426" s="172"/>
      <c r="H426" s="27">
        <v>10</v>
      </c>
      <c r="I426" s="14"/>
      <c r="J426" s="14"/>
      <c r="K426" s="15" t="str">
        <f t="shared" si="111"/>
        <v/>
      </c>
      <c r="L426" s="16" t="str">
        <f t="shared" si="112"/>
        <v/>
      </c>
      <c r="M426" s="16" t="str">
        <f t="shared" si="113"/>
        <v/>
      </c>
    </row>
    <row r="427" spans="1:13" ht="15.6" x14ac:dyDescent="0.25">
      <c r="A427" s="13">
        <v>11</v>
      </c>
      <c r="B427" s="14"/>
      <c r="C427" s="14"/>
      <c r="D427" s="15" t="str">
        <f t="shared" si="108"/>
        <v/>
      </c>
      <c r="E427" s="16" t="str">
        <f t="shared" si="109"/>
        <v/>
      </c>
      <c r="F427" s="17" t="str">
        <f t="shared" si="110"/>
        <v/>
      </c>
      <c r="G427" s="172"/>
      <c r="H427" s="27">
        <v>11</v>
      </c>
      <c r="I427" s="14"/>
      <c r="J427" s="14"/>
      <c r="K427" s="15" t="str">
        <f t="shared" si="111"/>
        <v/>
      </c>
      <c r="L427" s="16" t="str">
        <f t="shared" si="112"/>
        <v/>
      </c>
      <c r="M427" s="16" t="str">
        <f t="shared" si="113"/>
        <v/>
      </c>
    </row>
    <row r="428" spans="1:13" ht="15.6" x14ac:dyDescent="0.25">
      <c r="A428" s="13">
        <v>12</v>
      </c>
      <c r="B428" s="14"/>
      <c r="C428" s="14"/>
      <c r="D428" s="15" t="str">
        <f t="shared" si="108"/>
        <v/>
      </c>
      <c r="E428" s="16" t="str">
        <f t="shared" si="109"/>
        <v/>
      </c>
      <c r="F428" s="17" t="str">
        <f t="shared" si="110"/>
        <v/>
      </c>
      <c r="G428" s="172"/>
      <c r="H428" s="27">
        <v>12</v>
      </c>
      <c r="I428" s="14"/>
      <c r="J428" s="14"/>
      <c r="K428" s="15" t="str">
        <f t="shared" si="111"/>
        <v/>
      </c>
      <c r="L428" s="16" t="str">
        <f t="shared" si="112"/>
        <v/>
      </c>
      <c r="M428" s="16" t="str">
        <f t="shared" si="113"/>
        <v/>
      </c>
    </row>
    <row r="429" spans="1:13" ht="15.6" x14ac:dyDescent="0.25">
      <c r="A429" s="13">
        <v>13</v>
      </c>
      <c r="B429" s="14"/>
      <c r="C429" s="14"/>
      <c r="D429" s="15" t="str">
        <f t="shared" si="108"/>
        <v/>
      </c>
      <c r="E429" s="16" t="str">
        <f t="shared" si="109"/>
        <v/>
      </c>
      <c r="F429" s="17" t="str">
        <f t="shared" si="110"/>
        <v/>
      </c>
      <c r="G429" s="172"/>
      <c r="H429" s="27">
        <v>13</v>
      </c>
      <c r="I429" s="14"/>
      <c r="J429" s="14"/>
      <c r="K429" s="15" t="str">
        <f t="shared" si="111"/>
        <v/>
      </c>
      <c r="L429" s="16" t="str">
        <f t="shared" si="112"/>
        <v/>
      </c>
      <c r="M429" s="16" t="str">
        <f t="shared" si="113"/>
        <v/>
      </c>
    </row>
    <row r="430" spans="1:13" ht="15.6" x14ac:dyDescent="0.25">
      <c r="A430" s="13">
        <v>14</v>
      </c>
      <c r="B430" s="14"/>
      <c r="C430" s="14"/>
      <c r="D430" s="15" t="str">
        <f t="shared" si="108"/>
        <v/>
      </c>
      <c r="E430" s="16" t="str">
        <f t="shared" si="109"/>
        <v/>
      </c>
      <c r="F430" s="17" t="str">
        <f t="shared" si="110"/>
        <v/>
      </c>
      <c r="G430" s="172"/>
      <c r="H430" s="27">
        <v>14</v>
      </c>
      <c r="I430" s="14"/>
      <c r="J430" s="14"/>
      <c r="K430" s="15" t="str">
        <f t="shared" si="111"/>
        <v/>
      </c>
      <c r="L430" s="16" t="str">
        <f t="shared" si="112"/>
        <v/>
      </c>
      <c r="M430" s="16" t="str">
        <f t="shared" si="113"/>
        <v/>
      </c>
    </row>
    <row r="431" spans="1:13" ht="15.6" x14ac:dyDescent="0.25">
      <c r="A431" s="13">
        <v>15</v>
      </c>
      <c r="B431" s="14"/>
      <c r="C431" s="14"/>
      <c r="D431" s="15" t="str">
        <f t="shared" si="108"/>
        <v/>
      </c>
      <c r="E431" s="16" t="str">
        <f t="shared" si="109"/>
        <v/>
      </c>
      <c r="F431" s="17" t="str">
        <f t="shared" si="110"/>
        <v/>
      </c>
      <c r="G431" s="172"/>
      <c r="H431" s="28">
        <v>15</v>
      </c>
      <c r="I431" s="29"/>
      <c r="J431" s="29"/>
      <c r="K431" s="30" t="str">
        <f t="shared" si="111"/>
        <v/>
      </c>
      <c r="L431" s="31" t="str">
        <f t="shared" si="112"/>
        <v/>
      </c>
      <c r="M431" s="31" t="str">
        <f t="shared" si="113"/>
        <v/>
      </c>
    </row>
    <row r="432" spans="1:13" ht="15.6" x14ac:dyDescent="0.3">
      <c r="A432" s="174" t="s">
        <v>16</v>
      </c>
      <c r="B432" s="175"/>
      <c r="C432" s="175"/>
      <c r="D432" s="176"/>
      <c r="E432" s="177">
        <f>ROUND((SUM(F417:F431)),2)</f>
        <v>0</v>
      </c>
      <c r="F432" s="178"/>
      <c r="G432" s="173"/>
      <c r="H432" s="174" t="s">
        <v>16</v>
      </c>
      <c r="I432" s="175"/>
      <c r="J432" s="175"/>
      <c r="K432" s="176"/>
      <c r="L432" s="177">
        <f>ROUND((SUM(M417:M431)),2)</f>
        <v>0</v>
      </c>
      <c r="M432" s="178"/>
    </row>
    <row r="433" spans="1:13" ht="15.6" x14ac:dyDescent="0.25">
      <c r="A433" s="157" t="s">
        <v>17</v>
      </c>
      <c r="B433" s="158"/>
      <c r="C433" s="158"/>
      <c r="D433" s="158"/>
      <c r="E433" s="158"/>
      <c r="F433" s="159"/>
      <c r="G433" s="19" t="s">
        <v>18</v>
      </c>
      <c r="H433" s="160">
        <f>IF((E432-L432)&lt;0,((E432-L432)*-1),(E432-L432))</f>
        <v>0</v>
      </c>
      <c r="I433" s="161"/>
      <c r="J433" s="161"/>
      <c r="K433" s="161"/>
      <c r="L433" s="161"/>
      <c r="M433" s="162"/>
    </row>
    <row r="434" spans="1:13" ht="15.6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</row>
    <row r="437" spans="1:13" ht="15.6" x14ac:dyDescent="0.25">
      <c r="A437" s="120" t="s">
        <v>45</v>
      </c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2"/>
    </row>
    <row r="438" spans="1:13" ht="15.6" x14ac:dyDescent="0.25">
      <c r="A438" s="120" t="s">
        <v>8</v>
      </c>
      <c r="B438" s="121"/>
      <c r="C438" s="121"/>
      <c r="D438" s="121"/>
      <c r="E438" s="121"/>
      <c r="F438" s="122"/>
      <c r="G438" s="171"/>
      <c r="H438" s="120" t="s">
        <v>9</v>
      </c>
      <c r="I438" s="121"/>
      <c r="J438" s="121"/>
      <c r="K438" s="121"/>
      <c r="L438" s="121"/>
      <c r="M438" s="122"/>
    </row>
    <row r="439" spans="1:13" ht="15.6" x14ac:dyDescent="0.25">
      <c r="A439" s="9" t="s">
        <v>10</v>
      </c>
      <c r="B439" s="10" t="s">
        <v>11</v>
      </c>
      <c r="C439" s="10" t="s">
        <v>12</v>
      </c>
      <c r="D439" s="10" t="s">
        <v>13</v>
      </c>
      <c r="E439" s="10" t="s">
        <v>11</v>
      </c>
      <c r="F439" s="11" t="s">
        <v>14</v>
      </c>
      <c r="G439" s="172"/>
      <c r="H439" s="25" t="s">
        <v>10</v>
      </c>
      <c r="I439" s="26" t="str">
        <f>B439</f>
        <v>Dist</v>
      </c>
      <c r="J439" s="26" t="str">
        <f>C439</f>
        <v>R.L</v>
      </c>
      <c r="K439" s="26" t="str">
        <f>D439</f>
        <v>Av.RL</v>
      </c>
      <c r="L439" s="26" t="str">
        <f>E439</f>
        <v>Dist</v>
      </c>
      <c r="M439" s="26" t="str">
        <f>F439</f>
        <v>Area</v>
      </c>
    </row>
    <row r="440" spans="1:13" ht="15.6" x14ac:dyDescent="0.25">
      <c r="A440" s="13">
        <v>1</v>
      </c>
      <c r="B440" s="14"/>
      <c r="C440" s="14"/>
      <c r="D440" s="15" t="s">
        <v>15</v>
      </c>
      <c r="E440" s="16" t="s">
        <v>15</v>
      </c>
      <c r="F440" s="17" t="s">
        <v>15</v>
      </c>
      <c r="G440" s="172"/>
      <c r="H440" s="27">
        <v>1</v>
      </c>
      <c r="I440" s="14"/>
      <c r="J440" s="14"/>
      <c r="K440" s="15" t="s">
        <v>15</v>
      </c>
      <c r="L440" s="16" t="s">
        <v>15</v>
      </c>
      <c r="M440" s="16" t="s">
        <v>15</v>
      </c>
    </row>
    <row r="441" spans="1:13" ht="15.6" x14ac:dyDescent="0.25">
      <c r="A441" s="13">
        <v>2</v>
      </c>
      <c r="B441" s="14"/>
      <c r="C441" s="14"/>
      <c r="D441" s="15" t="str">
        <f>IF(C441="","",ROUNDUP(((C440+C441)/2),2))</f>
        <v/>
      </c>
      <c r="E441" s="16" t="str">
        <f>IF(B441="","",ROUND((B441-B440),2))</f>
        <v/>
      </c>
      <c r="F441" s="17" t="str">
        <f>IF(E441="","",IF(C441="","",ROUND((E441*D441),3)))</f>
        <v/>
      </c>
      <c r="G441" s="172"/>
      <c r="H441" s="27">
        <v>2</v>
      </c>
      <c r="I441" s="14"/>
      <c r="J441" s="14"/>
      <c r="K441" s="15" t="str">
        <f>IF(J441="","",ROUNDUP(((J440+J441)/2),2))</f>
        <v/>
      </c>
      <c r="L441" s="16" t="str">
        <f>IF(I441="","",ROUND((I441-I440),2))</f>
        <v/>
      </c>
      <c r="M441" s="16" t="str">
        <f>IF(L441="","",IF(J441="","",ROUND((L441*K441),3)))</f>
        <v/>
      </c>
    </row>
    <row r="442" spans="1:13" ht="15.6" x14ac:dyDescent="0.25">
      <c r="A442" s="13">
        <v>3</v>
      </c>
      <c r="B442" s="14"/>
      <c r="C442" s="14"/>
      <c r="D442" s="15" t="str">
        <f t="shared" ref="D442:D454" si="114">IF(C442="","",ROUNDUP(((C441+C442)/2),2))</f>
        <v/>
      </c>
      <c r="E442" s="16" t="str">
        <f t="shared" ref="E442:E454" si="115">IF(B442="","",ROUND((B442-B441),2))</f>
        <v/>
      </c>
      <c r="F442" s="17" t="str">
        <f t="shared" ref="F442:F454" si="116">IF(E442="","",IF(C442="","",ROUND((E442*D442),3)))</f>
        <v/>
      </c>
      <c r="G442" s="172"/>
      <c r="H442" s="27">
        <v>3</v>
      </c>
      <c r="I442" s="14"/>
      <c r="J442" s="14"/>
      <c r="K442" s="15" t="str">
        <f t="shared" ref="K442:K454" si="117">IF(J442="","",ROUNDUP(((J441+J442)/2),2))</f>
        <v/>
      </c>
      <c r="L442" s="16" t="str">
        <f t="shared" ref="L442:L454" si="118">IF(I442="","",ROUND((I442-I441),2))</f>
        <v/>
      </c>
      <c r="M442" s="16" t="str">
        <f t="shared" ref="M442:M454" si="119">IF(L442="","",IF(J442="","",ROUND((L442*K442),3)))</f>
        <v/>
      </c>
    </row>
    <row r="443" spans="1:13" ht="15.6" x14ac:dyDescent="0.25">
      <c r="A443" s="13">
        <v>4</v>
      </c>
      <c r="B443" s="14"/>
      <c r="C443" s="14"/>
      <c r="D443" s="15" t="str">
        <f t="shared" si="114"/>
        <v/>
      </c>
      <c r="E443" s="16" t="str">
        <f t="shared" si="115"/>
        <v/>
      </c>
      <c r="F443" s="17" t="str">
        <f t="shared" si="116"/>
        <v/>
      </c>
      <c r="G443" s="172"/>
      <c r="H443" s="27">
        <v>4</v>
      </c>
      <c r="I443" s="14"/>
      <c r="J443" s="14"/>
      <c r="K443" s="15" t="str">
        <f t="shared" si="117"/>
        <v/>
      </c>
      <c r="L443" s="16" t="str">
        <f t="shared" si="118"/>
        <v/>
      </c>
      <c r="M443" s="16" t="str">
        <f t="shared" si="119"/>
        <v/>
      </c>
    </row>
    <row r="444" spans="1:13" ht="15.6" x14ac:dyDescent="0.25">
      <c r="A444" s="13">
        <v>5</v>
      </c>
      <c r="B444" s="14"/>
      <c r="C444" s="14"/>
      <c r="D444" s="15" t="str">
        <f t="shared" si="114"/>
        <v/>
      </c>
      <c r="E444" s="16" t="str">
        <f t="shared" si="115"/>
        <v/>
      </c>
      <c r="F444" s="17" t="str">
        <f t="shared" si="116"/>
        <v/>
      </c>
      <c r="G444" s="172"/>
      <c r="H444" s="27">
        <v>5</v>
      </c>
      <c r="I444" s="14"/>
      <c r="J444" s="14"/>
      <c r="K444" s="15" t="str">
        <f t="shared" si="117"/>
        <v/>
      </c>
      <c r="L444" s="16" t="str">
        <f t="shared" si="118"/>
        <v/>
      </c>
      <c r="M444" s="16" t="str">
        <f t="shared" si="119"/>
        <v/>
      </c>
    </row>
    <row r="445" spans="1:13" ht="15.6" x14ac:dyDescent="0.25">
      <c r="A445" s="13">
        <v>6</v>
      </c>
      <c r="B445" s="14"/>
      <c r="C445" s="14"/>
      <c r="D445" s="15" t="str">
        <f t="shared" si="114"/>
        <v/>
      </c>
      <c r="E445" s="16" t="str">
        <f t="shared" si="115"/>
        <v/>
      </c>
      <c r="F445" s="17" t="str">
        <f t="shared" si="116"/>
        <v/>
      </c>
      <c r="G445" s="172"/>
      <c r="H445" s="27">
        <v>6</v>
      </c>
      <c r="I445" s="14"/>
      <c r="J445" s="14"/>
      <c r="K445" s="15" t="str">
        <f t="shared" si="117"/>
        <v/>
      </c>
      <c r="L445" s="16" t="str">
        <f t="shared" si="118"/>
        <v/>
      </c>
      <c r="M445" s="16" t="str">
        <f t="shared" si="119"/>
        <v/>
      </c>
    </row>
    <row r="446" spans="1:13" ht="15.6" x14ac:dyDescent="0.25">
      <c r="A446" s="13">
        <v>7</v>
      </c>
      <c r="B446" s="14"/>
      <c r="C446" s="14"/>
      <c r="D446" s="15" t="str">
        <f t="shared" si="114"/>
        <v/>
      </c>
      <c r="E446" s="16" t="str">
        <f t="shared" si="115"/>
        <v/>
      </c>
      <c r="F446" s="17" t="str">
        <f t="shared" si="116"/>
        <v/>
      </c>
      <c r="G446" s="172"/>
      <c r="H446" s="27">
        <v>7</v>
      </c>
      <c r="I446" s="14"/>
      <c r="J446" s="14"/>
      <c r="K446" s="15" t="str">
        <f t="shared" si="117"/>
        <v/>
      </c>
      <c r="L446" s="16" t="str">
        <f t="shared" si="118"/>
        <v/>
      </c>
      <c r="M446" s="16" t="str">
        <f t="shared" si="119"/>
        <v/>
      </c>
    </row>
    <row r="447" spans="1:13" ht="15.6" x14ac:dyDescent="0.25">
      <c r="A447" s="13">
        <v>8</v>
      </c>
      <c r="B447" s="14"/>
      <c r="C447" s="14"/>
      <c r="D447" s="15" t="str">
        <f t="shared" si="114"/>
        <v/>
      </c>
      <c r="E447" s="16" t="str">
        <f t="shared" si="115"/>
        <v/>
      </c>
      <c r="F447" s="17" t="str">
        <f t="shared" si="116"/>
        <v/>
      </c>
      <c r="G447" s="172"/>
      <c r="H447" s="27">
        <v>8</v>
      </c>
      <c r="I447" s="14"/>
      <c r="J447" s="14"/>
      <c r="K447" s="15" t="str">
        <f t="shared" si="117"/>
        <v/>
      </c>
      <c r="L447" s="16" t="str">
        <f t="shared" si="118"/>
        <v/>
      </c>
      <c r="M447" s="16" t="str">
        <f t="shared" si="119"/>
        <v/>
      </c>
    </row>
    <row r="448" spans="1:13" ht="15.6" x14ac:dyDescent="0.25">
      <c r="A448" s="13">
        <v>9</v>
      </c>
      <c r="B448" s="14"/>
      <c r="C448" s="14"/>
      <c r="D448" s="15" t="str">
        <f t="shared" si="114"/>
        <v/>
      </c>
      <c r="E448" s="16" t="str">
        <f t="shared" si="115"/>
        <v/>
      </c>
      <c r="F448" s="17" t="str">
        <f t="shared" si="116"/>
        <v/>
      </c>
      <c r="G448" s="172"/>
      <c r="H448" s="27">
        <v>9</v>
      </c>
      <c r="I448" s="14"/>
      <c r="J448" s="14"/>
      <c r="K448" s="15" t="str">
        <f t="shared" si="117"/>
        <v/>
      </c>
      <c r="L448" s="16" t="str">
        <f t="shared" si="118"/>
        <v/>
      </c>
      <c r="M448" s="16" t="str">
        <f t="shared" si="119"/>
        <v/>
      </c>
    </row>
    <row r="449" spans="1:13" ht="15.6" x14ac:dyDescent="0.25">
      <c r="A449" s="13">
        <v>10</v>
      </c>
      <c r="B449" s="14"/>
      <c r="C449" s="14"/>
      <c r="D449" s="15" t="str">
        <f t="shared" si="114"/>
        <v/>
      </c>
      <c r="E449" s="16" t="str">
        <f t="shared" si="115"/>
        <v/>
      </c>
      <c r="F449" s="17" t="str">
        <f t="shared" si="116"/>
        <v/>
      </c>
      <c r="G449" s="172"/>
      <c r="H449" s="27">
        <v>10</v>
      </c>
      <c r="I449" s="14"/>
      <c r="J449" s="14"/>
      <c r="K449" s="15" t="str">
        <f t="shared" si="117"/>
        <v/>
      </c>
      <c r="L449" s="16" t="str">
        <f t="shared" si="118"/>
        <v/>
      </c>
      <c r="M449" s="16" t="str">
        <f t="shared" si="119"/>
        <v/>
      </c>
    </row>
    <row r="450" spans="1:13" ht="15.6" x14ac:dyDescent="0.25">
      <c r="A450" s="13">
        <v>11</v>
      </c>
      <c r="B450" s="14"/>
      <c r="C450" s="14"/>
      <c r="D450" s="15" t="str">
        <f t="shared" si="114"/>
        <v/>
      </c>
      <c r="E450" s="16" t="str">
        <f t="shared" si="115"/>
        <v/>
      </c>
      <c r="F450" s="17" t="str">
        <f t="shared" si="116"/>
        <v/>
      </c>
      <c r="G450" s="172"/>
      <c r="H450" s="27">
        <v>11</v>
      </c>
      <c r="I450" s="14"/>
      <c r="J450" s="14"/>
      <c r="K450" s="15" t="str">
        <f t="shared" si="117"/>
        <v/>
      </c>
      <c r="L450" s="16" t="str">
        <f t="shared" si="118"/>
        <v/>
      </c>
      <c r="M450" s="16" t="str">
        <f t="shared" si="119"/>
        <v/>
      </c>
    </row>
    <row r="451" spans="1:13" ht="15.6" x14ac:dyDescent="0.25">
      <c r="A451" s="13">
        <v>12</v>
      </c>
      <c r="B451" s="14"/>
      <c r="C451" s="14"/>
      <c r="D451" s="15" t="str">
        <f t="shared" si="114"/>
        <v/>
      </c>
      <c r="E451" s="16" t="str">
        <f t="shared" si="115"/>
        <v/>
      </c>
      <c r="F451" s="17" t="str">
        <f t="shared" si="116"/>
        <v/>
      </c>
      <c r="G451" s="172"/>
      <c r="H451" s="27">
        <v>12</v>
      </c>
      <c r="I451" s="14"/>
      <c r="J451" s="14"/>
      <c r="K451" s="15" t="str">
        <f t="shared" si="117"/>
        <v/>
      </c>
      <c r="L451" s="16" t="str">
        <f t="shared" si="118"/>
        <v/>
      </c>
      <c r="M451" s="16" t="str">
        <f t="shared" si="119"/>
        <v/>
      </c>
    </row>
    <row r="452" spans="1:13" ht="15.6" x14ac:dyDescent="0.25">
      <c r="A452" s="13">
        <v>13</v>
      </c>
      <c r="B452" s="14"/>
      <c r="C452" s="14"/>
      <c r="D452" s="15" t="str">
        <f t="shared" si="114"/>
        <v/>
      </c>
      <c r="E452" s="16" t="str">
        <f t="shared" si="115"/>
        <v/>
      </c>
      <c r="F452" s="17" t="str">
        <f t="shared" si="116"/>
        <v/>
      </c>
      <c r="G452" s="172"/>
      <c r="H452" s="27">
        <v>13</v>
      </c>
      <c r="I452" s="14"/>
      <c r="J452" s="14"/>
      <c r="K452" s="15" t="str">
        <f t="shared" si="117"/>
        <v/>
      </c>
      <c r="L452" s="16" t="str">
        <f t="shared" si="118"/>
        <v/>
      </c>
      <c r="M452" s="16" t="str">
        <f t="shared" si="119"/>
        <v/>
      </c>
    </row>
    <row r="453" spans="1:13" ht="15.6" x14ac:dyDescent="0.25">
      <c r="A453" s="13">
        <v>14</v>
      </c>
      <c r="B453" s="14"/>
      <c r="C453" s="14"/>
      <c r="D453" s="15" t="str">
        <f t="shared" si="114"/>
        <v/>
      </c>
      <c r="E453" s="16" t="str">
        <f t="shared" si="115"/>
        <v/>
      </c>
      <c r="F453" s="17" t="str">
        <f t="shared" si="116"/>
        <v/>
      </c>
      <c r="G453" s="172"/>
      <c r="H453" s="27">
        <v>14</v>
      </c>
      <c r="I453" s="14"/>
      <c r="J453" s="14"/>
      <c r="K453" s="15" t="str">
        <f t="shared" si="117"/>
        <v/>
      </c>
      <c r="L453" s="16" t="str">
        <f t="shared" si="118"/>
        <v/>
      </c>
      <c r="M453" s="16" t="str">
        <f t="shared" si="119"/>
        <v/>
      </c>
    </row>
    <row r="454" spans="1:13" ht="15.6" x14ac:dyDescent="0.25">
      <c r="A454" s="13">
        <v>15</v>
      </c>
      <c r="B454" s="14"/>
      <c r="C454" s="14"/>
      <c r="D454" s="15" t="str">
        <f t="shared" si="114"/>
        <v/>
      </c>
      <c r="E454" s="16" t="str">
        <f t="shared" si="115"/>
        <v/>
      </c>
      <c r="F454" s="17" t="str">
        <f t="shared" si="116"/>
        <v/>
      </c>
      <c r="G454" s="172"/>
      <c r="H454" s="28">
        <v>15</v>
      </c>
      <c r="I454" s="29"/>
      <c r="J454" s="29"/>
      <c r="K454" s="30" t="str">
        <f t="shared" si="117"/>
        <v/>
      </c>
      <c r="L454" s="31" t="str">
        <f t="shared" si="118"/>
        <v/>
      </c>
      <c r="M454" s="31" t="str">
        <f t="shared" si="119"/>
        <v/>
      </c>
    </row>
    <row r="455" spans="1:13" ht="15.6" x14ac:dyDescent="0.3">
      <c r="A455" s="174" t="s">
        <v>16</v>
      </c>
      <c r="B455" s="175"/>
      <c r="C455" s="175"/>
      <c r="D455" s="176"/>
      <c r="E455" s="177">
        <f>ROUND((SUM(F440:F454)),2)</f>
        <v>0</v>
      </c>
      <c r="F455" s="178"/>
      <c r="G455" s="173"/>
      <c r="H455" s="174" t="s">
        <v>16</v>
      </c>
      <c r="I455" s="175"/>
      <c r="J455" s="175"/>
      <c r="K455" s="176"/>
      <c r="L455" s="177">
        <f>ROUND((SUM(M440:M454)),2)</f>
        <v>0</v>
      </c>
      <c r="M455" s="178"/>
    </row>
    <row r="456" spans="1:13" ht="15.6" x14ac:dyDescent="0.25">
      <c r="A456" s="157" t="s">
        <v>17</v>
      </c>
      <c r="B456" s="158"/>
      <c r="C456" s="158"/>
      <c r="D456" s="158"/>
      <c r="E456" s="158"/>
      <c r="F456" s="159"/>
      <c r="G456" s="19" t="s">
        <v>18</v>
      </c>
      <c r="H456" s="160">
        <f>IF((E455-L455)&lt;0,((E455-L455)*-1),(E455-L455))</f>
        <v>0</v>
      </c>
      <c r="I456" s="161"/>
      <c r="J456" s="161"/>
      <c r="K456" s="161"/>
      <c r="L456" s="161"/>
      <c r="M456" s="162"/>
    </row>
    <row r="457" spans="1:13" ht="15.6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</row>
    <row r="460" spans="1:13" ht="15.6" x14ac:dyDescent="0.25">
      <c r="A460" s="120" t="s">
        <v>46</v>
      </c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2"/>
    </row>
    <row r="461" spans="1:13" ht="15.6" x14ac:dyDescent="0.25">
      <c r="A461" s="120" t="s">
        <v>8</v>
      </c>
      <c r="B461" s="121"/>
      <c r="C461" s="121"/>
      <c r="D461" s="121"/>
      <c r="E461" s="121"/>
      <c r="F461" s="122"/>
      <c r="G461" s="171"/>
      <c r="H461" s="120" t="s">
        <v>9</v>
      </c>
      <c r="I461" s="121"/>
      <c r="J461" s="121"/>
      <c r="K461" s="121"/>
      <c r="L461" s="121"/>
      <c r="M461" s="122"/>
    </row>
    <row r="462" spans="1:13" ht="15.6" x14ac:dyDescent="0.25">
      <c r="A462" s="9" t="s">
        <v>10</v>
      </c>
      <c r="B462" s="10" t="s">
        <v>11</v>
      </c>
      <c r="C462" s="10" t="s">
        <v>12</v>
      </c>
      <c r="D462" s="10" t="s">
        <v>13</v>
      </c>
      <c r="E462" s="10" t="s">
        <v>11</v>
      </c>
      <c r="F462" s="11" t="s">
        <v>14</v>
      </c>
      <c r="G462" s="172"/>
      <c r="H462" s="25" t="s">
        <v>10</v>
      </c>
      <c r="I462" s="26" t="str">
        <f>B462</f>
        <v>Dist</v>
      </c>
      <c r="J462" s="26" t="str">
        <f>C462</f>
        <v>R.L</v>
      </c>
      <c r="K462" s="26" t="str">
        <f>D462</f>
        <v>Av.RL</v>
      </c>
      <c r="L462" s="26" t="str">
        <f>E462</f>
        <v>Dist</v>
      </c>
      <c r="M462" s="26" t="str">
        <f>F462</f>
        <v>Area</v>
      </c>
    </row>
    <row r="463" spans="1:13" ht="15.6" x14ac:dyDescent="0.25">
      <c r="A463" s="13">
        <v>1</v>
      </c>
      <c r="B463" s="14"/>
      <c r="C463" s="14"/>
      <c r="D463" s="15" t="s">
        <v>15</v>
      </c>
      <c r="E463" s="16" t="s">
        <v>15</v>
      </c>
      <c r="F463" s="17" t="s">
        <v>15</v>
      </c>
      <c r="G463" s="172"/>
      <c r="H463" s="27">
        <v>1</v>
      </c>
      <c r="I463" s="14"/>
      <c r="J463" s="14"/>
      <c r="K463" s="15" t="s">
        <v>15</v>
      </c>
      <c r="L463" s="16" t="s">
        <v>15</v>
      </c>
      <c r="M463" s="16" t="s">
        <v>15</v>
      </c>
    </row>
    <row r="464" spans="1:13" ht="15.6" x14ac:dyDescent="0.25">
      <c r="A464" s="13">
        <v>2</v>
      </c>
      <c r="B464" s="14"/>
      <c r="C464" s="14"/>
      <c r="D464" s="15" t="str">
        <f t="shared" ref="D464:D477" si="120">IF(C464="","",ROUNDUP(((C463+C464)/2),2))</f>
        <v/>
      </c>
      <c r="E464" s="16" t="str">
        <f t="shared" ref="E464:E477" si="121">IF(B464="","",ROUND((B464-B463),2))</f>
        <v/>
      </c>
      <c r="F464" s="17" t="str">
        <f t="shared" ref="F464:F477" si="122">IF(E464="","",IF(C464="","",ROUND((E464*D464),3)))</f>
        <v/>
      </c>
      <c r="G464" s="172"/>
      <c r="H464" s="27">
        <v>2</v>
      </c>
      <c r="I464" s="14"/>
      <c r="J464" s="14"/>
      <c r="K464" s="15" t="str">
        <f>IF(J464="","",ROUNDUP(((J463+J464)/2),2))</f>
        <v/>
      </c>
      <c r="L464" s="16" t="str">
        <f>IF(I464="","",ROUND((I464-I463),2))</f>
        <v/>
      </c>
      <c r="M464" s="16" t="str">
        <f>IF(L464="","",IF(J464="","",ROUND((L464*K464),3)))</f>
        <v/>
      </c>
    </row>
    <row r="465" spans="1:13" ht="15.6" x14ac:dyDescent="0.25">
      <c r="A465" s="13">
        <v>3</v>
      </c>
      <c r="B465" s="14"/>
      <c r="C465" s="14"/>
      <c r="D465" s="15" t="str">
        <f t="shared" si="120"/>
        <v/>
      </c>
      <c r="E465" s="16" t="str">
        <f t="shared" si="121"/>
        <v/>
      </c>
      <c r="F465" s="17" t="str">
        <f t="shared" si="122"/>
        <v/>
      </c>
      <c r="G465" s="172"/>
      <c r="H465" s="27">
        <v>3</v>
      </c>
      <c r="I465" s="14"/>
      <c r="J465" s="14"/>
      <c r="K465" s="15" t="str">
        <f t="shared" ref="K465:K477" si="123">IF(J465="","",ROUNDUP(((J464+J465)/2),2))</f>
        <v/>
      </c>
      <c r="L465" s="16" t="str">
        <f t="shared" ref="L465:L477" si="124">IF(I465="","",ROUND((I465-I464),2))</f>
        <v/>
      </c>
      <c r="M465" s="16" t="str">
        <f t="shared" ref="M465:M477" si="125">IF(L465="","",IF(J465="","",ROUND((L465*K465),3)))</f>
        <v/>
      </c>
    </row>
    <row r="466" spans="1:13" ht="15.6" x14ac:dyDescent="0.25">
      <c r="A466" s="13">
        <v>4</v>
      </c>
      <c r="B466" s="14"/>
      <c r="C466" s="14"/>
      <c r="D466" s="15" t="str">
        <f t="shared" si="120"/>
        <v/>
      </c>
      <c r="E466" s="16" t="str">
        <f t="shared" si="121"/>
        <v/>
      </c>
      <c r="F466" s="17" t="str">
        <f t="shared" si="122"/>
        <v/>
      </c>
      <c r="G466" s="172"/>
      <c r="H466" s="27">
        <v>4</v>
      </c>
      <c r="I466" s="14"/>
      <c r="J466" s="14"/>
      <c r="K466" s="15" t="str">
        <f t="shared" si="123"/>
        <v/>
      </c>
      <c r="L466" s="16" t="str">
        <f t="shared" si="124"/>
        <v/>
      </c>
      <c r="M466" s="16" t="str">
        <f t="shared" si="125"/>
        <v/>
      </c>
    </row>
    <row r="467" spans="1:13" ht="15.6" x14ac:dyDescent="0.25">
      <c r="A467" s="13">
        <v>5</v>
      </c>
      <c r="B467" s="14"/>
      <c r="C467" s="14"/>
      <c r="D467" s="15" t="str">
        <f t="shared" si="120"/>
        <v/>
      </c>
      <c r="E467" s="16" t="str">
        <f t="shared" si="121"/>
        <v/>
      </c>
      <c r="F467" s="17" t="str">
        <f t="shared" si="122"/>
        <v/>
      </c>
      <c r="G467" s="172"/>
      <c r="H467" s="27">
        <v>5</v>
      </c>
      <c r="I467" s="14"/>
      <c r="J467" s="14"/>
      <c r="K467" s="15" t="str">
        <f t="shared" si="123"/>
        <v/>
      </c>
      <c r="L467" s="16" t="str">
        <f t="shared" si="124"/>
        <v/>
      </c>
      <c r="M467" s="16" t="str">
        <f t="shared" si="125"/>
        <v/>
      </c>
    </row>
    <row r="468" spans="1:13" ht="15.6" x14ac:dyDescent="0.25">
      <c r="A468" s="13">
        <v>6</v>
      </c>
      <c r="B468" s="14"/>
      <c r="C468" s="14"/>
      <c r="D468" s="15" t="str">
        <f t="shared" si="120"/>
        <v/>
      </c>
      <c r="E468" s="16" t="str">
        <f t="shared" si="121"/>
        <v/>
      </c>
      <c r="F468" s="17" t="str">
        <f t="shared" si="122"/>
        <v/>
      </c>
      <c r="G468" s="172"/>
      <c r="H468" s="27">
        <v>6</v>
      </c>
      <c r="I468" s="14"/>
      <c r="J468" s="14"/>
      <c r="K468" s="15" t="str">
        <f t="shared" si="123"/>
        <v/>
      </c>
      <c r="L468" s="16" t="str">
        <f t="shared" si="124"/>
        <v/>
      </c>
      <c r="M468" s="16" t="str">
        <f t="shared" si="125"/>
        <v/>
      </c>
    </row>
    <row r="469" spans="1:13" ht="15.6" x14ac:dyDescent="0.25">
      <c r="A469" s="13">
        <v>7</v>
      </c>
      <c r="B469" s="14"/>
      <c r="C469" s="14"/>
      <c r="D469" s="15" t="str">
        <f t="shared" si="120"/>
        <v/>
      </c>
      <c r="E469" s="16" t="str">
        <f t="shared" si="121"/>
        <v/>
      </c>
      <c r="F469" s="17" t="str">
        <f t="shared" si="122"/>
        <v/>
      </c>
      <c r="G469" s="172"/>
      <c r="H469" s="27">
        <v>7</v>
      </c>
      <c r="I469" s="14"/>
      <c r="J469" s="14"/>
      <c r="K469" s="15" t="str">
        <f t="shared" si="123"/>
        <v/>
      </c>
      <c r="L469" s="16" t="str">
        <f t="shared" si="124"/>
        <v/>
      </c>
      <c r="M469" s="16" t="str">
        <f t="shared" si="125"/>
        <v/>
      </c>
    </row>
    <row r="470" spans="1:13" ht="15.6" x14ac:dyDescent="0.25">
      <c r="A470" s="13">
        <v>8</v>
      </c>
      <c r="B470" s="14"/>
      <c r="C470" s="14"/>
      <c r="D470" s="15" t="str">
        <f t="shared" si="120"/>
        <v/>
      </c>
      <c r="E470" s="16" t="str">
        <f t="shared" si="121"/>
        <v/>
      </c>
      <c r="F470" s="17" t="str">
        <f t="shared" si="122"/>
        <v/>
      </c>
      <c r="G470" s="172"/>
      <c r="H470" s="27">
        <v>8</v>
      </c>
      <c r="I470" s="14"/>
      <c r="J470" s="14"/>
      <c r="K470" s="15" t="str">
        <f t="shared" si="123"/>
        <v/>
      </c>
      <c r="L470" s="16" t="str">
        <f t="shared" si="124"/>
        <v/>
      </c>
      <c r="M470" s="16" t="str">
        <f t="shared" si="125"/>
        <v/>
      </c>
    </row>
    <row r="471" spans="1:13" ht="15.6" x14ac:dyDescent="0.25">
      <c r="A471" s="13">
        <v>9</v>
      </c>
      <c r="B471" s="14"/>
      <c r="C471" s="14"/>
      <c r="D471" s="15" t="str">
        <f t="shared" si="120"/>
        <v/>
      </c>
      <c r="E471" s="16" t="str">
        <f t="shared" si="121"/>
        <v/>
      </c>
      <c r="F471" s="17" t="str">
        <f t="shared" si="122"/>
        <v/>
      </c>
      <c r="G471" s="172"/>
      <c r="H471" s="27">
        <v>9</v>
      </c>
      <c r="I471" s="14"/>
      <c r="J471" s="14"/>
      <c r="K471" s="15" t="str">
        <f t="shared" si="123"/>
        <v/>
      </c>
      <c r="L471" s="16" t="str">
        <f t="shared" si="124"/>
        <v/>
      </c>
      <c r="M471" s="16" t="str">
        <f t="shared" si="125"/>
        <v/>
      </c>
    </row>
    <row r="472" spans="1:13" ht="15.6" x14ac:dyDescent="0.25">
      <c r="A472" s="13">
        <v>10</v>
      </c>
      <c r="B472" s="14"/>
      <c r="C472" s="14"/>
      <c r="D472" s="15" t="str">
        <f t="shared" si="120"/>
        <v/>
      </c>
      <c r="E472" s="16" t="str">
        <f t="shared" si="121"/>
        <v/>
      </c>
      <c r="F472" s="17" t="str">
        <f t="shared" si="122"/>
        <v/>
      </c>
      <c r="G472" s="172"/>
      <c r="H472" s="27">
        <v>10</v>
      </c>
      <c r="I472" s="14"/>
      <c r="J472" s="14"/>
      <c r="K472" s="15" t="str">
        <f t="shared" si="123"/>
        <v/>
      </c>
      <c r="L472" s="16" t="str">
        <f t="shared" si="124"/>
        <v/>
      </c>
      <c r="M472" s="16" t="str">
        <f t="shared" si="125"/>
        <v/>
      </c>
    </row>
    <row r="473" spans="1:13" ht="15.6" x14ac:dyDescent="0.25">
      <c r="A473" s="13">
        <v>11</v>
      </c>
      <c r="B473" s="14"/>
      <c r="C473" s="14"/>
      <c r="D473" s="15" t="str">
        <f t="shared" si="120"/>
        <v/>
      </c>
      <c r="E473" s="16" t="str">
        <f t="shared" si="121"/>
        <v/>
      </c>
      <c r="F473" s="17" t="str">
        <f t="shared" si="122"/>
        <v/>
      </c>
      <c r="G473" s="172"/>
      <c r="H473" s="27">
        <v>11</v>
      </c>
      <c r="I473" s="14"/>
      <c r="J473" s="14"/>
      <c r="K473" s="15" t="str">
        <f t="shared" si="123"/>
        <v/>
      </c>
      <c r="L473" s="16" t="str">
        <f t="shared" si="124"/>
        <v/>
      </c>
      <c r="M473" s="16" t="str">
        <f t="shared" si="125"/>
        <v/>
      </c>
    </row>
    <row r="474" spans="1:13" ht="15.6" x14ac:dyDescent="0.25">
      <c r="A474" s="13">
        <v>12</v>
      </c>
      <c r="B474" s="14"/>
      <c r="C474" s="14"/>
      <c r="D474" s="15" t="str">
        <f t="shared" si="120"/>
        <v/>
      </c>
      <c r="E474" s="16" t="str">
        <f t="shared" si="121"/>
        <v/>
      </c>
      <c r="F474" s="17" t="str">
        <f t="shared" si="122"/>
        <v/>
      </c>
      <c r="G474" s="172"/>
      <c r="H474" s="27">
        <v>12</v>
      </c>
      <c r="I474" s="14"/>
      <c r="J474" s="14"/>
      <c r="K474" s="15" t="str">
        <f t="shared" si="123"/>
        <v/>
      </c>
      <c r="L474" s="16" t="str">
        <f t="shared" si="124"/>
        <v/>
      </c>
      <c r="M474" s="16" t="str">
        <f t="shared" si="125"/>
        <v/>
      </c>
    </row>
    <row r="475" spans="1:13" ht="15.6" x14ac:dyDescent="0.25">
      <c r="A475" s="13">
        <v>13</v>
      </c>
      <c r="B475" s="14"/>
      <c r="C475" s="14"/>
      <c r="D475" s="15" t="str">
        <f t="shared" si="120"/>
        <v/>
      </c>
      <c r="E475" s="16" t="str">
        <f t="shared" si="121"/>
        <v/>
      </c>
      <c r="F475" s="17" t="str">
        <f t="shared" si="122"/>
        <v/>
      </c>
      <c r="G475" s="172"/>
      <c r="H475" s="27">
        <v>13</v>
      </c>
      <c r="I475" s="14"/>
      <c r="J475" s="14"/>
      <c r="K475" s="15" t="str">
        <f t="shared" si="123"/>
        <v/>
      </c>
      <c r="L475" s="16" t="str">
        <f t="shared" si="124"/>
        <v/>
      </c>
      <c r="M475" s="16" t="str">
        <f t="shared" si="125"/>
        <v/>
      </c>
    </row>
    <row r="476" spans="1:13" ht="15.6" x14ac:dyDescent="0.25">
      <c r="A476" s="13">
        <v>14</v>
      </c>
      <c r="B476" s="14"/>
      <c r="C476" s="14"/>
      <c r="D476" s="15" t="str">
        <f t="shared" si="120"/>
        <v/>
      </c>
      <c r="E476" s="16" t="str">
        <f t="shared" si="121"/>
        <v/>
      </c>
      <c r="F476" s="17" t="str">
        <f t="shared" si="122"/>
        <v/>
      </c>
      <c r="G476" s="172"/>
      <c r="H476" s="27">
        <v>14</v>
      </c>
      <c r="I476" s="14"/>
      <c r="J476" s="14"/>
      <c r="K476" s="15" t="str">
        <f t="shared" si="123"/>
        <v/>
      </c>
      <c r="L476" s="16" t="str">
        <f t="shared" si="124"/>
        <v/>
      </c>
      <c r="M476" s="16" t="str">
        <f t="shared" si="125"/>
        <v/>
      </c>
    </row>
    <row r="477" spans="1:13" ht="15.6" x14ac:dyDescent="0.25">
      <c r="A477" s="13">
        <v>15</v>
      </c>
      <c r="B477" s="14"/>
      <c r="C477" s="14"/>
      <c r="D477" s="15" t="str">
        <f t="shared" si="120"/>
        <v/>
      </c>
      <c r="E477" s="16" t="str">
        <f t="shared" si="121"/>
        <v/>
      </c>
      <c r="F477" s="17" t="str">
        <f t="shared" si="122"/>
        <v/>
      </c>
      <c r="G477" s="172"/>
      <c r="H477" s="28">
        <v>15</v>
      </c>
      <c r="I477" s="29"/>
      <c r="J477" s="29"/>
      <c r="K477" s="30" t="str">
        <f t="shared" si="123"/>
        <v/>
      </c>
      <c r="L477" s="31" t="str">
        <f t="shared" si="124"/>
        <v/>
      </c>
      <c r="M477" s="31" t="str">
        <f t="shared" si="125"/>
        <v/>
      </c>
    </row>
    <row r="478" spans="1:13" ht="15.6" x14ac:dyDescent="0.3">
      <c r="A478" s="174" t="s">
        <v>16</v>
      </c>
      <c r="B478" s="175"/>
      <c r="C478" s="175"/>
      <c r="D478" s="176"/>
      <c r="E478" s="177">
        <f>ROUND((SUM(F463:F477)),2)</f>
        <v>0</v>
      </c>
      <c r="F478" s="178"/>
      <c r="G478" s="173"/>
      <c r="H478" s="174" t="s">
        <v>16</v>
      </c>
      <c r="I478" s="175"/>
      <c r="J478" s="175"/>
      <c r="K478" s="176"/>
      <c r="L478" s="177">
        <f>ROUND((SUM(M463:M477)),2)</f>
        <v>0</v>
      </c>
      <c r="M478" s="178"/>
    </row>
    <row r="479" spans="1:13" ht="15.6" x14ac:dyDescent="0.25">
      <c r="A479" s="157" t="s">
        <v>17</v>
      </c>
      <c r="B479" s="158"/>
      <c r="C479" s="158"/>
      <c r="D479" s="158"/>
      <c r="E479" s="158"/>
      <c r="F479" s="159"/>
      <c r="G479" s="19" t="s">
        <v>18</v>
      </c>
      <c r="H479" s="160">
        <f>IF((E478-L478)&lt;0,((E478-L478)*-1),(E478-L478))</f>
        <v>0</v>
      </c>
      <c r="I479" s="161"/>
      <c r="J479" s="161"/>
      <c r="K479" s="161"/>
      <c r="L479" s="161"/>
      <c r="M479" s="162"/>
    </row>
    <row r="480" spans="1:13" ht="15.6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</row>
    <row r="483" spans="1:13" ht="15.6" x14ac:dyDescent="0.25">
      <c r="A483" s="120" t="s">
        <v>47</v>
      </c>
      <c r="B483" s="121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2"/>
    </row>
    <row r="484" spans="1:13" ht="15.6" x14ac:dyDescent="0.25">
      <c r="A484" s="120" t="s">
        <v>8</v>
      </c>
      <c r="B484" s="121"/>
      <c r="C484" s="121"/>
      <c r="D484" s="121"/>
      <c r="E484" s="121"/>
      <c r="F484" s="122"/>
      <c r="G484" s="171"/>
      <c r="H484" s="120" t="s">
        <v>9</v>
      </c>
      <c r="I484" s="121"/>
      <c r="J484" s="121"/>
      <c r="K484" s="121"/>
      <c r="L484" s="121"/>
      <c r="M484" s="122"/>
    </row>
    <row r="485" spans="1:13" ht="15.6" x14ac:dyDescent="0.25">
      <c r="A485" s="9" t="s">
        <v>10</v>
      </c>
      <c r="B485" s="10" t="s">
        <v>11</v>
      </c>
      <c r="C485" s="10" t="s">
        <v>12</v>
      </c>
      <c r="D485" s="10" t="s">
        <v>13</v>
      </c>
      <c r="E485" s="10" t="s">
        <v>11</v>
      </c>
      <c r="F485" s="11" t="s">
        <v>14</v>
      </c>
      <c r="G485" s="172"/>
      <c r="H485" s="25" t="s">
        <v>10</v>
      </c>
      <c r="I485" s="26" t="str">
        <f>B485</f>
        <v>Dist</v>
      </c>
      <c r="J485" s="26" t="str">
        <f>C485</f>
        <v>R.L</v>
      </c>
      <c r="K485" s="26" t="str">
        <f>D485</f>
        <v>Av.RL</v>
      </c>
      <c r="L485" s="26" t="str">
        <f>E485</f>
        <v>Dist</v>
      </c>
      <c r="M485" s="26" t="str">
        <f>F485</f>
        <v>Area</v>
      </c>
    </row>
    <row r="486" spans="1:13" ht="15.6" x14ac:dyDescent="0.25">
      <c r="A486" s="13">
        <v>1</v>
      </c>
      <c r="B486" s="14"/>
      <c r="C486" s="14"/>
      <c r="D486" s="15" t="s">
        <v>15</v>
      </c>
      <c r="E486" s="16" t="s">
        <v>15</v>
      </c>
      <c r="F486" s="17" t="s">
        <v>15</v>
      </c>
      <c r="G486" s="172"/>
      <c r="H486" s="27">
        <v>1</v>
      </c>
      <c r="I486" s="14"/>
      <c r="J486" s="14"/>
      <c r="K486" s="15" t="s">
        <v>15</v>
      </c>
      <c r="L486" s="16" t="s">
        <v>15</v>
      </c>
      <c r="M486" s="16" t="s">
        <v>15</v>
      </c>
    </row>
    <row r="487" spans="1:13" ht="15.6" x14ac:dyDescent="0.25">
      <c r="A487" s="13">
        <v>2</v>
      </c>
      <c r="B487" s="14"/>
      <c r="C487" s="14"/>
      <c r="D487" s="15" t="str">
        <f t="shared" ref="D487:D500" si="126">IF(C487="","",ROUNDUP(((C486+C487)/2),2))</f>
        <v/>
      </c>
      <c r="E487" s="16" t="str">
        <f t="shared" ref="E487:E500" si="127">IF(B487="","",ROUND((B487-B486),2))</f>
        <v/>
      </c>
      <c r="F487" s="17" t="str">
        <f t="shared" ref="F487:F500" si="128">IF(E487="","",IF(C487="","",ROUND((E487*D487),3)))</f>
        <v/>
      </c>
      <c r="G487" s="172"/>
      <c r="H487" s="27">
        <v>2</v>
      </c>
      <c r="I487" s="14"/>
      <c r="J487" s="14"/>
      <c r="K487" s="15" t="str">
        <f>IF(J487="","",ROUNDUP(((J486+J487)/2),2))</f>
        <v/>
      </c>
      <c r="L487" s="16" t="str">
        <f>IF(I487="","",ROUND((I487-I486),2))</f>
        <v/>
      </c>
      <c r="M487" s="16" t="str">
        <f>IF(L487="","",IF(J487="","",ROUND((L487*K487),3)))</f>
        <v/>
      </c>
    </row>
    <row r="488" spans="1:13" ht="15.6" x14ac:dyDescent="0.25">
      <c r="A488" s="13">
        <v>3</v>
      </c>
      <c r="B488" s="14"/>
      <c r="C488" s="14"/>
      <c r="D488" s="15" t="str">
        <f t="shared" si="126"/>
        <v/>
      </c>
      <c r="E488" s="16" t="str">
        <f t="shared" si="127"/>
        <v/>
      </c>
      <c r="F488" s="17" t="str">
        <f t="shared" si="128"/>
        <v/>
      </c>
      <c r="G488" s="172"/>
      <c r="H488" s="27">
        <v>3</v>
      </c>
      <c r="I488" s="14"/>
      <c r="J488" s="14"/>
      <c r="K488" s="15" t="str">
        <f t="shared" ref="K488:K500" si="129">IF(J488="","",ROUNDUP(((J487+J488)/2),2))</f>
        <v/>
      </c>
      <c r="L488" s="16" t="str">
        <f t="shared" ref="L488:L500" si="130">IF(I488="","",ROUND((I488-I487),2))</f>
        <v/>
      </c>
      <c r="M488" s="16" t="str">
        <f t="shared" ref="M488:M500" si="131">IF(L488="","",IF(J488="","",ROUND((L488*K488),3)))</f>
        <v/>
      </c>
    </row>
    <row r="489" spans="1:13" ht="15.6" x14ac:dyDescent="0.25">
      <c r="A489" s="13">
        <v>4</v>
      </c>
      <c r="B489" s="14"/>
      <c r="C489" s="14"/>
      <c r="D489" s="15" t="str">
        <f t="shared" si="126"/>
        <v/>
      </c>
      <c r="E489" s="16" t="str">
        <f t="shared" si="127"/>
        <v/>
      </c>
      <c r="F489" s="17" t="str">
        <f t="shared" si="128"/>
        <v/>
      </c>
      <c r="G489" s="172"/>
      <c r="H489" s="27">
        <v>4</v>
      </c>
      <c r="I489" s="14"/>
      <c r="J489" s="14"/>
      <c r="K489" s="15" t="str">
        <f t="shared" si="129"/>
        <v/>
      </c>
      <c r="L489" s="16" t="str">
        <f t="shared" si="130"/>
        <v/>
      </c>
      <c r="M489" s="16" t="str">
        <f t="shared" si="131"/>
        <v/>
      </c>
    </row>
    <row r="490" spans="1:13" ht="15.6" x14ac:dyDescent="0.25">
      <c r="A490" s="13">
        <v>5</v>
      </c>
      <c r="B490" s="14"/>
      <c r="C490" s="14"/>
      <c r="D490" s="15" t="str">
        <f t="shared" si="126"/>
        <v/>
      </c>
      <c r="E490" s="16" t="str">
        <f t="shared" si="127"/>
        <v/>
      </c>
      <c r="F490" s="17" t="str">
        <f t="shared" si="128"/>
        <v/>
      </c>
      <c r="G490" s="172"/>
      <c r="H490" s="27">
        <v>5</v>
      </c>
      <c r="I490" s="14"/>
      <c r="J490" s="14"/>
      <c r="K490" s="15" t="str">
        <f t="shared" si="129"/>
        <v/>
      </c>
      <c r="L490" s="16" t="str">
        <f t="shared" si="130"/>
        <v/>
      </c>
      <c r="M490" s="16" t="str">
        <f t="shared" si="131"/>
        <v/>
      </c>
    </row>
    <row r="491" spans="1:13" ht="15.6" x14ac:dyDescent="0.25">
      <c r="A491" s="13">
        <v>6</v>
      </c>
      <c r="B491" s="14"/>
      <c r="C491" s="14"/>
      <c r="D491" s="15" t="str">
        <f t="shared" si="126"/>
        <v/>
      </c>
      <c r="E491" s="16" t="str">
        <f t="shared" si="127"/>
        <v/>
      </c>
      <c r="F491" s="17" t="str">
        <f t="shared" si="128"/>
        <v/>
      </c>
      <c r="G491" s="172"/>
      <c r="H491" s="27">
        <v>6</v>
      </c>
      <c r="I491" s="14"/>
      <c r="J491" s="14"/>
      <c r="K491" s="15" t="str">
        <f t="shared" si="129"/>
        <v/>
      </c>
      <c r="L491" s="16" t="str">
        <f t="shared" si="130"/>
        <v/>
      </c>
      <c r="M491" s="16" t="str">
        <f t="shared" si="131"/>
        <v/>
      </c>
    </row>
    <row r="492" spans="1:13" ht="15.6" x14ac:dyDescent="0.25">
      <c r="A492" s="13">
        <v>7</v>
      </c>
      <c r="B492" s="14"/>
      <c r="C492" s="14"/>
      <c r="D492" s="15" t="str">
        <f t="shared" si="126"/>
        <v/>
      </c>
      <c r="E492" s="16" t="str">
        <f t="shared" si="127"/>
        <v/>
      </c>
      <c r="F492" s="17" t="str">
        <f t="shared" si="128"/>
        <v/>
      </c>
      <c r="G492" s="172"/>
      <c r="H492" s="27">
        <v>7</v>
      </c>
      <c r="I492" s="14"/>
      <c r="J492" s="14"/>
      <c r="K492" s="15" t="str">
        <f t="shared" si="129"/>
        <v/>
      </c>
      <c r="L492" s="16" t="str">
        <f t="shared" si="130"/>
        <v/>
      </c>
      <c r="M492" s="16" t="str">
        <f t="shared" si="131"/>
        <v/>
      </c>
    </row>
    <row r="493" spans="1:13" ht="15.6" x14ac:dyDescent="0.25">
      <c r="A493" s="13">
        <v>8</v>
      </c>
      <c r="B493" s="14"/>
      <c r="C493" s="14"/>
      <c r="D493" s="15" t="str">
        <f t="shared" si="126"/>
        <v/>
      </c>
      <c r="E493" s="16" t="str">
        <f t="shared" si="127"/>
        <v/>
      </c>
      <c r="F493" s="17" t="str">
        <f t="shared" si="128"/>
        <v/>
      </c>
      <c r="G493" s="172"/>
      <c r="H493" s="27">
        <v>8</v>
      </c>
      <c r="I493" s="14"/>
      <c r="J493" s="14"/>
      <c r="K493" s="15" t="str">
        <f t="shared" si="129"/>
        <v/>
      </c>
      <c r="L493" s="16" t="str">
        <f t="shared" si="130"/>
        <v/>
      </c>
      <c r="M493" s="16" t="str">
        <f t="shared" si="131"/>
        <v/>
      </c>
    </row>
    <row r="494" spans="1:13" ht="15.6" x14ac:dyDescent="0.25">
      <c r="A494" s="13">
        <v>9</v>
      </c>
      <c r="B494" s="14"/>
      <c r="C494" s="14"/>
      <c r="D494" s="15" t="str">
        <f t="shared" si="126"/>
        <v/>
      </c>
      <c r="E494" s="16" t="str">
        <f t="shared" si="127"/>
        <v/>
      </c>
      <c r="F494" s="17" t="str">
        <f t="shared" si="128"/>
        <v/>
      </c>
      <c r="G494" s="172"/>
      <c r="H494" s="27">
        <v>9</v>
      </c>
      <c r="I494" s="14"/>
      <c r="J494" s="14"/>
      <c r="K494" s="15" t="str">
        <f t="shared" si="129"/>
        <v/>
      </c>
      <c r="L494" s="16" t="str">
        <f t="shared" si="130"/>
        <v/>
      </c>
      <c r="M494" s="16" t="str">
        <f t="shared" si="131"/>
        <v/>
      </c>
    </row>
    <row r="495" spans="1:13" ht="15.6" x14ac:dyDescent="0.25">
      <c r="A495" s="13">
        <v>10</v>
      </c>
      <c r="B495" s="14"/>
      <c r="C495" s="14"/>
      <c r="D495" s="15" t="str">
        <f t="shared" si="126"/>
        <v/>
      </c>
      <c r="E495" s="16" t="str">
        <f t="shared" si="127"/>
        <v/>
      </c>
      <c r="F495" s="17" t="str">
        <f t="shared" si="128"/>
        <v/>
      </c>
      <c r="G495" s="172"/>
      <c r="H495" s="27">
        <v>10</v>
      </c>
      <c r="I495" s="14"/>
      <c r="J495" s="14"/>
      <c r="K495" s="15" t="str">
        <f t="shared" si="129"/>
        <v/>
      </c>
      <c r="L495" s="16" t="str">
        <f t="shared" si="130"/>
        <v/>
      </c>
      <c r="M495" s="16" t="str">
        <f t="shared" si="131"/>
        <v/>
      </c>
    </row>
    <row r="496" spans="1:13" ht="15.6" x14ac:dyDescent="0.25">
      <c r="A496" s="13">
        <v>11</v>
      </c>
      <c r="B496" s="14"/>
      <c r="C496" s="14"/>
      <c r="D496" s="15" t="str">
        <f t="shared" si="126"/>
        <v/>
      </c>
      <c r="E496" s="16" t="str">
        <f t="shared" si="127"/>
        <v/>
      </c>
      <c r="F496" s="17" t="str">
        <f t="shared" si="128"/>
        <v/>
      </c>
      <c r="G496" s="172"/>
      <c r="H496" s="27">
        <v>11</v>
      </c>
      <c r="I496" s="14"/>
      <c r="J496" s="14"/>
      <c r="K496" s="15" t="str">
        <f t="shared" si="129"/>
        <v/>
      </c>
      <c r="L496" s="16" t="str">
        <f t="shared" si="130"/>
        <v/>
      </c>
      <c r="M496" s="16" t="str">
        <f t="shared" si="131"/>
        <v/>
      </c>
    </row>
    <row r="497" spans="1:13" ht="15.6" x14ac:dyDescent="0.25">
      <c r="A497" s="13">
        <v>12</v>
      </c>
      <c r="B497" s="14"/>
      <c r="C497" s="14"/>
      <c r="D497" s="15" t="str">
        <f t="shared" si="126"/>
        <v/>
      </c>
      <c r="E497" s="16" t="str">
        <f t="shared" si="127"/>
        <v/>
      </c>
      <c r="F497" s="17" t="str">
        <f t="shared" si="128"/>
        <v/>
      </c>
      <c r="G497" s="172"/>
      <c r="H497" s="27">
        <v>12</v>
      </c>
      <c r="I497" s="14"/>
      <c r="J497" s="14"/>
      <c r="K497" s="15" t="str">
        <f t="shared" si="129"/>
        <v/>
      </c>
      <c r="L497" s="16" t="str">
        <f t="shared" si="130"/>
        <v/>
      </c>
      <c r="M497" s="16" t="str">
        <f t="shared" si="131"/>
        <v/>
      </c>
    </row>
    <row r="498" spans="1:13" ht="15.6" x14ac:dyDescent="0.25">
      <c r="A498" s="13">
        <v>13</v>
      </c>
      <c r="B498" s="14"/>
      <c r="C498" s="14"/>
      <c r="D498" s="15" t="str">
        <f t="shared" si="126"/>
        <v/>
      </c>
      <c r="E498" s="16" t="str">
        <f t="shared" si="127"/>
        <v/>
      </c>
      <c r="F498" s="17" t="str">
        <f t="shared" si="128"/>
        <v/>
      </c>
      <c r="G498" s="172"/>
      <c r="H498" s="27">
        <v>13</v>
      </c>
      <c r="I498" s="14"/>
      <c r="J498" s="14"/>
      <c r="K498" s="15" t="str">
        <f t="shared" si="129"/>
        <v/>
      </c>
      <c r="L498" s="16" t="str">
        <f t="shared" si="130"/>
        <v/>
      </c>
      <c r="M498" s="16" t="str">
        <f t="shared" si="131"/>
        <v/>
      </c>
    </row>
    <row r="499" spans="1:13" ht="15.6" x14ac:dyDescent="0.25">
      <c r="A499" s="13">
        <v>14</v>
      </c>
      <c r="B499" s="14"/>
      <c r="C499" s="14"/>
      <c r="D499" s="15" t="str">
        <f t="shared" si="126"/>
        <v/>
      </c>
      <c r="E499" s="16" t="str">
        <f t="shared" si="127"/>
        <v/>
      </c>
      <c r="F499" s="17" t="str">
        <f t="shared" si="128"/>
        <v/>
      </c>
      <c r="G499" s="172"/>
      <c r="H499" s="27">
        <v>14</v>
      </c>
      <c r="I499" s="14"/>
      <c r="J499" s="14"/>
      <c r="K499" s="15" t="str">
        <f t="shared" si="129"/>
        <v/>
      </c>
      <c r="L499" s="16" t="str">
        <f t="shared" si="130"/>
        <v/>
      </c>
      <c r="M499" s="16" t="str">
        <f t="shared" si="131"/>
        <v/>
      </c>
    </row>
    <row r="500" spans="1:13" ht="15.6" x14ac:dyDescent="0.25">
      <c r="A500" s="13">
        <v>15</v>
      </c>
      <c r="B500" s="14"/>
      <c r="C500" s="14"/>
      <c r="D500" s="15" t="str">
        <f t="shared" si="126"/>
        <v/>
      </c>
      <c r="E500" s="16" t="str">
        <f t="shared" si="127"/>
        <v/>
      </c>
      <c r="F500" s="17" t="str">
        <f t="shared" si="128"/>
        <v/>
      </c>
      <c r="G500" s="172"/>
      <c r="H500" s="28">
        <v>15</v>
      </c>
      <c r="I500" s="29"/>
      <c r="J500" s="29"/>
      <c r="K500" s="30" t="str">
        <f t="shared" si="129"/>
        <v/>
      </c>
      <c r="L500" s="31" t="str">
        <f t="shared" si="130"/>
        <v/>
      </c>
      <c r="M500" s="31" t="str">
        <f t="shared" si="131"/>
        <v/>
      </c>
    </row>
    <row r="501" spans="1:13" ht="15.6" x14ac:dyDescent="0.3">
      <c r="A501" s="174" t="s">
        <v>16</v>
      </c>
      <c r="B501" s="175"/>
      <c r="C501" s="175"/>
      <c r="D501" s="176"/>
      <c r="E501" s="177">
        <f>ROUND((SUM(F486:F500)),2)</f>
        <v>0</v>
      </c>
      <c r="F501" s="178"/>
      <c r="G501" s="173"/>
      <c r="H501" s="174" t="s">
        <v>16</v>
      </c>
      <c r="I501" s="175"/>
      <c r="J501" s="175"/>
      <c r="K501" s="176"/>
      <c r="L501" s="177">
        <f>ROUND((SUM(M486:M500)),2)</f>
        <v>0</v>
      </c>
      <c r="M501" s="178"/>
    </row>
    <row r="502" spans="1:13" ht="15.6" x14ac:dyDescent="0.25">
      <c r="A502" s="157" t="s">
        <v>17</v>
      </c>
      <c r="B502" s="158"/>
      <c r="C502" s="158"/>
      <c r="D502" s="158"/>
      <c r="E502" s="158"/>
      <c r="F502" s="159"/>
      <c r="G502" s="19" t="s">
        <v>18</v>
      </c>
      <c r="H502" s="160">
        <f>IF((E501-L501)&lt;0,((E501-L501)*-1),(E501-L501))</f>
        <v>0</v>
      </c>
      <c r="I502" s="161"/>
      <c r="J502" s="161"/>
      <c r="K502" s="161"/>
      <c r="L502" s="161"/>
      <c r="M502" s="162"/>
    </row>
    <row r="503" spans="1:13" ht="15.6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</row>
    <row r="506" spans="1:13" ht="15.6" x14ac:dyDescent="0.25">
      <c r="A506" s="120" t="s">
        <v>48</v>
      </c>
      <c r="B506" s="121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2"/>
    </row>
    <row r="507" spans="1:13" ht="15.6" x14ac:dyDescent="0.25">
      <c r="A507" s="120" t="s">
        <v>8</v>
      </c>
      <c r="B507" s="121"/>
      <c r="C507" s="121"/>
      <c r="D507" s="121"/>
      <c r="E507" s="121"/>
      <c r="F507" s="122"/>
      <c r="G507" s="171"/>
      <c r="H507" s="120" t="s">
        <v>9</v>
      </c>
      <c r="I507" s="121"/>
      <c r="J507" s="121"/>
      <c r="K507" s="121"/>
      <c r="L507" s="121"/>
      <c r="M507" s="122"/>
    </row>
    <row r="508" spans="1:13" ht="15.6" x14ac:dyDescent="0.25">
      <c r="A508" s="9" t="s">
        <v>10</v>
      </c>
      <c r="B508" s="10" t="s">
        <v>11</v>
      </c>
      <c r="C508" s="10" t="s">
        <v>12</v>
      </c>
      <c r="D508" s="10" t="s">
        <v>13</v>
      </c>
      <c r="E508" s="10" t="s">
        <v>11</v>
      </c>
      <c r="F508" s="11" t="s">
        <v>14</v>
      </c>
      <c r="G508" s="172"/>
      <c r="H508" s="25" t="s">
        <v>10</v>
      </c>
      <c r="I508" s="26" t="str">
        <f>B508</f>
        <v>Dist</v>
      </c>
      <c r="J508" s="26" t="str">
        <f>C508</f>
        <v>R.L</v>
      </c>
      <c r="K508" s="26" t="str">
        <f>D508</f>
        <v>Av.RL</v>
      </c>
      <c r="L508" s="26" t="str">
        <f>E508</f>
        <v>Dist</v>
      </c>
      <c r="M508" s="26" t="str">
        <f>F508</f>
        <v>Area</v>
      </c>
    </row>
    <row r="509" spans="1:13" ht="15.6" x14ac:dyDescent="0.25">
      <c r="A509" s="13">
        <v>1</v>
      </c>
      <c r="B509" s="14"/>
      <c r="C509" s="14"/>
      <c r="D509" s="15" t="s">
        <v>15</v>
      </c>
      <c r="E509" s="16" t="s">
        <v>15</v>
      </c>
      <c r="F509" s="17" t="s">
        <v>15</v>
      </c>
      <c r="G509" s="172"/>
      <c r="H509" s="27">
        <v>1</v>
      </c>
      <c r="I509" s="14"/>
      <c r="J509" s="14"/>
      <c r="K509" s="15" t="s">
        <v>15</v>
      </c>
      <c r="L509" s="16" t="s">
        <v>15</v>
      </c>
      <c r="M509" s="16" t="s">
        <v>15</v>
      </c>
    </row>
    <row r="510" spans="1:13" ht="15.6" x14ac:dyDescent="0.25">
      <c r="A510" s="13">
        <v>2</v>
      </c>
      <c r="B510" s="14"/>
      <c r="C510" s="14"/>
      <c r="D510" s="15" t="str">
        <f t="shared" ref="D510:D523" si="132">IF(C510="","",ROUNDUP(((C509+C510)/2),2))</f>
        <v/>
      </c>
      <c r="E510" s="16" t="str">
        <f t="shared" ref="E510:E523" si="133">IF(B510="","",ROUND((B510-B509),2))</f>
        <v/>
      </c>
      <c r="F510" s="17" t="str">
        <f t="shared" ref="F510:F523" si="134">IF(E510="","",IF(C510="","",ROUND((E510*D510),3)))</f>
        <v/>
      </c>
      <c r="G510" s="172"/>
      <c r="H510" s="27">
        <v>2</v>
      </c>
      <c r="I510" s="14"/>
      <c r="J510" s="14"/>
      <c r="K510" s="15" t="str">
        <f>IF(J510="","",ROUNDUP(((J509+J510)/2),2))</f>
        <v/>
      </c>
      <c r="L510" s="16" t="str">
        <f>IF(I510="","",ROUND((I510-I509),2))</f>
        <v/>
      </c>
      <c r="M510" s="16" t="str">
        <f>IF(L510="","",IF(J510="","",ROUND((L510*K510),3)))</f>
        <v/>
      </c>
    </row>
    <row r="511" spans="1:13" ht="15.6" x14ac:dyDescent="0.25">
      <c r="A511" s="13">
        <v>3</v>
      </c>
      <c r="B511" s="14"/>
      <c r="C511" s="14"/>
      <c r="D511" s="15" t="str">
        <f t="shared" si="132"/>
        <v/>
      </c>
      <c r="E511" s="16" t="str">
        <f t="shared" si="133"/>
        <v/>
      </c>
      <c r="F511" s="17" t="str">
        <f t="shared" si="134"/>
        <v/>
      </c>
      <c r="G511" s="172"/>
      <c r="H511" s="27">
        <v>3</v>
      </c>
      <c r="I511" s="14"/>
      <c r="J511" s="14"/>
      <c r="K511" s="15" t="str">
        <f t="shared" ref="K511:K523" si="135">IF(J511="","",ROUNDUP(((J510+J511)/2),2))</f>
        <v/>
      </c>
      <c r="L511" s="16" t="str">
        <f t="shared" ref="L511:L523" si="136">IF(I511="","",ROUND((I511-I510),2))</f>
        <v/>
      </c>
      <c r="M511" s="16" t="str">
        <f t="shared" ref="M511:M523" si="137">IF(L511="","",IF(J511="","",ROUND((L511*K511),3)))</f>
        <v/>
      </c>
    </row>
    <row r="512" spans="1:13" ht="15.6" x14ac:dyDescent="0.25">
      <c r="A512" s="13">
        <v>4</v>
      </c>
      <c r="B512" s="14"/>
      <c r="C512" s="14"/>
      <c r="D512" s="15" t="str">
        <f t="shared" si="132"/>
        <v/>
      </c>
      <c r="E512" s="16" t="str">
        <f t="shared" si="133"/>
        <v/>
      </c>
      <c r="F512" s="17" t="str">
        <f t="shared" si="134"/>
        <v/>
      </c>
      <c r="G512" s="172"/>
      <c r="H512" s="27">
        <v>4</v>
      </c>
      <c r="I512" s="14"/>
      <c r="J512" s="14"/>
      <c r="K512" s="15" t="str">
        <f t="shared" si="135"/>
        <v/>
      </c>
      <c r="L512" s="16" t="str">
        <f t="shared" si="136"/>
        <v/>
      </c>
      <c r="M512" s="16" t="str">
        <f t="shared" si="137"/>
        <v/>
      </c>
    </row>
    <row r="513" spans="1:13" ht="15.6" x14ac:dyDescent="0.25">
      <c r="A513" s="13">
        <v>5</v>
      </c>
      <c r="B513" s="14"/>
      <c r="C513" s="14"/>
      <c r="D513" s="15" t="str">
        <f t="shared" si="132"/>
        <v/>
      </c>
      <c r="E513" s="16" t="str">
        <f t="shared" si="133"/>
        <v/>
      </c>
      <c r="F513" s="17" t="str">
        <f t="shared" si="134"/>
        <v/>
      </c>
      <c r="G513" s="172"/>
      <c r="H513" s="27">
        <v>5</v>
      </c>
      <c r="I513" s="14"/>
      <c r="J513" s="14"/>
      <c r="K513" s="15" t="str">
        <f t="shared" si="135"/>
        <v/>
      </c>
      <c r="L513" s="16" t="str">
        <f t="shared" si="136"/>
        <v/>
      </c>
      <c r="M513" s="16" t="str">
        <f t="shared" si="137"/>
        <v/>
      </c>
    </row>
    <row r="514" spans="1:13" ht="15.6" x14ac:dyDescent="0.25">
      <c r="A514" s="13">
        <v>6</v>
      </c>
      <c r="B514" s="14"/>
      <c r="C514" s="14"/>
      <c r="D514" s="15" t="str">
        <f t="shared" si="132"/>
        <v/>
      </c>
      <c r="E514" s="16" t="str">
        <f t="shared" si="133"/>
        <v/>
      </c>
      <c r="F514" s="17" t="str">
        <f t="shared" si="134"/>
        <v/>
      </c>
      <c r="G514" s="172"/>
      <c r="H514" s="27">
        <v>6</v>
      </c>
      <c r="I514" s="14"/>
      <c r="J514" s="14"/>
      <c r="K514" s="15" t="str">
        <f t="shared" si="135"/>
        <v/>
      </c>
      <c r="L514" s="16" t="str">
        <f t="shared" si="136"/>
        <v/>
      </c>
      <c r="M514" s="16" t="str">
        <f t="shared" si="137"/>
        <v/>
      </c>
    </row>
    <row r="515" spans="1:13" ht="15.6" x14ac:dyDescent="0.25">
      <c r="A515" s="13">
        <v>7</v>
      </c>
      <c r="B515" s="14"/>
      <c r="C515" s="14"/>
      <c r="D515" s="15" t="str">
        <f t="shared" si="132"/>
        <v/>
      </c>
      <c r="E515" s="16" t="str">
        <f t="shared" si="133"/>
        <v/>
      </c>
      <c r="F515" s="17" t="str">
        <f t="shared" si="134"/>
        <v/>
      </c>
      <c r="G515" s="172"/>
      <c r="H515" s="27">
        <v>7</v>
      </c>
      <c r="I515" s="14"/>
      <c r="J515" s="14"/>
      <c r="K515" s="15" t="str">
        <f t="shared" si="135"/>
        <v/>
      </c>
      <c r="L515" s="16" t="str">
        <f t="shared" si="136"/>
        <v/>
      </c>
      <c r="M515" s="16" t="str">
        <f t="shared" si="137"/>
        <v/>
      </c>
    </row>
    <row r="516" spans="1:13" ht="15.6" x14ac:dyDescent="0.25">
      <c r="A516" s="13">
        <v>8</v>
      </c>
      <c r="B516" s="14"/>
      <c r="C516" s="14"/>
      <c r="D516" s="15" t="str">
        <f t="shared" si="132"/>
        <v/>
      </c>
      <c r="E516" s="16" t="str">
        <f t="shared" si="133"/>
        <v/>
      </c>
      <c r="F516" s="17" t="str">
        <f t="shared" si="134"/>
        <v/>
      </c>
      <c r="G516" s="172"/>
      <c r="H516" s="27">
        <v>8</v>
      </c>
      <c r="I516" s="14"/>
      <c r="J516" s="14"/>
      <c r="K516" s="15" t="str">
        <f t="shared" si="135"/>
        <v/>
      </c>
      <c r="L516" s="16" t="str">
        <f t="shared" si="136"/>
        <v/>
      </c>
      <c r="M516" s="16" t="str">
        <f t="shared" si="137"/>
        <v/>
      </c>
    </row>
    <row r="517" spans="1:13" ht="15.6" x14ac:dyDescent="0.25">
      <c r="A517" s="13">
        <v>9</v>
      </c>
      <c r="B517" s="14"/>
      <c r="C517" s="14"/>
      <c r="D517" s="15" t="str">
        <f t="shared" si="132"/>
        <v/>
      </c>
      <c r="E517" s="16" t="str">
        <f t="shared" si="133"/>
        <v/>
      </c>
      <c r="F517" s="17" t="str">
        <f t="shared" si="134"/>
        <v/>
      </c>
      <c r="G517" s="172"/>
      <c r="H517" s="27">
        <v>9</v>
      </c>
      <c r="I517" s="14"/>
      <c r="J517" s="14"/>
      <c r="K517" s="15" t="str">
        <f t="shared" si="135"/>
        <v/>
      </c>
      <c r="L517" s="16" t="str">
        <f t="shared" si="136"/>
        <v/>
      </c>
      <c r="M517" s="16" t="str">
        <f t="shared" si="137"/>
        <v/>
      </c>
    </row>
    <row r="518" spans="1:13" ht="15.6" x14ac:dyDescent="0.25">
      <c r="A518" s="13">
        <v>10</v>
      </c>
      <c r="B518" s="14"/>
      <c r="C518" s="14"/>
      <c r="D518" s="15" t="str">
        <f t="shared" si="132"/>
        <v/>
      </c>
      <c r="E518" s="16" t="str">
        <f t="shared" si="133"/>
        <v/>
      </c>
      <c r="F518" s="17" t="str">
        <f t="shared" si="134"/>
        <v/>
      </c>
      <c r="G518" s="172"/>
      <c r="H518" s="27">
        <v>10</v>
      </c>
      <c r="I518" s="14"/>
      <c r="J518" s="14"/>
      <c r="K518" s="15" t="str">
        <f t="shared" si="135"/>
        <v/>
      </c>
      <c r="L518" s="16" t="str">
        <f t="shared" si="136"/>
        <v/>
      </c>
      <c r="M518" s="16" t="str">
        <f t="shared" si="137"/>
        <v/>
      </c>
    </row>
    <row r="519" spans="1:13" ht="15.6" x14ac:dyDescent="0.25">
      <c r="A519" s="13">
        <v>11</v>
      </c>
      <c r="B519" s="14"/>
      <c r="C519" s="14"/>
      <c r="D519" s="15" t="str">
        <f t="shared" si="132"/>
        <v/>
      </c>
      <c r="E519" s="16" t="str">
        <f t="shared" si="133"/>
        <v/>
      </c>
      <c r="F519" s="17" t="str">
        <f t="shared" si="134"/>
        <v/>
      </c>
      <c r="G519" s="172"/>
      <c r="H519" s="27">
        <v>11</v>
      </c>
      <c r="I519" s="14"/>
      <c r="J519" s="14"/>
      <c r="K519" s="15" t="str">
        <f t="shared" si="135"/>
        <v/>
      </c>
      <c r="L519" s="16" t="str">
        <f t="shared" si="136"/>
        <v/>
      </c>
      <c r="M519" s="16" t="str">
        <f t="shared" si="137"/>
        <v/>
      </c>
    </row>
    <row r="520" spans="1:13" ht="15.6" x14ac:dyDescent="0.25">
      <c r="A520" s="13">
        <v>12</v>
      </c>
      <c r="B520" s="14"/>
      <c r="C520" s="14"/>
      <c r="D520" s="15" t="str">
        <f t="shared" si="132"/>
        <v/>
      </c>
      <c r="E520" s="16" t="str">
        <f t="shared" si="133"/>
        <v/>
      </c>
      <c r="F520" s="17" t="str">
        <f t="shared" si="134"/>
        <v/>
      </c>
      <c r="G520" s="172"/>
      <c r="H520" s="27">
        <v>12</v>
      </c>
      <c r="I520" s="14"/>
      <c r="J520" s="14"/>
      <c r="K520" s="15" t="str">
        <f t="shared" si="135"/>
        <v/>
      </c>
      <c r="L520" s="16" t="str">
        <f t="shared" si="136"/>
        <v/>
      </c>
      <c r="M520" s="16" t="str">
        <f t="shared" si="137"/>
        <v/>
      </c>
    </row>
    <row r="521" spans="1:13" ht="15.6" x14ac:dyDescent="0.25">
      <c r="A521" s="13">
        <v>13</v>
      </c>
      <c r="B521" s="14"/>
      <c r="C521" s="14"/>
      <c r="D521" s="15" t="str">
        <f t="shared" si="132"/>
        <v/>
      </c>
      <c r="E521" s="16" t="str">
        <f t="shared" si="133"/>
        <v/>
      </c>
      <c r="F521" s="17" t="str">
        <f t="shared" si="134"/>
        <v/>
      </c>
      <c r="G521" s="172"/>
      <c r="H521" s="27">
        <v>13</v>
      </c>
      <c r="I521" s="14"/>
      <c r="J521" s="14"/>
      <c r="K521" s="15" t="str">
        <f t="shared" si="135"/>
        <v/>
      </c>
      <c r="L521" s="16" t="str">
        <f t="shared" si="136"/>
        <v/>
      </c>
      <c r="M521" s="16" t="str">
        <f t="shared" si="137"/>
        <v/>
      </c>
    </row>
    <row r="522" spans="1:13" ht="15.6" x14ac:dyDescent="0.25">
      <c r="A522" s="13">
        <v>14</v>
      </c>
      <c r="B522" s="14"/>
      <c r="C522" s="14"/>
      <c r="D522" s="15" t="str">
        <f t="shared" si="132"/>
        <v/>
      </c>
      <c r="E522" s="16" t="str">
        <f t="shared" si="133"/>
        <v/>
      </c>
      <c r="F522" s="17" t="str">
        <f t="shared" si="134"/>
        <v/>
      </c>
      <c r="G522" s="172"/>
      <c r="H522" s="27">
        <v>14</v>
      </c>
      <c r="I522" s="14"/>
      <c r="J522" s="14"/>
      <c r="K522" s="15" t="str">
        <f t="shared" si="135"/>
        <v/>
      </c>
      <c r="L522" s="16" t="str">
        <f t="shared" si="136"/>
        <v/>
      </c>
      <c r="M522" s="16" t="str">
        <f t="shared" si="137"/>
        <v/>
      </c>
    </row>
    <row r="523" spans="1:13" ht="15.6" x14ac:dyDescent="0.25">
      <c r="A523" s="13">
        <v>15</v>
      </c>
      <c r="B523" s="14"/>
      <c r="C523" s="14"/>
      <c r="D523" s="15" t="str">
        <f t="shared" si="132"/>
        <v/>
      </c>
      <c r="E523" s="16" t="str">
        <f t="shared" si="133"/>
        <v/>
      </c>
      <c r="F523" s="17" t="str">
        <f t="shared" si="134"/>
        <v/>
      </c>
      <c r="G523" s="172"/>
      <c r="H523" s="28">
        <v>15</v>
      </c>
      <c r="I523" s="29"/>
      <c r="J523" s="29"/>
      <c r="K523" s="30" t="str">
        <f t="shared" si="135"/>
        <v/>
      </c>
      <c r="L523" s="31" t="str">
        <f t="shared" si="136"/>
        <v/>
      </c>
      <c r="M523" s="31" t="str">
        <f t="shared" si="137"/>
        <v/>
      </c>
    </row>
    <row r="524" spans="1:13" ht="15.6" x14ac:dyDescent="0.3">
      <c r="A524" s="174" t="s">
        <v>16</v>
      </c>
      <c r="B524" s="175"/>
      <c r="C524" s="175"/>
      <c r="D524" s="176"/>
      <c r="E524" s="177">
        <f>ROUND((SUM(F509:F523)),2)</f>
        <v>0</v>
      </c>
      <c r="F524" s="178"/>
      <c r="G524" s="173"/>
      <c r="H524" s="174" t="s">
        <v>16</v>
      </c>
      <c r="I524" s="175"/>
      <c r="J524" s="175"/>
      <c r="K524" s="176"/>
      <c r="L524" s="177">
        <f>ROUND((SUM(M509:M523)),2)</f>
        <v>0</v>
      </c>
      <c r="M524" s="178"/>
    </row>
    <row r="525" spans="1:13" ht="15.6" x14ac:dyDescent="0.25">
      <c r="A525" s="157" t="s">
        <v>17</v>
      </c>
      <c r="B525" s="158"/>
      <c r="C525" s="158"/>
      <c r="D525" s="158"/>
      <c r="E525" s="158"/>
      <c r="F525" s="159"/>
      <c r="G525" s="19" t="s">
        <v>18</v>
      </c>
      <c r="H525" s="160">
        <f>IF((E524-L524)&lt;0,((E524-L524)*-1),(E524-L524))</f>
        <v>0</v>
      </c>
      <c r="I525" s="161"/>
      <c r="J525" s="161"/>
      <c r="K525" s="161"/>
      <c r="L525" s="161"/>
      <c r="M525" s="162"/>
    </row>
    <row r="526" spans="1:13" ht="15.6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</row>
    <row r="528" spans="1:13" ht="15.6" x14ac:dyDescent="0.25">
      <c r="A528" s="120" t="s">
        <v>49</v>
      </c>
      <c r="B528" s="121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2"/>
    </row>
    <row r="529" spans="1:13" ht="15.6" x14ac:dyDescent="0.25">
      <c r="A529" s="120" t="s">
        <v>8</v>
      </c>
      <c r="B529" s="121"/>
      <c r="C529" s="121"/>
      <c r="D529" s="121"/>
      <c r="E529" s="121"/>
      <c r="F529" s="122"/>
      <c r="G529" s="171"/>
      <c r="H529" s="120" t="s">
        <v>9</v>
      </c>
      <c r="I529" s="121"/>
      <c r="J529" s="121"/>
      <c r="K529" s="121"/>
      <c r="L529" s="121"/>
      <c r="M529" s="122"/>
    </row>
    <row r="530" spans="1:13" ht="15.6" x14ac:dyDescent="0.25">
      <c r="A530" s="9" t="s">
        <v>10</v>
      </c>
      <c r="B530" s="10" t="s">
        <v>11</v>
      </c>
      <c r="C530" s="10" t="s">
        <v>12</v>
      </c>
      <c r="D530" s="10" t="s">
        <v>13</v>
      </c>
      <c r="E530" s="10" t="s">
        <v>11</v>
      </c>
      <c r="F530" s="11" t="s">
        <v>14</v>
      </c>
      <c r="G530" s="172"/>
      <c r="H530" s="25" t="s">
        <v>10</v>
      </c>
      <c r="I530" s="26" t="str">
        <f>B530</f>
        <v>Dist</v>
      </c>
      <c r="J530" s="26" t="str">
        <f>C530</f>
        <v>R.L</v>
      </c>
      <c r="K530" s="26" t="str">
        <f>D530</f>
        <v>Av.RL</v>
      </c>
      <c r="L530" s="26" t="str">
        <f>E530</f>
        <v>Dist</v>
      </c>
      <c r="M530" s="26" t="str">
        <f>F530</f>
        <v>Area</v>
      </c>
    </row>
    <row r="531" spans="1:13" ht="15.6" x14ac:dyDescent="0.25">
      <c r="A531" s="13">
        <v>1</v>
      </c>
      <c r="B531" s="14"/>
      <c r="C531" s="14"/>
      <c r="D531" s="15" t="s">
        <v>15</v>
      </c>
      <c r="E531" s="16" t="s">
        <v>15</v>
      </c>
      <c r="F531" s="17" t="s">
        <v>15</v>
      </c>
      <c r="G531" s="172"/>
      <c r="H531" s="27">
        <v>1</v>
      </c>
      <c r="I531" s="14"/>
      <c r="J531" s="14"/>
      <c r="K531" s="15" t="s">
        <v>15</v>
      </c>
      <c r="L531" s="16" t="s">
        <v>15</v>
      </c>
      <c r="M531" s="16" t="s">
        <v>15</v>
      </c>
    </row>
    <row r="532" spans="1:13" ht="15.6" x14ac:dyDescent="0.25">
      <c r="A532" s="13">
        <v>2</v>
      </c>
      <c r="B532" s="14"/>
      <c r="C532" s="14"/>
      <c r="D532" s="15" t="str">
        <f t="shared" ref="D532:D545" si="138">IF(C532="","",ROUNDUP(((C531+C532)/2),2))</f>
        <v/>
      </c>
      <c r="E532" s="16" t="str">
        <f t="shared" ref="E532:E545" si="139">IF(B532="","",ROUND((B532-B531),2))</f>
        <v/>
      </c>
      <c r="F532" s="17" t="str">
        <f t="shared" ref="F532:F545" si="140">IF(E532="","",IF(C532="","",ROUND((E532*D532),3)))</f>
        <v/>
      </c>
      <c r="G532" s="172"/>
      <c r="H532" s="27">
        <v>2</v>
      </c>
      <c r="I532" s="14"/>
      <c r="J532" s="14"/>
      <c r="K532" s="15" t="str">
        <f>IF(J532="","",ROUNDUP(((J531+J532)/2),2))</f>
        <v/>
      </c>
      <c r="L532" s="16" t="str">
        <f>IF(I532="","",ROUND((I532-I531),2))</f>
        <v/>
      </c>
      <c r="M532" s="16" t="str">
        <f>IF(L532="","",IF(J532="","",ROUND((L532*K532),3)))</f>
        <v/>
      </c>
    </row>
    <row r="533" spans="1:13" ht="15.6" x14ac:dyDescent="0.25">
      <c r="A533" s="13">
        <v>3</v>
      </c>
      <c r="B533" s="14"/>
      <c r="C533" s="14"/>
      <c r="D533" s="15" t="str">
        <f t="shared" si="138"/>
        <v/>
      </c>
      <c r="E533" s="16" t="str">
        <f t="shared" si="139"/>
        <v/>
      </c>
      <c r="F533" s="17" t="str">
        <f t="shared" si="140"/>
        <v/>
      </c>
      <c r="G533" s="172"/>
      <c r="H533" s="27">
        <v>3</v>
      </c>
      <c r="I533" s="14"/>
      <c r="J533" s="14"/>
      <c r="K533" s="15" t="str">
        <f t="shared" ref="K533:K545" si="141">IF(J533="","",ROUNDUP(((J532+J533)/2),2))</f>
        <v/>
      </c>
      <c r="L533" s="16" t="str">
        <f t="shared" ref="L533:L545" si="142">IF(I533="","",ROUND((I533-I532),2))</f>
        <v/>
      </c>
      <c r="M533" s="16" t="str">
        <f t="shared" ref="M533:M545" si="143">IF(L533="","",IF(J533="","",ROUND((L533*K533),3)))</f>
        <v/>
      </c>
    </row>
    <row r="534" spans="1:13" ht="15.6" x14ac:dyDescent="0.25">
      <c r="A534" s="13">
        <v>4</v>
      </c>
      <c r="B534" s="14"/>
      <c r="C534" s="14"/>
      <c r="D534" s="15" t="str">
        <f t="shared" si="138"/>
        <v/>
      </c>
      <c r="E534" s="16" t="str">
        <f t="shared" si="139"/>
        <v/>
      </c>
      <c r="F534" s="17" t="str">
        <f t="shared" si="140"/>
        <v/>
      </c>
      <c r="G534" s="172"/>
      <c r="H534" s="27">
        <v>4</v>
      </c>
      <c r="I534" s="14"/>
      <c r="J534" s="14"/>
      <c r="K534" s="15" t="str">
        <f t="shared" si="141"/>
        <v/>
      </c>
      <c r="L534" s="16" t="str">
        <f t="shared" si="142"/>
        <v/>
      </c>
      <c r="M534" s="16" t="str">
        <f t="shared" si="143"/>
        <v/>
      </c>
    </row>
    <row r="535" spans="1:13" ht="15.6" x14ac:dyDescent="0.25">
      <c r="A535" s="13">
        <v>5</v>
      </c>
      <c r="B535" s="14"/>
      <c r="C535" s="14"/>
      <c r="D535" s="15" t="str">
        <f t="shared" si="138"/>
        <v/>
      </c>
      <c r="E535" s="16" t="str">
        <f t="shared" si="139"/>
        <v/>
      </c>
      <c r="F535" s="17" t="str">
        <f t="shared" si="140"/>
        <v/>
      </c>
      <c r="G535" s="172"/>
      <c r="H535" s="27">
        <v>5</v>
      </c>
      <c r="I535" s="14"/>
      <c r="J535" s="14"/>
      <c r="K535" s="15" t="str">
        <f t="shared" si="141"/>
        <v/>
      </c>
      <c r="L535" s="16" t="str">
        <f t="shared" si="142"/>
        <v/>
      </c>
      <c r="M535" s="16" t="str">
        <f t="shared" si="143"/>
        <v/>
      </c>
    </row>
    <row r="536" spans="1:13" ht="15.6" x14ac:dyDescent="0.25">
      <c r="A536" s="13">
        <v>6</v>
      </c>
      <c r="B536" s="14"/>
      <c r="C536" s="14"/>
      <c r="D536" s="15" t="str">
        <f t="shared" si="138"/>
        <v/>
      </c>
      <c r="E536" s="16" t="str">
        <f t="shared" si="139"/>
        <v/>
      </c>
      <c r="F536" s="17" t="str">
        <f t="shared" si="140"/>
        <v/>
      </c>
      <c r="G536" s="172"/>
      <c r="H536" s="27">
        <v>6</v>
      </c>
      <c r="I536" s="14"/>
      <c r="J536" s="14"/>
      <c r="K536" s="15" t="str">
        <f t="shared" si="141"/>
        <v/>
      </c>
      <c r="L536" s="16" t="str">
        <f t="shared" si="142"/>
        <v/>
      </c>
      <c r="M536" s="16" t="str">
        <f t="shared" si="143"/>
        <v/>
      </c>
    </row>
    <row r="537" spans="1:13" ht="15.6" x14ac:dyDescent="0.25">
      <c r="A537" s="13">
        <v>7</v>
      </c>
      <c r="B537" s="14"/>
      <c r="C537" s="14"/>
      <c r="D537" s="15" t="str">
        <f t="shared" si="138"/>
        <v/>
      </c>
      <c r="E537" s="16" t="str">
        <f t="shared" si="139"/>
        <v/>
      </c>
      <c r="F537" s="17" t="str">
        <f t="shared" si="140"/>
        <v/>
      </c>
      <c r="G537" s="172"/>
      <c r="H537" s="27">
        <v>7</v>
      </c>
      <c r="I537" s="14"/>
      <c r="J537" s="14"/>
      <c r="K537" s="15" t="str">
        <f t="shared" si="141"/>
        <v/>
      </c>
      <c r="L537" s="16" t="str">
        <f t="shared" si="142"/>
        <v/>
      </c>
      <c r="M537" s="16" t="str">
        <f t="shared" si="143"/>
        <v/>
      </c>
    </row>
    <row r="538" spans="1:13" ht="15.6" x14ac:dyDescent="0.25">
      <c r="A538" s="13">
        <v>8</v>
      </c>
      <c r="B538" s="14"/>
      <c r="C538" s="14"/>
      <c r="D538" s="15" t="str">
        <f t="shared" si="138"/>
        <v/>
      </c>
      <c r="E538" s="16" t="str">
        <f t="shared" si="139"/>
        <v/>
      </c>
      <c r="F538" s="17" t="str">
        <f t="shared" si="140"/>
        <v/>
      </c>
      <c r="G538" s="172"/>
      <c r="H538" s="27">
        <v>8</v>
      </c>
      <c r="I538" s="14"/>
      <c r="J538" s="14"/>
      <c r="K538" s="15" t="str">
        <f t="shared" si="141"/>
        <v/>
      </c>
      <c r="L538" s="16" t="str">
        <f t="shared" si="142"/>
        <v/>
      </c>
      <c r="M538" s="16" t="str">
        <f t="shared" si="143"/>
        <v/>
      </c>
    </row>
    <row r="539" spans="1:13" ht="15.6" x14ac:dyDescent="0.25">
      <c r="A539" s="13">
        <v>9</v>
      </c>
      <c r="B539" s="14"/>
      <c r="C539" s="14"/>
      <c r="D539" s="15" t="str">
        <f t="shared" si="138"/>
        <v/>
      </c>
      <c r="E539" s="16" t="str">
        <f t="shared" si="139"/>
        <v/>
      </c>
      <c r="F539" s="17" t="str">
        <f t="shared" si="140"/>
        <v/>
      </c>
      <c r="G539" s="172"/>
      <c r="H539" s="27">
        <v>9</v>
      </c>
      <c r="I539" s="14"/>
      <c r="J539" s="14"/>
      <c r="K539" s="15" t="str">
        <f t="shared" si="141"/>
        <v/>
      </c>
      <c r="L539" s="16" t="str">
        <f t="shared" si="142"/>
        <v/>
      </c>
      <c r="M539" s="16" t="str">
        <f t="shared" si="143"/>
        <v/>
      </c>
    </row>
    <row r="540" spans="1:13" ht="15.6" x14ac:dyDescent="0.25">
      <c r="A540" s="13">
        <v>10</v>
      </c>
      <c r="B540" s="14"/>
      <c r="C540" s="14"/>
      <c r="D540" s="15" t="str">
        <f t="shared" si="138"/>
        <v/>
      </c>
      <c r="E540" s="16" t="str">
        <f t="shared" si="139"/>
        <v/>
      </c>
      <c r="F540" s="17" t="str">
        <f t="shared" si="140"/>
        <v/>
      </c>
      <c r="G540" s="172"/>
      <c r="H540" s="27">
        <v>10</v>
      </c>
      <c r="I540" s="14"/>
      <c r="J540" s="14"/>
      <c r="K540" s="15" t="str">
        <f t="shared" si="141"/>
        <v/>
      </c>
      <c r="L540" s="16" t="str">
        <f t="shared" si="142"/>
        <v/>
      </c>
      <c r="M540" s="16" t="str">
        <f t="shared" si="143"/>
        <v/>
      </c>
    </row>
    <row r="541" spans="1:13" ht="15.6" x14ac:dyDescent="0.25">
      <c r="A541" s="13">
        <v>11</v>
      </c>
      <c r="B541" s="14"/>
      <c r="C541" s="14"/>
      <c r="D541" s="15" t="str">
        <f t="shared" si="138"/>
        <v/>
      </c>
      <c r="E541" s="16" t="str">
        <f t="shared" si="139"/>
        <v/>
      </c>
      <c r="F541" s="17" t="str">
        <f t="shared" si="140"/>
        <v/>
      </c>
      <c r="G541" s="172"/>
      <c r="H541" s="27">
        <v>11</v>
      </c>
      <c r="I541" s="14"/>
      <c r="J541" s="14"/>
      <c r="K541" s="15" t="str">
        <f t="shared" si="141"/>
        <v/>
      </c>
      <c r="L541" s="16" t="str">
        <f t="shared" si="142"/>
        <v/>
      </c>
      <c r="M541" s="16" t="str">
        <f t="shared" si="143"/>
        <v/>
      </c>
    </row>
    <row r="542" spans="1:13" ht="15.6" x14ac:dyDescent="0.25">
      <c r="A542" s="13">
        <v>12</v>
      </c>
      <c r="B542" s="14"/>
      <c r="C542" s="14"/>
      <c r="D542" s="15" t="str">
        <f t="shared" si="138"/>
        <v/>
      </c>
      <c r="E542" s="16" t="str">
        <f t="shared" si="139"/>
        <v/>
      </c>
      <c r="F542" s="17" t="str">
        <f t="shared" si="140"/>
        <v/>
      </c>
      <c r="G542" s="172"/>
      <c r="H542" s="27">
        <v>12</v>
      </c>
      <c r="I542" s="14"/>
      <c r="J542" s="14"/>
      <c r="K542" s="15" t="str">
        <f t="shared" si="141"/>
        <v/>
      </c>
      <c r="L542" s="16" t="str">
        <f t="shared" si="142"/>
        <v/>
      </c>
      <c r="M542" s="16" t="str">
        <f t="shared" si="143"/>
        <v/>
      </c>
    </row>
    <row r="543" spans="1:13" ht="15.6" x14ac:dyDescent="0.25">
      <c r="A543" s="13">
        <v>13</v>
      </c>
      <c r="B543" s="14"/>
      <c r="C543" s="14"/>
      <c r="D543" s="15" t="str">
        <f t="shared" si="138"/>
        <v/>
      </c>
      <c r="E543" s="16" t="str">
        <f t="shared" si="139"/>
        <v/>
      </c>
      <c r="F543" s="17" t="str">
        <f t="shared" si="140"/>
        <v/>
      </c>
      <c r="G543" s="172"/>
      <c r="H543" s="27">
        <v>13</v>
      </c>
      <c r="I543" s="14"/>
      <c r="J543" s="14"/>
      <c r="K543" s="15" t="str">
        <f t="shared" si="141"/>
        <v/>
      </c>
      <c r="L543" s="16" t="str">
        <f t="shared" si="142"/>
        <v/>
      </c>
      <c r="M543" s="16" t="str">
        <f t="shared" si="143"/>
        <v/>
      </c>
    </row>
    <row r="544" spans="1:13" ht="15.6" x14ac:dyDescent="0.25">
      <c r="A544" s="13">
        <v>14</v>
      </c>
      <c r="B544" s="14"/>
      <c r="C544" s="14"/>
      <c r="D544" s="15" t="str">
        <f t="shared" si="138"/>
        <v/>
      </c>
      <c r="E544" s="16" t="str">
        <f t="shared" si="139"/>
        <v/>
      </c>
      <c r="F544" s="17" t="str">
        <f t="shared" si="140"/>
        <v/>
      </c>
      <c r="G544" s="172"/>
      <c r="H544" s="27">
        <v>14</v>
      </c>
      <c r="I544" s="14"/>
      <c r="J544" s="14"/>
      <c r="K544" s="15" t="str">
        <f t="shared" si="141"/>
        <v/>
      </c>
      <c r="L544" s="16" t="str">
        <f t="shared" si="142"/>
        <v/>
      </c>
      <c r="M544" s="16" t="str">
        <f t="shared" si="143"/>
        <v/>
      </c>
    </row>
    <row r="545" spans="1:13" ht="15.6" x14ac:dyDescent="0.25">
      <c r="A545" s="13">
        <v>15</v>
      </c>
      <c r="B545" s="14"/>
      <c r="C545" s="14"/>
      <c r="D545" s="15" t="str">
        <f t="shared" si="138"/>
        <v/>
      </c>
      <c r="E545" s="16" t="str">
        <f t="shared" si="139"/>
        <v/>
      </c>
      <c r="F545" s="17" t="str">
        <f t="shared" si="140"/>
        <v/>
      </c>
      <c r="G545" s="172"/>
      <c r="H545" s="28">
        <v>15</v>
      </c>
      <c r="I545" s="29"/>
      <c r="J545" s="29"/>
      <c r="K545" s="30" t="str">
        <f t="shared" si="141"/>
        <v/>
      </c>
      <c r="L545" s="31" t="str">
        <f t="shared" si="142"/>
        <v/>
      </c>
      <c r="M545" s="31" t="str">
        <f t="shared" si="143"/>
        <v/>
      </c>
    </row>
    <row r="546" spans="1:13" ht="15.6" x14ac:dyDescent="0.3">
      <c r="A546" s="174" t="s">
        <v>16</v>
      </c>
      <c r="B546" s="175"/>
      <c r="C546" s="175"/>
      <c r="D546" s="176"/>
      <c r="E546" s="177">
        <f>ROUND((SUM(F531:F545)),2)</f>
        <v>0</v>
      </c>
      <c r="F546" s="178"/>
      <c r="G546" s="173"/>
      <c r="H546" s="174" t="s">
        <v>16</v>
      </c>
      <c r="I546" s="175"/>
      <c r="J546" s="175"/>
      <c r="K546" s="176"/>
      <c r="L546" s="177">
        <f>ROUND((SUM(M531:M545)),2)</f>
        <v>0</v>
      </c>
      <c r="M546" s="178"/>
    </row>
    <row r="547" spans="1:13" ht="15.6" x14ac:dyDescent="0.25">
      <c r="A547" s="157" t="s">
        <v>17</v>
      </c>
      <c r="B547" s="158"/>
      <c r="C547" s="158"/>
      <c r="D547" s="158"/>
      <c r="E547" s="158"/>
      <c r="F547" s="159"/>
      <c r="G547" s="19" t="s">
        <v>18</v>
      </c>
      <c r="H547" s="160">
        <f>IF((E546-L546)&lt;0,((E546-L546)*-1),(E546-L546))</f>
        <v>0</v>
      </c>
      <c r="I547" s="161"/>
      <c r="J547" s="161"/>
      <c r="K547" s="161"/>
      <c r="L547" s="161"/>
      <c r="M547" s="162"/>
    </row>
    <row r="548" spans="1:13" ht="15.6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</row>
    <row r="551" spans="1:13" ht="15.6" x14ac:dyDescent="0.25">
      <c r="A551" s="120" t="s">
        <v>50</v>
      </c>
      <c r="B551" s="121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2"/>
    </row>
    <row r="552" spans="1:13" ht="15.6" x14ac:dyDescent="0.25">
      <c r="A552" s="120" t="s">
        <v>8</v>
      </c>
      <c r="B552" s="121"/>
      <c r="C552" s="121"/>
      <c r="D552" s="121"/>
      <c r="E552" s="121"/>
      <c r="F552" s="122"/>
      <c r="G552" s="171"/>
      <c r="H552" s="120" t="s">
        <v>9</v>
      </c>
      <c r="I552" s="121"/>
      <c r="J552" s="121"/>
      <c r="K552" s="121"/>
      <c r="L552" s="121"/>
      <c r="M552" s="122"/>
    </row>
    <row r="553" spans="1:13" ht="15.6" x14ac:dyDescent="0.25">
      <c r="A553" s="9" t="s">
        <v>10</v>
      </c>
      <c r="B553" s="10" t="s">
        <v>11</v>
      </c>
      <c r="C553" s="10" t="s">
        <v>12</v>
      </c>
      <c r="D553" s="10" t="s">
        <v>13</v>
      </c>
      <c r="E553" s="10" t="s">
        <v>11</v>
      </c>
      <c r="F553" s="11" t="s">
        <v>14</v>
      </c>
      <c r="G553" s="172"/>
      <c r="H553" s="25" t="s">
        <v>10</v>
      </c>
      <c r="I553" s="26" t="str">
        <f>B553</f>
        <v>Dist</v>
      </c>
      <c r="J553" s="26" t="str">
        <f>C553</f>
        <v>R.L</v>
      </c>
      <c r="K553" s="26" t="str">
        <f>D553</f>
        <v>Av.RL</v>
      </c>
      <c r="L553" s="26" t="str">
        <f>E553</f>
        <v>Dist</v>
      </c>
      <c r="M553" s="26" t="str">
        <f>F553</f>
        <v>Area</v>
      </c>
    </row>
    <row r="554" spans="1:13" ht="15.6" x14ac:dyDescent="0.25">
      <c r="A554" s="13">
        <v>1</v>
      </c>
      <c r="B554" s="14"/>
      <c r="C554" s="14"/>
      <c r="D554" s="15" t="s">
        <v>15</v>
      </c>
      <c r="E554" s="16" t="s">
        <v>15</v>
      </c>
      <c r="F554" s="17" t="s">
        <v>15</v>
      </c>
      <c r="G554" s="172"/>
      <c r="H554" s="27">
        <v>1</v>
      </c>
      <c r="I554" s="14"/>
      <c r="J554" s="14"/>
      <c r="K554" s="15" t="s">
        <v>15</v>
      </c>
      <c r="L554" s="16" t="s">
        <v>15</v>
      </c>
      <c r="M554" s="16" t="s">
        <v>15</v>
      </c>
    </row>
    <row r="555" spans="1:13" ht="15.6" x14ac:dyDescent="0.25">
      <c r="A555" s="13">
        <v>2</v>
      </c>
      <c r="B555" s="14"/>
      <c r="C555" s="14"/>
      <c r="D555" s="15" t="str">
        <f t="shared" ref="D555:D568" si="144">IF(C555="","",ROUNDUP(((C554+C555)/2),2))</f>
        <v/>
      </c>
      <c r="E555" s="16" t="str">
        <f t="shared" ref="E555:E568" si="145">IF(B555="","",ROUND((B555-B554),2))</f>
        <v/>
      </c>
      <c r="F555" s="17" t="str">
        <f t="shared" ref="F555:F568" si="146">IF(E555="","",IF(C555="","",ROUND((E555*D555),3)))</f>
        <v/>
      </c>
      <c r="G555" s="172"/>
      <c r="H555" s="27">
        <v>2</v>
      </c>
      <c r="I555" s="14"/>
      <c r="J555" s="14"/>
      <c r="K555" s="15" t="str">
        <f>IF(J555="","",ROUNDUP(((J554+J555)/2),2))</f>
        <v/>
      </c>
      <c r="L555" s="16" t="str">
        <f>IF(I555="","",ROUND((I555-I554),2))</f>
        <v/>
      </c>
      <c r="M555" s="16" t="str">
        <f>IF(L555="","",IF(J555="","",ROUND((L555*K555),3)))</f>
        <v/>
      </c>
    </row>
    <row r="556" spans="1:13" ht="15.6" x14ac:dyDescent="0.25">
      <c r="A556" s="13">
        <v>3</v>
      </c>
      <c r="B556" s="14"/>
      <c r="C556" s="14"/>
      <c r="D556" s="15" t="str">
        <f t="shared" si="144"/>
        <v/>
      </c>
      <c r="E556" s="16" t="str">
        <f t="shared" si="145"/>
        <v/>
      </c>
      <c r="F556" s="17" t="str">
        <f t="shared" si="146"/>
        <v/>
      </c>
      <c r="G556" s="172"/>
      <c r="H556" s="27">
        <v>3</v>
      </c>
      <c r="I556" s="14"/>
      <c r="J556" s="14"/>
      <c r="K556" s="15" t="str">
        <f t="shared" ref="K556:K568" si="147">IF(J556="","",ROUNDUP(((J555+J556)/2),2))</f>
        <v/>
      </c>
      <c r="L556" s="16" t="str">
        <f t="shared" ref="L556:L568" si="148">IF(I556="","",ROUND((I556-I555),2))</f>
        <v/>
      </c>
      <c r="M556" s="16" t="str">
        <f t="shared" ref="M556:M568" si="149">IF(L556="","",IF(J556="","",ROUND((L556*K556),3)))</f>
        <v/>
      </c>
    </row>
    <row r="557" spans="1:13" ht="15.6" x14ac:dyDescent="0.25">
      <c r="A557" s="13">
        <v>4</v>
      </c>
      <c r="B557" s="14"/>
      <c r="C557" s="14"/>
      <c r="D557" s="15" t="str">
        <f t="shared" si="144"/>
        <v/>
      </c>
      <c r="E557" s="16" t="str">
        <f t="shared" si="145"/>
        <v/>
      </c>
      <c r="F557" s="17" t="str">
        <f t="shared" si="146"/>
        <v/>
      </c>
      <c r="G557" s="172"/>
      <c r="H557" s="27">
        <v>4</v>
      </c>
      <c r="I557" s="14"/>
      <c r="J557" s="14"/>
      <c r="K557" s="15" t="str">
        <f t="shared" si="147"/>
        <v/>
      </c>
      <c r="L557" s="16" t="str">
        <f t="shared" si="148"/>
        <v/>
      </c>
      <c r="M557" s="16" t="str">
        <f t="shared" si="149"/>
        <v/>
      </c>
    </row>
    <row r="558" spans="1:13" ht="15.6" x14ac:dyDescent="0.25">
      <c r="A558" s="13">
        <v>5</v>
      </c>
      <c r="B558" s="14"/>
      <c r="C558" s="14"/>
      <c r="D558" s="15" t="str">
        <f t="shared" si="144"/>
        <v/>
      </c>
      <c r="E558" s="16" t="str">
        <f t="shared" si="145"/>
        <v/>
      </c>
      <c r="F558" s="17" t="str">
        <f t="shared" si="146"/>
        <v/>
      </c>
      <c r="G558" s="172"/>
      <c r="H558" s="27">
        <v>5</v>
      </c>
      <c r="I558" s="14"/>
      <c r="J558" s="14"/>
      <c r="K558" s="15" t="str">
        <f t="shared" si="147"/>
        <v/>
      </c>
      <c r="L558" s="16" t="str">
        <f t="shared" si="148"/>
        <v/>
      </c>
      <c r="M558" s="16" t="str">
        <f t="shared" si="149"/>
        <v/>
      </c>
    </row>
    <row r="559" spans="1:13" ht="15.6" x14ac:dyDescent="0.25">
      <c r="A559" s="13">
        <v>6</v>
      </c>
      <c r="B559" s="14"/>
      <c r="C559" s="14"/>
      <c r="D559" s="15" t="str">
        <f t="shared" si="144"/>
        <v/>
      </c>
      <c r="E559" s="16" t="str">
        <f t="shared" si="145"/>
        <v/>
      </c>
      <c r="F559" s="17" t="str">
        <f t="shared" si="146"/>
        <v/>
      </c>
      <c r="G559" s="172"/>
      <c r="H559" s="27">
        <v>6</v>
      </c>
      <c r="I559" s="14"/>
      <c r="J559" s="14"/>
      <c r="K559" s="15" t="str">
        <f t="shared" si="147"/>
        <v/>
      </c>
      <c r="L559" s="16" t="str">
        <f t="shared" si="148"/>
        <v/>
      </c>
      <c r="M559" s="16" t="str">
        <f t="shared" si="149"/>
        <v/>
      </c>
    </row>
    <row r="560" spans="1:13" ht="15.6" x14ac:dyDescent="0.25">
      <c r="A560" s="13">
        <v>7</v>
      </c>
      <c r="B560" s="14"/>
      <c r="C560" s="14"/>
      <c r="D560" s="15" t="str">
        <f t="shared" si="144"/>
        <v/>
      </c>
      <c r="E560" s="16" t="str">
        <f t="shared" si="145"/>
        <v/>
      </c>
      <c r="F560" s="17" t="str">
        <f t="shared" si="146"/>
        <v/>
      </c>
      <c r="G560" s="172"/>
      <c r="H560" s="27">
        <v>7</v>
      </c>
      <c r="I560" s="14"/>
      <c r="J560" s="14"/>
      <c r="K560" s="15" t="str">
        <f t="shared" si="147"/>
        <v/>
      </c>
      <c r="L560" s="16" t="str">
        <f t="shared" si="148"/>
        <v/>
      </c>
      <c r="M560" s="16" t="str">
        <f t="shared" si="149"/>
        <v/>
      </c>
    </row>
    <row r="561" spans="1:13" ht="15.6" x14ac:dyDescent="0.25">
      <c r="A561" s="13">
        <v>8</v>
      </c>
      <c r="B561" s="14"/>
      <c r="C561" s="14"/>
      <c r="D561" s="15" t="str">
        <f t="shared" si="144"/>
        <v/>
      </c>
      <c r="E561" s="16" t="str">
        <f t="shared" si="145"/>
        <v/>
      </c>
      <c r="F561" s="17" t="str">
        <f t="shared" si="146"/>
        <v/>
      </c>
      <c r="G561" s="172"/>
      <c r="H561" s="27">
        <v>8</v>
      </c>
      <c r="I561" s="14"/>
      <c r="J561" s="14"/>
      <c r="K561" s="15" t="str">
        <f t="shared" si="147"/>
        <v/>
      </c>
      <c r="L561" s="16" t="str">
        <f t="shared" si="148"/>
        <v/>
      </c>
      <c r="M561" s="16" t="str">
        <f t="shared" si="149"/>
        <v/>
      </c>
    </row>
    <row r="562" spans="1:13" ht="15.6" x14ac:dyDescent="0.25">
      <c r="A562" s="13">
        <v>9</v>
      </c>
      <c r="B562" s="14"/>
      <c r="C562" s="14"/>
      <c r="D562" s="15" t="str">
        <f t="shared" si="144"/>
        <v/>
      </c>
      <c r="E562" s="16" t="str">
        <f t="shared" si="145"/>
        <v/>
      </c>
      <c r="F562" s="17" t="str">
        <f t="shared" si="146"/>
        <v/>
      </c>
      <c r="G562" s="172"/>
      <c r="H562" s="27">
        <v>9</v>
      </c>
      <c r="I562" s="14"/>
      <c r="J562" s="14"/>
      <c r="K562" s="15" t="str">
        <f t="shared" si="147"/>
        <v/>
      </c>
      <c r="L562" s="16" t="str">
        <f t="shared" si="148"/>
        <v/>
      </c>
      <c r="M562" s="16" t="str">
        <f t="shared" si="149"/>
        <v/>
      </c>
    </row>
    <row r="563" spans="1:13" ht="15.6" x14ac:dyDescent="0.25">
      <c r="A563" s="13">
        <v>10</v>
      </c>
      <c r="B563" s="14"/>
      <c r="C563" s="14"/>
      <c r="D563" s="15" t="str">
        <f t="shared" si="144"/>
        <v/>
      </c>
      <c r="E563" s="16" t="str">
        <f t="shared" si="145"/>
        <v/>
      </c>
      <c r="F563" s="17" t="str">
        <f t="shared" si="146"/>
        <v/>
      </c>
      <c r="G563" s="172"/>
      <c r="H563" s="27">
        <v>10</v>
      </c>
      <c r="I563" s="14"/>
      <c r="J563" s="14"/>
      <c r="K563" s="15" t="str">
        <f t="shared" si="147"/>
        <v/>
      </c>
      <c r="L563" s="16" t="str">
        <f t="shared" si="148"/>
        <v/>
      </c>
      <c r="M563" s="16" t="str">
        <f t="shared" si="149"/>
        <v/>
      </c>
    </row>
    <row r="564" spans="1:13" ht="15.6" x14ac:dyDescent="0.25">
      <c r="A564" s="13">
        <v>11</v>
      </c>
      <c r="B564" s="14"/>
      <c r="C564" s="14"/>
      <c r="D564" s="15" t="str">
        <f t="shared" si="144"/>
        <v/>
      </c>
      <c r="E564" s="16" t="str">
        <f t="shared" si="145"/>
        <v/>
      </c>
      <c r="F564" s="17" t="str">
        <f t="shared" si="146"/>
        <v/>
      </c>
      <c r="G564" s="172"/>
      <c r="H564" s="27">
        <v>11</v>
      </c>
      <c r="I564" s="14"/>
      <c r="J564" s="14"/>
      <c r="K564" s="15" t="str">
        <f t="shared" si="147"/>
        <v/>
      </c>
      <c r="L564" s="16" t="str">
        <f t="shared" si="148"/>
        <v/>
      </c>
      <c r="M564" s="16" t="str">
        <f t="shared" si="149"/>
        <v/>
      </c>
    </row>
    <row r="565" spans="1:13" ht="15.6" x14ac:dyDescent="0.25">
      <c r="A565" s="13">
        <v>12</v>
      </c>
      <c r="B565" s="14"/>
      <c r="C565" s="14"/>
      <c r="D565" s="15" t="str">
        <f t="shared" si="144"/>
        <v/>
      </c>
      <c r="E565" s="16" t="str">
        <f t="shared" si="145"/>
        <v/>
      </c>
      <c r="F565" s="17" t="str">
        <f t="shared" si="146"/>
        <v/>
      </c>
      <c r="G565" s="172"/>
      <c r="H565" s="27">
        <v>12</v>
      </c>
      <c r="I565" s="14"/>
      <c r="J565" s="14"/>
      <c r="K565" s="15" t="str">
        <f t="shared" si="147"/>
        <v/>
      </c>
      <c r="L565" s="16" t="str">
        <f t="shared" si="148"/>
        <v/>
      </c>
      <c r="M565" s="16" t="str">
        <f t="shared" si="149"/>
        <v/>
      </c>
    </row>
    <row r="566" spans="1:13" ht="15.6" x14ac:dyDescent="0.25">
      <c r="A566" s="13">
        <v>13</v>
      </c>
      <c r="B566" s="14"/>
      <c r="C566" s="14"/>
      <c r="D566" s="15" t="str">
        <f t="shared" si="144"/>
        <v/>
      </c>
      <c r="E566" s="16" t="str">
        <f t="shared" si="145"/>
        <v/>
      </c>
      <c r="F566" s="17" t="str">
        <f t="shared" si="146"/>
        <v/>
      </c>
      <c r="G566" s="172"/>
      <c r="H566" s="27">
        <v>13</v>
      </c>
      <c r="I566" s="14"/>
      <c r="J566" s="14"/>
      <c r="K566" s="15" t="str">
        <f t="shared" si="147"/>
        <v/>
      </c>
      <c r="L566" s="16" t="str">
        <f t="shared" si="148"/>
        <v/>
      </c>
      <c r="M566" s="16" t="str">
        <f t="shared" si="149"/>
        <v/>
      </c>
    </row>
    <row r="567" spans="1:13" ht="15.6" x14ac:dyDescent="0.25">
      <c r="A567" s="13">
        <v>14</v>
      </c>
      <c r="B567" s="14"/>
      <c r="C567" s="14"/>
      <c r="D567" s="15" t="str">
        <f t="shared" si="144"/>
        <v/>
      </c>
      <c r="E567" s="16" t="str">
        <f t="shared" si="145"/>
        <v/>
      </c>
      <c r="F567" s="17" t="str">
        <f t="shared" si="146"/>
        <v/>
      </c>
      <c r="G567" s="172"/>
      <c r="H567" s="27">
        <v>14</v>
      </c>
      <c r="I567" s="14"/>
      <c r="J567" s="14"/>
      <c r="K567" s="15" t="str">
        <f t="shared" si="147"/>
        <v/>
      </c>
      <c r="L567" s="16" t="str">
        <f t="shared" si="148"/>
        <v/>
      </c>
      <c r="M567" s="16" t="str">
        <f t="shared" si="149"/>
        <v/>
      </c>
    </row>
    <row r="568" spans="1:13" ht="15.6" x14ac:dyDescent="0.25">
      <c r="A568" s="13">
        <v>15</v>
      </c>
      <c r="B568" s="14"/>
      <c r="C568" s="14"/>
      <c r="D568" s="15" t="str">
        <f t="shared" si="144"/>
        <v/>
      </c>
      <c r="E568" s="16" t="str">
        <f t="shared" si="145"/>
        <v/>
      </c>
      <c r="F568" s="17" t="str">
        <f t="shared" si="146"/>
        <v/>
      </c>
      <c r="G568" s="172"/>
      <c r="H568" s="28">
        <v>15</v>
      </c>
      <c r="I568" s="29"/>
      <c r="J568" s="29"/>
      <c r="K568" s="30" t="str">
        <f t="shared" si="147"/>
        <v/>
      </c>
      <c r="L568" s="31" t="str">
        <f t="shared" si="148"/>
        <v/>
      </c>
      <c r="M568" s="31" t="str">
        <f t="shared" si="149"/>
        <v/>
      </c>
    </row>
    <row r="569" spans="1:13" ht="15.6" x14ac:dyDescent="0.3">
      <c r="A569" s="174" t="s">
        <v>16</v>
      </c>
      <c r="B569" s="175"/>
      <c r="C569" s="175"/>
      <c r="D569" s="176"/>
      <c r="E569" s="177">
        <f>ROUND((SUM(F554:F568)),2)</f>
        <v>0</v>
      </c>
      <c r="F569" s="178"/>
      <c r="G569" s="173"/>
      <c r="H569" s="174" t="s">
        <v>16</v>
      </c>
      <c r="I569" s="175"/>
      <c r="J569" s="175"/>
      <c r="K569" s="176"/>
      <c r="L569" s="177">
        <f>ROUND((SUM(M554:M568)),2)</f>
        <v>0</v>
      </c>
      <c r="M569" s="178"/>
    </row>
    <row r="570" spans="1:13" ht="15.6" x14ac:dyDescent="0.25">
      <c r="A570" s="157" t="s">
        <v>17</v>
      </c>
      <c r="B570" s="158"/>
      <c r="C570" s="158"/>
      <c r="D570" s="158"/>
      <c r="E570" s="158"/>
      <c r="F570" s="159"/>
      <c r="G570" s="19" t="s">
        <v>18</v>
      </c>
      <c r="H570" s="160">
        <f>IF((E569-L569)&lt;0,((E569-L569)*-1),(E569-L569))</f>
        <v>0</v>
      </c>
      <c r="I570" s="161"/>
      <c r="J570" s="161"/>
      <c r="K570" s="161"/>
      <c r="L570" s="161"/>
      <c r="M570" s="162"/>
    </row>
    <row r="571" spans="1:13" ht="15.6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</row>
    <row r="574" spans="1:13" ht="15.6" x14ac:dyDescent="0.25">
      <c r="A574" s="120" t="s">
        <v>51</v>
      </c>
      <c r="B574" s="121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2"/>
    </row>
    <row r="575" spans="1:13" ht="15.6" x14ac:dyDescent="0.25">
      <c r="A575" s="120" t="s">
        <v>8</v>
      </c>
      <c r="B575" s="121"/>
      <c r="C575" s="121"/>
      <c r="D575" s="121"/>
      <c r="E575" s="121"/>
      <c r="F575" s="122"/>
      <c r="G575" s="171"/>
      <c r="H575" s="120" t="s">
        <v>9</v>
      </c>
      <c r="I575" s="121"/>
      <c r="J575" s="121"/>
      <c r="K575" s="121"/>
      <c r="L575" s="121"/>
      <c r="M575" s="122"/>
    </row>
    <row r="576" spans="1:13" ht="15.6" x14ac:dyDescent="0.25">
      <c r="A576" s="9" t="s">
        <v>10</v>
      </c>
      <c r="B576" s="10" t="s">
        <v>11</v>
      </c>
      <c r="C576" s="10" t="s">
        <v>12</v>
      </c>
      <c r="D576" s="10" t="s">
        <v>13</v>
      </c>
      <c r="E576" s="10" t="s">
        <v>11</v>
      </c>
      <c r="F576" s="11" t="s">
        <v>14</v>
      </c>
      <c r="G576" s="172"/>
      <c r="H576" s="25" t="s">
        <v>10</v>
      </c>
      <c r="I576" s="26" t="str">
        <f>B576</f>
        <v>Dist</v>
      </c>
      <c r="J576" s="26" t="str">
        <f>C576</f>
        <v>R.L</v>
      </c>
      <c r="K576" s="26" t="str">
        <f>D576</f>
        <v>Av.RL</v>
      </c>
      <c r="L576" s="26" t="str">
        <f>E576</f>
        <v>Dist</v>
      </c>
      <c r="M576" s="26" t="str">
        <f>F576</f>
        <v>Area</v>
      </c>
    </row>
    <row r="577" spans="1:13" ht="15.6" x14ac:dyDescent="0.25">
      <c r="A577" s="13">
        <v>1</v>
      </c>
      <c r="B577" s="14"/>
      <c r="C577" s="14"/>
      <c r="D577" s="15" t="s">
        <v>15</v>
      </c>
      <c r="E577" s="16" t="s">
        <v>15</v>
      </c>
      <c r="F577" s="17" t="s">
        <v>15</v>
      </c>
      <c r="G577" s="172"/>
      <c r="H577" s="27">
        <v>1</v>
      </c>
      <c r="I577" s="14"/>
      <c r="J577" s="14"/>
      <c r="K577" s="15" t="s">
        <v>15</v>
      </c>
      <c r="L577" s="16" t="s">
        <v>15</v>
      </c>
      <c r="M577" s="16" t="s">
        <v>15</v>
      </c>
    </row>
    <row r="578" spans="1:13" ht="15.6" x14ac:dyDescent="0.25">
      <c r="A578" s="13">
        <v>2</v>
      </c>
      <c r="B578" s="14"/>
      <c r="C578" s="14"/>
      <c r="D578" s="15" t="str">
        <f t="shared" ref="D578:D591" si="150">IF(C578="","",ROUNDUP(((C577+C578)/2),2))</f>
        <v/>
      </c>
      <c r="E578" s="16" t="str">
        <f t="shared" ref="E578:E591" si="151">IF(B578="","",ROUND((B578-B577),2))</f>
        <v/>
      </c>
      <c r="F578" s="17" t="str">
        <f t="shared" ref="F578:F591" si="152">IF(E578="","",IF(C578="","",ROUND((E578*D578),3)))</f>
        <v/>
      </c>
      <c r="G578" s="172"/>
      <c r="H578" s="27">
        <v>2</v>
      </c>
      <c r="I578" s="14"/>
      <c r="J578" s="14"/>
      <c r="K578" s="15" t="str">
        <f>IF(J578="","",ROUNDUP(((J577+J578)/2),2))</f>
        <v/>
      </c>
      <c r="L578" s="16" t="str">
        <f>IF(I578="","",ROUND((I578-I577),2))</f>
        <v/>
      </c>
      <c r="M578" s="16" t="str">
        <f>IF(L578="","",IF(J578="","",ROUND((L578*K578),3)))</f>
        <v/>
      </c>
    </row>
    <row r="579" spans="1:13" ht="15.6" x14ac:dyDescent="0.25">
      <c r="A579" s="13">
        <v>3</v>
      </c>
      <c r="B579" s="14"/>
      <c r="C579" s="14"/>
      <c r="D579" s="15" t="str">
        <f t="shared" si="150"/>
        <v/>
      </c>
      <c r="E579" s="16" t="str">
        <f t="shared" si="151"/>
        <v/>
      </c>
      <c r="F579" s="17" t="str">
        <f t="shared" si="152"/>
        <v/>
      </c>
      <c r="G579" s="172"/>
      <c r="H579" s="27">
        <v>3</v>
      </c>
      <c r="I579" s="14"/>
      <c r="J579" s="14"/>
      <c r="K579" s="15" t="str">
        <f t="shared" ref="K579:K591" si="153">IF(J579="","",ROUNDUP(((J578+J579)/2),2))</f>
        <v/>
      </c>
      <c r="L579" s="16" t="str">
        <f t="shared" ref="L579:L591" si="154">IF(I579="","",ROUND((I579-I578),2))</f>
        <v/>
      </c>
      <c r="M579" s="16" t="str">
        <f t="shared" ref="M579:M591" si="155">IF(L579="","",IF(J579="","",ROUND((L579*K579),3)))</f>
        <v/>
      </c>
    </row>
    <row r="580" spans="1:13" ht="15.6" x14ac:dyDescent="0.25">
      <c r="A580" s="13">
        <v>4</v>
      </c>
      <c r="B580" s="14"/>
      <c r="C580" s="14"/>
      <c r="D580" s="15" t="str">
        <f t="shared" si="150"/>
        <v/>
      </c>
      <c r="E580" s="16" t="str">
        <f t="shared" si="151"/>
        <v/>
      </c>
      <c r="F580" s="17" t="str">
        <f t="shared" si="152"/>
        <v/>
      </c>
      <c r="G580" s="172"/>
      <c r="H580" s="27">
        <v>4</v>
      </c>
      <c r="I580" s="14"/>
      <c r="J580" s="14"/>
      <c r="K580" s="15" t="str">
        <f t="shared" si="153"/>
        <v/>
      </c>
      <c r="L580" s="16" t="str">
        <f t="shared" si="154"/>
        <v/>
      </c>
      <c r="M580" s="16" t="str">
        <f t="shared" si="155"/>
        <v/>
      </c>
    </row>
    <row r="581" spans="1:13" ht="15.6" x14ac:dyDescent="0.25">
      <c r="A581" s="13">
        <v>5</v>
      </c>
      <c r="B581" s="14"/>
      <c r="C581" s="14"/>
      <c r="D581" s="15" t="str">
        <f t="shared" si="150"/>
        <v/>
      </c>
      <c r="E581" s="16" t="str">
        <f t="shared" si="151"/>
        <v/>
      </c>
      <c r="F581" s="17" t="str">
        <f t="shared" si="152"/>
        <v/>
      </c>
      <c r="G581" s="172"/>
      <c r="H581" s="27">
        <v>5</v>
      </c>
      <c r="I581" s="14"/>
      <c r="J581" s="14"/>
      <c r="K581" s="15" t="str">
        <f t="shared" si="153"/>
        <v/>
      </c>
      <c r="L581" s="16" t="str">
        <f t="shared" si="154"/>
        <v/>
      </c>
      <c r="M581" s="16" t="str">
        <f t="shared" si="155"/>
        <v/>
      </c>
    </row>
    <row r="582" spans="1:13" ht="15.6" x14ac:dyDescent="0.25">
      <c r="A582" s="13">
        <v>6</v>
      </c>
      <c r="B582" s="14"/>
      <c r="C582" s="14"/>
      <c r="D582" s="15" t="str">
        <f t="shared" si="150"/>
        <v/>
      </c>
      <c r="E582" s="16" t="str">
        <f t="shared" si="151"/>
        <v/>
      </c>
      <c r="F582" s="17" t="str">
        <f t="shared" si="152"/>
        <v/>
      </c>
      <c r="G582" s="172"/>
      <c r="H582" s="27">
        <v>6</v>
      </c>
      <c r="I582" s="14"/>
      <c r="J582" s="14"/>
      <c r="K582" s="15" t="str">
        <f t="shared" si="153"/>
        <v/>
      </c>
      <c r="L582" s="16" t="str">
        <f t="shared" si="154"/>
        <v/>
      </c>
      <c r="M582" s="16" t="str">
        <f t="shared" si="155"/>
        <v/>
      </c>
    </row>
    <row r="583" spans="1:13" ht="15.6" x14ac:dyDescent="0.25">
      <c r="A583" s="13">
        <v>7</v>
      </c>
      <c r="B583" s="14"/>
      <c r="C583" s="14"/>
      <c r="D583" s="15" t="str">
        <f t="shared" si="150"/>
        <v/>
      </c>
      <c r="E583" s="16" t="str">
        <f t="shared" si="151"/>
        <v/>
      </c>
      <c r="F583" s="17" t="str">
        <f t="shared" si="152"/>
        <v/>
      </c>
      <c r="G583" s="172"/>
      <c r="H583" s="27">
        <v>7</v>
      </c>
      <c r="I583" s="14"/>
      <c r="J583" s="14"/>
      <c r="K583" s="15" t="str">
        <f t="shared" si="153"/>
        <v/>
      </c>
      <c r="L583" s="16" t="str">
        <f t="shared" si="154"/>
        <v/>
      </c>
      <c r="M583" s="16" t="str">
        <f t="shared" si="155"/>
        <v/>
      </c>
    </row>
    <row r="584" spans="1:13" ht="15.6" x14ac:dyDescent="0.25">
      <c r="A584" s="13">
        <v>8</v>
      </c>
      <c r="B584" s="14"/>
      <c r="C584" s="14"/>
      <c r="D584" s="15" t="str">
        <f t="shared" si="150"/>
        <v/>
      </c>
      <c r="E584" s="16" t="str">
        <f t="shared" si="151"/>
        <v/>
      </c>
      <c r="F584" s="17" t="str">
        <f t="shared" si="152"/>
        <v/>
      </c>
      <c r="G584" s="172"/>
      <c r="H584" s="27">
        <v>8</v>
      </c>
      <c r="I584" s="14"/>
      <c r="J584" s="14"/>
      <c r="K584" s="15" t="str">
        <f t="shared" si="153"/>
        <v/>
      </c>
      <c r="L584" s="16" t="str">
        <f t="shared" si="154"/>
        <v/>
      </c>
      <c r="M584" s="16" t="str">
        <f t="shared" si="155"/>
        <v/>
      </c>
    </row>
    <row r="585" spans="1:13" ht="15.6" x14ac:dyDescent="0.25">
      <c r="A585" s="13">
        <v>9</v>
      </c>
      <c r="B585" s="14"/>
      <c r="C585" s="14"/>
      <c r="D585" s="15" t="str">
        <f t="shared" si="150"/>
        <v/>
      </c>
      <c r="E585" s="16" t="str">
        <f t="shared" si="151"/>
        <v/>
      </c>
      <c r="F585" s="17" t="str">
        <f t="shared" si="152"/>
        <v/>
      </c>
      <c r="G585" s="172"/>
      <c r="H585" s="27">
        <v>9</v>
      </c>
      <c r="I585" s="14"/>
      <c r="J585" s="14"/>
      <c r="K585" s="15" t="str">
        <f t="shared" si="153"/>
        <v/>
      </c>
      <c r="L585" s="16" t="str">
        <f t="shared" si="154"/>
        <v/>
      </c>
      <c r="M585" s="16" t="str">
        <f t="shared" si="155"/>
        <v/>
      </c>
    </row>
    <row r="586" spans="1:13" ht="15.6" x14ac:dyDescent="0.25">
      <c r="A586" s="13">
        <v>10</v>
      </c>
      <c r="B586" s="14"/>
      <c r="C586" s="14"/>
      <c r="D586" s="15" t="str">
        <f t="shared" si="150"/>
        <v/>
      </c>
      <c r="E586" s="16" t="str">
        <f t="shared" si="151"/>
        <v/>
      </c>
      <c r="F586" s="17" t="str">
        <f t="shared" si="152"/>
        <v/>
      </c>
      <c r="G586" s="172"/>
      <c r="H586" s="27">
        <v>10</v>
      </c>
      <c r="I586" s="14"/>
      <c r="J586" s="14"/>
      <c r="K586" s="15" t="str">
        <f t="shared" si="153"/>
        <v/>
      </c>
      <c r="L586" s="16" t="str">
        <f t="shared" si="154"/>
        <v/>
      </c>
      <c r="M586" s="16" t="str">
        <f t="shared" si="155"/>
        <v/>
      </c>
    </row>
    <row r="587" spans="1:13" ht="15.6" x14ac:dyDescent="0.25">
      <c r="A587" s="13">
        <v>11</v>
      </c>
      <c r="B587" s="14"/>
      <c r="C587" s="14"/>
      <c r="D587" s="15" t="str">
        <f t="shared" si="150"/>
        <v/>
      </c>
      <c r="E587" s="16" t="str">
        <f t="shared" si="151"/>
        <v/>
      </c>
      <c r="F587" s="17" t="str">
        <f t="shared" si="152"/>
        <v/>
      </c>
      <c r="G587" s="172"/>
      <c r="H587" s="27">
        <v>11</v>
      </c>
      <c r="I587" s="14"/>
      <c r="J587" s="14"/>
      <c r="K587" s="15" t="str">
        <f t="shared" si="153"/>
        <v/>
      </c>
      <c r="L587" s="16" t="str">
        <f t="shared" si="154"/>
        <v/>
      </c>
      <c r="M587" s="16" t="str">
        <f t="shared" si="155"/>
        <v/>
      </c>
    </row>
    <row r="588" spans="1:13" ht="15.6" x14ac:dyDescent="0.25">
      <c r="A588" s="13">
        <v>12</v>
      </c>
      <c r="B588" s="14"/>
      <c r="C588" s="14"/>
      <c r="D588" s="15" t="str">
        <f t="shared" si="150"/>
        <v/>
      </c>
      <c r="E588" s="16" t="str">
        <f t="shared" si="151"/>
        <v/>
      </c>
      <c r="F588" s="17" t="str">
        <f t="shared" si="152"/>
        <v/>
      </c>
      <c r="G588" s="172"/>
      <c r="H588" s="27">
        <v>12</v>
      </c>
      <c r="I588" s="14"/>
      <c r="J588" s="14"/>
      <c r="K588" s="15" t="str">
        <f t="shared" si="153"/>
        <v/>
      </c>
      <c r="L588" s="16" t="str">
        <f t="shared" si="154"/>
        <v/>
      </c>
      <c r="M588" s="16" t="str">
        <f t="shared" si="155"/>
        <v/>
      </c>
    </row>
    <row r="589" spans="1:13" ht="15.6" x14ac:dyDescent="0.25">
      <c r="A589" s="13">
        <v>13</v>
      </c>
      <c r="B589" s="14"/>
      <c r="C589" s="14"/>
      <c r="D589" s="15" t="str">
        <f t="shared" si="150"/>
        <v/>
      </c>
      <c r="E589" s="16" t="str">
        <f t="shared" si="151"/>
        <v/>
      </c>
      <c r="F589" s="17" t="str">
        <f t="shared" si="152"/>
        <v/>
      </c>
      <c r="G589" s="172"/>
      <c r="H589" s="27">
        <v>13</v>
      </c>
      <c r="I589" s="14"/>
      <c r="J589" s="14"/>
      <c r="K589" s="15" t="str">
        <f t="shared" si="153"/>
        <v/>
      </c>
      <c r="L589" s="16" t="str">
        <f t="shared" si="154"/>
        <v/>
      </c>
      <c r="M589" s="16" t="str">
        <f t="shared" si="155"/>
        <v/>
      </c>
    </row>
    <row r="590" spans="1:13" ht="15.6" x14ac:dyDescent="0.25">
      <c r="A590" s="13">
        <v>14</v>
      </c>
      <c r="B590" s="14"/>
      <c r="C590" s="14"/>
      <c r="D590" s="15" t="str">
        <f t="shared" si="150"/>
        <v/>
      </c>
      <c r="E590" s="16" t="str">
        <f t="shared" si="151"/>
        <v/>
      </c>
      <c r="F590" s="17" t="str">
        <f t="shared" si="152"/>
        <v/>
      </c>
      <c r="G590" s="172"/>
      <c r="H590" s="27">
        <v>14</v>
      </c>
      <c r="I590" s="14"/>
      <c r="J590" s="14"/>
      <c r="K590" s="15" t="str">
        <f t="shared" si="153"/>
        <v/>
      </c>
      <c r="L590" s="16" t="str">
        <f t="shared" si="154"/>
        <v/>
      </c>
      <c r="M590" s="16" t="str">
        <f t="shared" si="155"/>
        <v/>
      </c>
    </row>
    <row r="591" spans="1:13" ht="15.6" x14ac:dyDescent="0.25">
      <c r="A591" s="13">
        <v>15</v>
      </c>
      <c r="B591" s="14"/>
      <c r="C591" s="14"/>
      <c r="D591" s="15" t="str">
        <f t="shared" si="150"/>
        <v/>
      </c>
      <c r="E591" s="16" t="str">
        <f t="shared" si="151"/>
        <v/>
      </c>
      <c r="F591" s="17" t="str">
        <f t="shared" si="152"/>
        <v/>
      </c>
      <c r="G591" s="172"/>
      <c r="H591" s="28">
        <v>15</v>
      </c>
      <c r="I591" s="29"/>
      <c r="J591" s="29"/>
      <c r="K591" s="30" t="str">
        <f t="shared" si="153"/>
        <v/>
      </c>
      <c r="L591" s="31" t="str">
        <f t="shared" si="154"/>
        <v/>
      </c>
      <c r="M591" s="31" t="str">
        <f t="shared" si="155"/>
        <v/>
      </c>
    </row>
    <row r="592" spans="1:13" ht="15.6" x14ac:dyDescent="0.3">
      <c r="A592" s="174" t="s">
        <v>16</v>
      </c>
      <c r="B592" s="175"/>
      <c r="C592" s="175"/>
      <c r="D592" s="176"/>
      <c r="E592" s="177">
        <f>ROUND((SUM(F577:F591)),2)</f>
        <v>0</v>
      </c>
      <c r="F592" s="178"/>
      <c r="G592" s="173"/>
      <c r="H592" s="174" t="s">
        <v>16</v>
      </c>
      <c r="I592" s="175"/>
      <c r="J592" s="175"/>
      <c r="K592" s="176"/>
      <c r="L592" s="177">
        <f>ROUND((SUM(M577:M591)),2)</f>
        <v>0</v>
      </c>
      <c r="M592" s="178"/>
    </row>
    <row r="593" spans="1:13" ht="15.6" x14ac:dyDescent="0.25">
      <c r="A593" s="157" t="s">
        <v>17</v>
      </c>
      <c r="B593" s="158"/>
      <c r="C593" s="158"/>
      <c r="D593" s="158"/>
      <c r="E593" s="158"/>
      <c r="F593" s="159"/>
      <c r="G593" s="19" t="s">
        <v>18</v>
      </c>
      <c r="H593" s="160">
        <f>IF((E592-L592)&lt;0,((E592-L592)*-1),(E592-L592))</f>
        <v>0</v>
      </c>
      <c r="I593" s="161"/>
      <c r="J593" s="161"/>
      <c r="K593" s="161"/>
      <c r="L593" s="161"/>
      <c r="M593" s="162"/>
    </row>
    <row r="594" spans="1:13" ht="15.6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</row>
    <row r="597" spans="1:13" ht="15.6" x14ac:dyDescent="0.25">
      <c r="A597" s="120" t="s">
        <v>52</v>
      </c>
      <c r="B597" s="121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2"/>
    </row>
    <row r="598" spans="1:13" ht="15.6" x14ac:dyDescent="0.25">
      <c r="A598" s="120" t="s">
        <v>8</v>
      </c>
      <c r="B598" s="121"/>
      <c r="C598" s="121"/>
      <c r="D598" s="121"/>
      <c r="E598" s="121"/>
      <c r="F598" s="122"/>
      <c r="G598" s="171"/>
      <c r="H598" s="120" t="s">
        <v>9</v>
      </c>
      <c r="I598" s="121"/>
      <c r="J598" s="121"/>
      <c r="K598" s="121"/>
      <c r="L598" s="121"/>
      <c r="M598" s="122"/>
    </row>
    <row r="599" spans="1:13" ht="15.6" x14ac:dyDescent="0.25">
      <c r="A599" s="9" t="s">
        <v>10</v>
      </c>
      <c r="B599" s="10" t="s">
        <v>11</v>
      </c>
      <c r="C599" s="10" t="s">
        <v>12</v>
      </c>
      <c r="D599" s="10" t="s">
        <v>13</v>
      </c>
      <c r="E599" s="10" t="s">
        <v>11</v>
      </c>
      <c r="F599" s="11" t="s">
        <v>14</v>
      </c>
      <c r="G599" s="172"/>
      <c r="H599" s="25" t="s">
        <v>10</v>
      </c>
      <c r="I599" s="26" t="str">
        <f>B599</f>
        <v>Dist</v>
      </c>
      <c r="J599" s="26" t="str">
        <f>C599</f>
        <v>R.L</v>
      </c>
      <c r="K599" s="26" t="str">
        <f>D599</f>
        <v>Av.RL</v>
      </c>
      <c r="L599" s="26" t="str">
        <f>E599</f>
        <v>Dist</v>
      </c>
      <c r="M599" s="26" t="str">
        <f>F599</f>
        <v>Area</v>
      </c>
    </row>
    <row r="600" spans="1:13" ht="15.6" x14ac:dyDescent="0.25">
      <c r="A600" s="13">
        <v>1</v>
      </c>
      <c r="B600" s="14"/>
      <c r="C600" s="14"/>
      <c r="D600" s="15" t="s">
        <v>15</v>
      </c>
      <c r="E600" s="16" t="s">
        <v>15</v>
      </c>
      <c r="F600" s="17" t="s">
        <v>15</v>
      </c>
      <c r="G600" s="172"/>
      <c r="H600" s="27">
        <v>1</v>
      </c>
      <c r="I600" s="14"/>
      <c r="J600" s="14"/>
      <c r="K600" s="15" t="s">
        <v>15</v>
      </c>
      <c r="L600" s="16" t="s">
        <v>15</v>
      </c>
      <c r="M600" s="16" t="s">
        <v>15</v>
      </c>
    </row>
    <row r="601" spans="1:13" ht="15.6" x14ac:dyDescent="0.25">
      <c r="A601" s="13">
        <v>2</v>
      </c>
      <c r="B601" s="14"/>
      <c r="C601" s="14"/>
      <c r="D601" s="15" t="str">
        <f t="shared" ref="D601:D614" si="156">IF(C601="","",ROUNDUP(((C600+C601)/2),2))</f>
        <v/>
      </c>
      <c r="E601" s="16" t="str">
        <f t="shared" ref="E601:E614" si="157">IF(B601="","",ROUND((B601-B600),2))</f>
        <v/>
      </c>
      <c r="F601" s="17" t="str">
        <f t="shared" ref="F601:F614" si="158">IF(E601="","",IF(C601="","",ROUND((E601*D601),3)))</f>
        <v/>
      </c>
      <c r="G601" s="172"/>
      <c r="H601" s="27">
        <v>2</v>
      </c>
      <c r="I601" s="14"/>
      <c r="J601" s="14"/>
      <c r="K601" s="15" t="str">
        <f>IF(J601="","",ROUNDUP(((J600+J601)/2),2))</f>
        <v/>
      </c>
      <c r="L601" s="16" t="str">
        <f>IF(I601="","",ROUND((I601-I600),2))</f>
        <v/>
      </c>
      <c r="M601" s="16" t="str">
        <f>IF(L601="","",IF(J601="","",ROUND((L601*K601),3)))</f>
        <v/>
      </c>
    </row>
    <row r="602" spans="1:13" ht="15.6" x14ac:dyDescent="0.25">
      <c r="A602" s="13">
        <v>3</v>
      </c>
      <c r="B602" s="14"/>
      <c r="C602" s="14"/>
      <c r="D602" s="15" t="str">
        <f t="shared" si="156"/>
        <v/>
      </c>
      <c r="E602" s="16" t="str">
        <f t="shared" si="157"/>
        <v/>
      </c>
      <c r="F602" s="17" t="str">
        <f t="shared" si="158"/>
        <v/>
      </c>
      <c r="G602" s="172"/>
      <c r="H602" s="27">
        <v>3</v>
      </c>
      <c r="I602" s="14"/>
      <c r="J602" s="14"/>
      <c r="K602" s="15" t="str">
        <f t="shared" ref="K602:K614" si="159">IF(J602="","",ROUNDUP(((J601+J602)/2),2))</f>
        <v/>
      </c>
      <c r="L602" s="16" t="str">
        <f t="shared" ref="L602:L614" si="160">IF(I602="","",ROUND((I602-I601),2))</f>
        <v/>
      </c>
      <c r="M602" s="16" t="str">
        <f t="shared" ref="M602:M614" si="161">IF(L602="","",IF(J602="","",ROUND((L602*K602),3)))</f>
        <v/>
      </c>
    </row>
    <row r="603" spans="1:13" ht="15.6" x14ac:dyDescent="0.25">
      <c r="A603" s="13">
        <v>4</v>
      </c>
      <c r="B603" s="14"/>
      <c r="C603" s="14"/>
      <c r="D603" s="15" t="str">
        <f t="shared" si="156"/>
        <v/>
      </c>
      <c r="E603" s="16" t="str">
        <f t="shared" si="157"/>
        <v/>
      </c>
      <c r="F603" s="17" t="str">
        <f t="shared" si="158"/>
        <v/>
      </c>
      <c r="G603" s="172"/>
      <c r="H603" s="27">
        <v>4</v>
      </c>
      <c r="I603" s="14"/>
      <c r="J603" s="14"/>
      <c r="K603" s="15" t="str">
        <f t="shared" si="159"/>
        <v/>
      </c>
      <c r="L603" s="16" t="str">
        <f t="shared" si="160"/>
        <v/>
      </c>
      <c r="M603" s="16" t="str">
        <f t="shared" si="161"/>
        <v/>
      </c>
    </row>
    <row r="604" spans="1:13" ht="15.6" x14ac:dyDescent="0.25">
      <c r="A604" s="13">
        <v>5</v>
      </c>
      <c r="B604" s="14"/>
      <c r="C604" s="14"/>
      <c r="D604" s="15" t="str">
        <f t="shared" si="156"/>
        <v/>
      </c>
      <c r="E604" s="16" t="str">
        <f t="shared" si="157"/>
        <v/>
      </c>
      <c r="F604" s="17" t="str">
        <f t="shared" si="158"/>
        <v/>
      </c>
      <c r="G604" s="172"/>
      <c r="H604" s="27">
        <v>5</v>
      </c>
      <c r="I604" s="14"/>
      <c r="J604" s="14"/>
      <c r="K604" s="15" t="str">
        <f t="shared" si="159"/>
        <v/>
      </c>
      <c r="L604" s="16" t="str">
        <f t="shared" si="160"/>
        <v/>
      </c>
      <c r="M604" s="16" t="str">
        <f t="shared" si="161"/>
        <v/>
      </c>
    </row>
    <row r="605" spans="1:13" ht="15.6" x14ac:dyDescent="0.25">
      <c r="A605" s="13">
        <v>6</v>
      </c>
      <c r="B605" s="14"/>
      <c r="C605" s="14"/>
      <c r="D605" s="15" t="str">
        <f t="shared" si="156"/>
        <v/>
      </c>
      <c r="E605" s="16" t="str">
        <f t="shared" si="157"/>
        <v/>
      </c>
      <c r="F605" s="17" t="str">
        <f t="shared" si="158"/>
        <v/>
      </c>
      <c r="G605" s="172"/>
      <c r="H605" s="27">
        <v>6</v>
      </c>
      <c r="I605" s="14"/>
      <c r="J605" s="14"/>
      <c r="K605" s="15" t="str">
        <f t="shared" si="159"/>
        <v/>
      </c>
      <c r="L605" s="16" t="str">
        <f t="shared" si="160"/>
        <v/>
      </c>
      <c r="M605" s="16" t="str">
        <f t="shared" si="161"/>
        <v/>
      </c>
    </row>
    <row r="606" spans="1:13" ht="15.6" x14ac:dyDescent="0.25">
      <c r="A606" s="13">
        <v>7</v>
      </c>
      <c r="B606" s="14"/>
      <c r="C606" s="14"/>
      <c r="D606" s="15" t="str">
        <f t="shared" si="156"/>
        <v/>
      </c>
      <c r="E606" s="16" t="str">
        <f t="shared" si="157"/>
        <v/>
      </c>
      <c r="F606" s="17" t="str">
        <f t="shared" si="158"/>
        <v/>
      </c>
      <c r="G606" s="172"/>
      <c r="H606" s="27">
        <v>7</v>
      </c>
      <c r="I606" s="14"/>
      <c r="J606" s="14"/>
      <c r="K606" s="15" t="str">
        <f t="shared" si="159"/>
        <v/>
      </c>
      <c r="L606" s="16" t="str">
        <f t="shared" si="160"/>
        <v/>
      </c>
      <c r="M606" s="16" t="str">
        <f t="shared" si="161"/>
        <v/>
      </c>
    </row>
    <row r="607" spans="1:13" ht="15.6" x14ac:dyDescent="0.25">
      <c r="A607" s="13">
        <v>8</v>
      </c>
      <c r="B607" s="14"/>
      <c r="C607" s="14"/>
      <c r="D607" s="15" t="str">
        <f t="shared" si="156"/>
        <v/>
      </c>
      <c r="E607" s="16" t="str">
        <f t="shared" si="157"/>
        <v/>
      </c>
      <c r="F607" s="17" t="str">
        <f t="shared" si="158"/>
        <v/>
      </c>
      <c r="G607" s="172"/>
      <c r="H607" s="27">
        <v>8</v>
      </c>
      <c r="I607" s="14"/>
      <c r="J607" s="14"/>
      <c r="K607" s="15" t="str">
        <f t="shared" si="159"/>
        <v/>
      </c>
      <c r="L607" s="16" t="str">
        <f t="shared" si="160"/>
        <v/>
      </c>
      <c r="M607" s="16" t="str">
        <f t="shared" si="161"/>
        <v/>
      </c>
    </row>
    <row r="608" spans="1:13" ht="15.6" x14ac:dyDescent="0.25">
      <c r="A608" s="13">
        <v>9</v>
      </c>
      <c r="B608" s="14"/>
      <c r="C608" s="14"/>
      <c r="D608" s="15" t="str">
        <f t="shared" si="156"/>
        <v/>
      </c>
      <c r="E608" s="16" t="str">
        <f t="shared" si="157"/>
        <v/>
      </c>
      <c r="F608" s="17" t="str">
        <f t="shared" si="158"/>
        <v/>
      </c>
      <c r="G608" s="172"/>
      <c r="H608" s="27">
        <v>9</v>
      </c>
      <c r="I608" s="14"/>
      <c r="J608" s="14"/>
      <c r="K608" s="15" t="str">
        <f t="shared" si="159"/>
        <v/>
      </c>
      <c r="L608" s="16" t="str">
        <f t="shared" si="160"/>
        <v/>
      </c>
      <c r="M608" s="16" t="str">
        <f t="shared" si="161"/>
        <v/>
      </c>
    </row>
    <row r="609" spans="1:13" ht="15.6" x14ac:dyDescent="0.25">
      <c r="A609" s="13">
        <v>10</v>
      </c>
      <c r="B609" s="14"/>
      <c r="C609" s="14"/>
      <c r="D609" s="15" t="str">
        <f t="shared" si="156"/>
        <v/>
      </c>
      <c r="E609" s="16" t="str">
        <f t="shared" si="157"/>
        <v/>
      </c>
      <c r="F609" s="17" t="str">
        <f t="shared" si="158"/>
        <v/>
      </c>
      <c r="G609" s="172"/>
      <c r="H609" s="27">
        <v>10</v>
      </c>
      <c r="I609" s="14"/>
      <c r="J609" s="14"/>
      <c r="K609" s="15" t="str">
        <f t="shared" si="159"/>
        <v/>
      </c>
      <c r="L609" s="16" t="str">
        <f t="shared" si="160"/>
        <v/>
      </c>
      <c r="M609" s="16" t="str">
        <f t="shared" si="161"/>
        <v/>
      </c>
    </row>
    <row r="610" spans="1:13" ht="15.6" x14ac:dyDescent="0.25">
      <c r="A610" s="13">
        <v>11</v>
      </c>
      <c r="B610" s="14"/>
      <c r="C610" s="14"/>
      <c r="D610" s="15" t="str">
        <f t="shared" si="156"/>
        <v/>
      </c>
      <c r="E610" s="16" t="str">
        <f t="shared" si="157"/>
        <v/>
      </c>
      <c r="F610" s="17" t="str">
        <f t="shared" si="158"/>
        <v/>
      </c>
      <c r="G610" s="172"/>
      <c r="H610" s="27">
        <v>11</v>
      </c>
      <c r="I610" s="14"/>
      <c r="J610" s="14"/>
      <c r="K610" s="15" t="str">
        <f t="shared" si="159"/>
        <v/>
      </c>
      <c r="L610" s="16" t="str">
        <f t="shared" si="160"/>
        <v/>
      </c>
      <c r="M610" s="16" t="str">
        <f t="shared" si="161"/>
        <v/>
      </c>
    </row>
    <row r="611" spans="1:13" ht="15.6" x14ac:dyDescent="0.25">
      <c r="A611" s="13">
        <v>12</v>
      </c>
      <c r="B611" s="14"/>
      <c r="C611" s="14"/>
      <c r="D611" s="15" t="str">
        <f t="shared" si="156"/>
        <v/>
      </c>
      <c r="E611" s="16" t="str">
        <f t="shared" si="157"/>
        <v/>
      </c>
      <c r="F611" s="17" t="str">
        <f t="shared" si="158"/>
        <v/>
      </c>
      <c r="G611" s="172"/>
      <c r="H611" s="27">
        <v>12</v>
      </c>
      <c r="I611" s="14"/>
      <c r="J611" s="14"/>
      <c r="K611" s="15" t="str">
        <f t="shared" si="159"/>
        <v/>
      </c>
      <c r="L611" s="16" t="str">
        <f t="shared" si="160"/>
        <v/>
      </c>
      <c r="M611" s="16" t="str">
        <f t="shared" si="161"/>
        <v/>
      </c>
    </row>
    <row r="612" spans="1:13" ht="15.6" x14ac:dyDescent="0.25">
      <c r="A612" s="13">
        <v>13</v>
      </c>
      <c r="B612" s="14"/>
      <c r="C612" s="14"/>
      <c r="D612" s="15" t="str">
        <f t="shared" si="156"/>
        <v/>
      </c>
      <c r="E612" s="16" t="str">
        <f t="shared" si="157"/>
        <v/>
      </c>
      <c r="F612" s="17" t="str">
        <f t="shared" si="158"/>
        <v/>
      </c>
      <c r="G612" s="172"/>
      <c r="H612" s="27">
        <v>13</v>
      </c>
      <c r="I612" s="14"/>
      <c r="J612" s="14"/>
      <c r="K612" s="15" t="str">
        <f t="shared" si="159"/>
        <v/>
      </c>
      <c r="L612" s="16" t="str">
        <f t="shared" si="160"/>
        <v/>
      </c>
      <c r="M612" s="16" t="str">
        <f t="shared" si="161"/>
        <v/>
      </c>
    </row>
    <row r="613" spans="1:13" ht="15.6" x14ac:dyDescent="0.25">
      <c r="A613" s="13">
        <v>14</v>
      </c>
      <c r="B613" s="14"/>
      <c r="C613" s="14"/>
      <c r="D613" s="15" t="str">
        <f t="shared" si="156"/>
        <v/>
      </c>
      <c r="E613" s="16" t="str">
        <f t="shared" si="157"/>
        <v/>
      </c>
      <c r="F613" s="17" t="str">
        <f t="shared" si="158"/>
        <v/>
      </c>
      <c r="G613" s="172"/>
      <c r="H613" s="27">
        <v>14</v>
      </c>
      <c r="I613" s="14"/>
      <c r="J613" s="14"/>
      <c r="K613" s="15" t="str">
        <f t="shared" si="159"/>
        <v/>
      </c>
      <c r="L613" s="16" t="str">
        <f t="shared" si="160"/>
        <v/>
      </c>
      <c r="M613" s="16" t="str">
        <f t="shared" si="161"/>
        <v/>
      </c>
    </row>
    <row r="614" spans="1:13" ht="15.6" x14ac:dyDescent="0.25">
      <c r="A614" s="13">
        <v>15</v>
      </c>
      <c r="B614" s="14"/>
      <c r="C614" s="14"/>
      <c r="D614" s="15" t="str">
        <f t="shared" si="156"/>
        <v/>
      </c>
      <c r="E614" s="16" t="str">
        <f t="shared" si="157"/>
        <v/>
      </c>
      <c r="F614" s="17" t="str">
        <f t="shared" si="158"/>
        <v/>
      </c>
      <c r="G614" s="172"/>
      <c r="H614" s="28">
        <v>15</v>
      </c>
      <c r="I614" s="29"/>
      <c r="J614" s="29"/>
      <c r="K614" s="30" t="str">
        <f t="shared" si="159"/>
        <v/>
      </c>
      <c r="L614" s="31" t="str">
        <f t="shared" si="160"/>
        <v/>
      </c>
      <c r="M614" s="31" t="str">
        <f t="shared" si="161"/>
        <v/>
      </c>
    </row>
    <row r="615" spans="1:13" ht="15.6" x14ac:dyDescent="0.3">
      <c r="A615" s="174" t="s">
        <v>16</v>
      </c>
      <c r="B615" s="175"/>
      <c r="C615" s="175"/>
      <c r="D615" s="176"/>
      <c r="E615" s="177">
        <f>ROUND((SUM(F600:F614)),2)</f>
        <v>0</v>
      </c>
      <c r="F615" s="178"/>
      <c r="G615" s="173"/>
      <c r="H615" s="174" t="s">
        <v>16</v>
      </c>
      <c r="I615" s="175"/>
      <c r="J615" s="175"/>
      <c r="K615" s="176"/>
      <c r="L615" s="177">
        <f>ROUND((SUM(M600:M614)),2)</f>
        <v>0</v>
      </c>
      <c r="M615" s="178"/>
    </row>
    <row r="616" spans="1:13" ht="15.6" x14ac:dyDescent="0.25">
      <c r="A616" s="157" t="s">
        <v>17</v>
      </c>
      <c r="B616" s="158"/>
      <c r="C616" s="158"/>
      <c r="D616" s="158"/>
      <c r="E616" s="158"/>
      <c r="F616" s="159"/>
      <c r="G616" s="19" t="s">
        <v>18</v>
      </c>
      <c r="H616" s="160">
        <f>IF((E615-L615)&lt;0,((E615-L615)*-1),(E615-L615))</f>
        <v>0</v>
      </c>
      <c r="I616" s="161"/>
      <c r="J616" s="161"/>
      <c r="K616" s="161"/>
      <c r="L616" s="161"/>
      <c r="M616" s="162"/>
    </row>
    <row r="617" spans="1:13" ht="15.6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</row>
    <row r="620" spans="1:13" ht="15.6" x14ac:dyDescent="0.25">
      <c r="A620" s="120" t="s">
        <v>53</v>
      </c>
      <c r="B620" s="121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2"/>
    </row>
    <row r="621" spans="1:13" ht="15.6" x14ac:dyDescent="0.25">
      <c r="A621" s="120" t="s">
        <v>8</v>
      </c>
      <c r="B621" s="121"/>
      <c r="C621" s="121"/>
      <c r="D621" s="121"/>
      <c r="E621" s="121"/>
      <c r="F621" s="122"/>
      <c r="G621" s="171"/>
      <c r="H621" s="120" t="s">
        <v>9</v>
      </c>
      <c r="I621" s="121"/>
      <c r="J621" s="121"/>
      <c r="K621" s="121"/>
      <c r="L621" s="121"/>
      <c r="M621" s="122"/>
    </row>
    <row r="622" spans="1:13" ht="15.6" x14ac:dyDescent="0.25">
      <c r="A622" s="9" t="s">
        <v>10</v>
      </c>
      <c r="B622" s="10" t="s">
        <v>11</v>
      </c>
      <c r="C622" s="10" t="s">
        <v>12</v>
      </c>
      <c r="D622" s="10" t="s">
        <v>13</v>
      </c>
      <c r="E622" s="10" t="s">
        <v>11</v>
      </c>
      <c r="F622" s="11" t="s">
        <v>14</v>
      </c>
      <c r="G622" s="172"/>
      <c r="H622" s="25" t="s">
        <v>10</v>
      </c>
      <c r="I622" s="26" t="str">
        <f>B622</f>
        <v>Dist</v>
      </c>
      <c r="J622" s="26" t="str">
        <f>C622</f>
        <v>R.L</v>
      </c>
      <c r="K622" s="26" t="str">
        <f>D622</f>
        <v>Av.RL</v>
      </c>
      <c r="L622" s="26" t="str">
        <f>E622</f>
        <v>Dist</v>
      </c>
      <c r="M622" s="26" t="str">
        <f>F622</f>
        <v>Area</v>
      </c>
    </row>
    <row r="623" spans="1:13" ht="15.6" x14ac:dyDescent="0.25">
      <c r="A623" s="13">
        <v>1</v>
      </c>
      <c r="B623" s="14"/>
      <c r="C623" s="14"/>
      <c r="D623" s="15" t="s">
        <v>15</v>
      </c>
      <c r="E623" s="16" t="s">
        <v>15</v>
      </c>
      <c r="F623" s="17" t="s">
        <v>15</v>
      </c>
      <c r="G623" s="172"/>
      <c r="H623" s="27">
        <v>1</v>
      </c>
      <c r="I623" s="14"/>
      <c r="J623" s="14"/>
      <c r="K623" s="15" t="s">
        <v>15</v>
      </c>
      <c r="L623" s="16" t="s">
        <v>15</v>
      </c>
      <c r="M623" s="16" t="s">
        <v>15</v>
      </c>
    </row>
    <row r="624" spans="1:13" ht="15.6" x14ac:dyDescent="0.25">
      <c r="A624" s="13">
        <v>2</v>
      </c>
      <c r="B624" s="14"/>
      <c r="C624" s="14"/>
      <c r="D624" s="15" t="str">
        <f t="shared" ref="D624:D637" si="162">IF(C624="","",ROUNDUP(((C623+C624)/2),2))</f>
        <v/>
      </c>
      <c r="E624" s="16" t="str">
        <f t="shared" ref="E624:E637" si="163">IF(B624="","",ROUND((B624-B623),2))</f>
        <v/>
      </c>
      <c r="F624" s="17" t="str">
        <f t="shared" ref="F624:F637" si="164">IF(E624="","",IF(C624="","",ROUND((E624*D624),3)))</f>
        <v/>
      </c>
      <c r="G624" s="172"/>
      <c r="H624" s="27">
        <v>2</v>
      </c>
      <c r="I624" s="14"/>
      <c r="J624" s="14"/>
      <c r="K624" s="15" t="str">
        <f>IF(J624="","",ROUNDUP(((J623+J624)/2),2))</f>
        <v/>
      </c>
      <c r="L624" s="16" t="str">
        <f>IF(I624="","",ROUND((I624-I623),2))</f>
        <v/>
      </c>
      <c r="M624" s="16" t="str">
        <f>IF(L624="","",IF(J624="","",ROUND((L624*K624),3)))</f>
        <v/>
      </c>
    </row>
    <row r="625" spans="1:13" ht="15.6" x14ac:dyDescent="0.25">
      <c r="A625" s="13">
        <v>3</v>
      </c>
      <c r="B625" s="14"/>
      <c r="C625" s="14"/>
      <c r="D625" s="15" t="str">
        <f t="shared" si="162"/>
        <v/>
      </c>
      <c r="E625" s="16" t="str">
        <f t="shared" si="163"/>
        <v/>
      </c>
      <c r="F625" s="17" t="str">
        <f t="shared" si="164"/>
        <v/>
      </c>
      <c r="G625" s="172"/>
      <c r="H625" s="27">
        <v>3</v>
      </c>
      <c r="I625" s="14"/>
      <c r="J625" s="14"/>
      <c r="K625" s="15" t="str">
        <f t="shared" ref="K625:K637" si="165">IF(J625="","",ROUNDUP(((J624+J625)/2),2))</f>
        <v/>
      </c>
      <c r="L625" s="16" t="str">
        <f t="shared" ref="L625:L637" si="166">IF(I625="","",ROUND((I625-I624),2))</f>
        <v/>
      </c>
      <c r="M625" s="16" t="str">
        <f t="shared" ref="M625:M637" si="167">IF(L625="","",IF(J625="","",ROUND((L625*K625),3)))</f>
        <v/>
      </c>
    </row>
    <row r="626" spans="1:13" ht="15.6" x14ac:dyDescent="0.25">
      <c r="A626" s="13">
        <v>4</v>
      </c>
      <c r="B626" s="14"/>
      <c r="C626" s="14"/>
      <c r="D626" s="15" t="str">
        <f t="shared" si="162"/>
        <v/>
      </c>
      <c r="E626" s="16" t="str">
        <f t="shared" si="163"/>
        <v/>
      </c>
      <c r="F626" s="17" t="str">
        <f t="shared" si="164"/>
        <v/>
      </c>
      <c r="G626" s="172"/>
      <c r="H626" s="27">
        <v>4</v>
      </c>
      <c r="I626" s="14"/>
      <c r="J626" s="14"/>
      <c r="K626" s="15" t="str">
        <f t="shared" si="165"/>
        <v/>
      </c>
      <c r="L626" s="16" t="str">
        <f t="shared" si="166"/>
        <v/>
      </c>
      <c r="M626" s="16" t="str">
        <f t="shared" si="167"/>
        <v/>
      </c>
    </row>
    <row r="627" spans="1:13" ht="15.6" x14ac:dyDescent="0.25">
      <c r="A627" s="13">
        <v>5</v>
      </c>
      <c r="B627" s="14"/>
      <c r="C627" s="14"/>
      <c r="D627" s="15" t="str">
        <f t="shared" si="162"/>
        <v/>
      </c>
      <c r="E627" s="16" t="str">
        <f t="shared" si="163"/>
        <v/>
      </c>
      <c r="F627" s="17" t="str">
        <f t="shared" si="164"/>
        <v/>
      </c>
      <c r="G627" s="172"/>
      <c r="H627" s="27">
        <v>5</v>
      </c>
      <c r="I627" s="14"/>
      <c r="J627" s="14"/>
      <c r="K627" s="15" t="str">
        <f t="shared" si="165"/>
        <v/>
      </c>
      <c r="L627" s="16" t="str">
        <f t="shared" si="166"/>
        <v/>
      </c>
      <c r="M627" s="16" t="str">
        <f t="shared" si="167"/>
        <v/>
      </c>
    </row>
    <row r="628" spans="1:13" ht="15.6" x14ac:dyDescent="0.25">
      <c r="A628" s="13">
        <v>6</v>
      </c>
      <c r="B628" s="14"/>
      <c r="C628" s="14"/>
      <c r="D628" s="15" t="str">
        <f t="shared" si="162"/>
        <v/>
      </c>
      <c r="E628" s="16" t="str">
        <f t="shared" si="163"/>
        <v/>
      </c>
      <c r="F628" s="17" t="str">
        <f t="shared" si="164"/>
        <v/>
      </c>
      <c r="G628" s="172"/>
      <c r="H628" s="27">
        <v>6</v>
      </c>
      <c r="I628" s="14"/>
      <c r="J628" s="14"/>
      <c r="K628" s="15" t="str">
        <f t="shared" si="165"/>
        <v/>
      </c>
      <c r="L628" s="16" t="str">
        <f t="shared" si="166"/>
        <v/>
      </c>
      <c r="M628" s="16" t="str">
        <f t="shared" si="167"/>
        <v/>
      </c>
    </row>
    <row r="629" spans="1:13" ht="15.6" x14ac:dyDescent="0.25">
      <c r="A629" s="13">
        <v>7</v>
      </c>
      <c r="B629" s="14"/>
      <c r="C629" s="14"/>
      <c r="D629" s="15" t="str">
        <f t="shared" si="162"/>
        <v/>
      </c>
      <c r="E629" s="16" t="str">
        <f t="shared" si="163"/>
        <v/>
      </c>
      <c r="F629" s="17" t="str">
        <f t="shared" si="164"/>
        <v/>
      </c>
      <c r="G629" s="172"/>
      <c r="H629" s="27">
        <v>7</v>
      </c>
      <c r="I629" s="14"/>
      <c r="J629" s="14"/>
      <c r="K629" s="15" t="str">
        <f t="shared" si="165"/>
        <v/>
      </c>
      <c r="L629" s="16" t="str">
        <f t="shared" si="166"/>
        <v/>
      </c>
      <c r="M629" s="16" t="str">
        <f t="shared" si="167"/>
        <v/>
      </c>
    </row>
    <row r="630" spans="1:13" ht="15.6" x14ac:dyDescent="0.25">
      <c r="A630" s="13">
        <v>8</v>
      </c>
      <c r="B630" s="14"/>
      <c r="C630" s="14"/>
      <c r="D630" s="15" t="str">
        <f t="shared" si="162"/>
        <v/>
      </c>
      <c r="E630" s="16" t="str">
        <f t="shared" si="163"/>
        <v/>
      </c>
      <c r="F630" s="17" t="str">
        <f t="shared" si="164"/>
        <v/>
      </c>
      <c r="G630" s="172"/>
      <c r="H630" s="27">
        <v>8</v>
      </c>
      <c r="I630" s="14"/>
      <c r="J630" s="14"/>
      <c r="K630" s="15" t="str">
        <f t="shared" si="165"/>
        <v/>
      </c>
      <c r="L630" s="16" t="str">
        <f t="shared" si="166"/>
        <v/>
      </c>
      <c r="M630" s="16" t="str">
        <f t="shared" si="167"/>
        <v/>
      </c>
    </row>
    <row r="631" spans="1:13" ht="15.6" x14ac:dyDescent="0.25">
      <c r="A631" s="13">
        <v>9</v>
      </c>
      <c r="B631" s="14"/>
      <c r="C631" s="14"/>
      <c r="D631" s="15" t="str">
        <f t="shared" si="162"/>
        <v/>
      </c>
      <c r="E631" s="16" t="str">
        <f t="shared" si="163"/>
        <v/>
      </c>
      <c r="F631" s="17" t="str">
        <f t="shared" si="164"/>
        <v/>
      </c>
      <c r="G631" s="172"/>
      <c r="H631" s="27">
        <v>9</v>
      </c>
      <c r="I631" s="14"/>
      <c r="J631" s="14"/>
      <c r="K631" s="15" t="str">
        <f t="shared" si="165"/>
        <v/>
      </c>
      <c r="L631" s="16" t="str">
        <f t="shared" si="166"/>
        <v/>
      </c>
      <c r="M631" s="16" t="str">
        <f t="shared" si="167"/>
        <v/>
      </c>
    </row>
    <row r="632" spans="1:13" ht="15.6" x14ac:dyDescent="0.25">
      <c r="A632" s="13">
        <v>10</v>
      </c>
      <c r="B632" s="14"/>
      <c r="C632" s="14"/>
      <c r="D632" s="15" t="str">
        <f t="shared" si="162"/>
        <v/>
      </c>
      <c r="E632" s="16" t="str">
        <f t="shared" si="163"/>
        <v/>
      </c>
      <c r="F632" s="17" t="str">
        <f t="shared" si="164"/>
        <v/>
      </c>
      <c r="G632" s="172"/>
      <c r="H632" s="27">
        <v>10</v>
      </c>
      <c r="I632" s="14"/>
      <c r="J632" s="14"/>
      <c r="K632" s="15" t="str">
        <f t="shared" si="165"/>
        <v/>
      </c>
      <c r="L632" s="16" t="str">
        <f t="shared" si="166"/>
        <v/>
      </c>
      <c r="M632" s="16" t="str">
        <f t="shared" si="167"/>
        <v/>
      </c>
    </row>
    <row r="633" spans="1:13" ht="15.6" x14ac:dyDescent="0.25">
      <c r="A633" s="13">
        <v>11</v>
      </c>
      <c r="B633" s="14"/>
      <c r="C633" s="14"/>
      <c r="D633" s="15" t="str">
        <f t="shared" si="162"/>
        <v/>
      </c>
      <c r="E633" s="16" t="str">
        <f t="shared" si="163"/>
        <v/>
      </c>
      <c r="F633" s="17" t="str">
        <f t="shared" si="164"/>
        <v/>
      </c>
      <c r="G633" s="172"/>
      <c r="H633" s="27">
        <v>11</v>
      </c>
      <c r="I633" s="14"/>
      <c r="J633" s="14"/>
      <c r="K633" s="15" t="str">
        <f t="shared" si="165"/>
        <v/>
      </c>
      <c r="L633" s="16" t="str">
        <f t="shared" si="166"/>
        <v/>
      </c>
      <c r="M633" s="16" t="str">
        <f t="shared" si="167"/>
        <v/>
      </c>
    </row>
    <row r="634" spans="1:13" ht="15.6" x14ac:dyDescent="0.25">
      <c r="A634" s="13">
        <v>12</v>
      </c>
      <c r="B634" s="14"/>
      <c r="C634" s="14"/>
      <c r="D634" s="15" t="str">
        <f t="shared" si="162"/>
        <v/>
      </c>
      <c r="E634" s="16" t="str">
        <f t="shared" si="163"/>
        <v/>
      </c>
      <c r="F634" s="17" t="str">
        <f t="shared" si="164"/>
        <v/>
      </c>
      <c r="G634" s="172"/>
      <c r="H634" s="27">
        <v>12</v>
      </c>
      <c r="I634" s="14"/>
      <c r="J634" s="14"/>
      <c r="K634" s="15" t="str">
        <f t="shared" si="165"/>
        <v/>
      </c>
      <c r="L634" s="16" t="str">
        <f t="shared" si="166"/>
        <v/>
      </c>
      <c r="M634" s="16" t="str">
        <f t="shared" si="167"/>
        <v/>
      </c>
    </row>
    <row r="635" spans="1:13" ht="15.6" x14ac:dyDescent="0.25">
      <c r="A635" s="13">
        <v>13</v>
      </c>
      <c r="B635" s="14"/>
      <c r="C635" s="14"/>
      <c r="D635" s="15" t="str">
        <f t="shared" si="162"/>
        <v/>
      </c>
      <c r="E635" s="16" t="str">
        <f t="shared" si="163"/>
        <v/>
      </c>
      <c r="F635" s="17" t="str">
        <f t="shared" si="164"/>
        <v/>
      </c>
      <c r="G635" s="172"/>
      <c r="H635" s="27">
        <v>13</v>
      </c>
      <c r="I635" s="14"/>
      <c r="J635" s="14"/>
      <c r="K635" s="15" t="str">
        <f t="shared" si="165"/>
        <v/>
      </c>
      <c r="L635" s="16" t="str">
        <f t="shared" si="166"/>
        <v/>
      </c>
      <c r="M635" s="16" t="str">
        <f t="shared" si="167"/>
        <v/>
      </c>
    </row>
    <row r="636" spans="1:13" ht="15.6" x14ac:dyDescent="0.25">
      <c r="A636" s="13">
        <v>14</v>
      </c>
      <c r="B636" s="14"/>
      <c r="C636" s="14"/>
      <c r="D636" s="15" t="str">
        <f t="shared" si="162"/>
        <v/>
      </c>
      <c r="E636" s="16" t="str">
        <f t="shared" si="163"/>
        <v/>
      </c>
      <c r="F636" s="17" t="str">
        <f t="shared" si="164"/>
        <v/>
      </c>
      <c r="G636" s="172"/>
      <c r="H636" s="27">
        <v>14</v>
      </c>
      <c r="I636" s="14"/>
      <c r="J636" s="14"/>
      <c r="K636" s="15" t="str">
        <f t="shared" si="165"/>
        <v/>
      </c>
      <c r="L636" s="16" t="str">
        <f t="shared" si="166"/>
        <v/>
      </c>
      <c r="M636" s="16" t="str">
        <f t="shared" si="167"/>
        <v/>
      </c>
    </row>
    <row r="637" spans="1:13" ht="15.6" x14ac:dyDescent="0.25">
      <c r="A637" s="13">
        <v>15</v>
      </c>
      <c r="B637" s="14"/>
      <c r="C637" s="14"/>
      <c r="D637" s="15" t="str">
        <f t="shared" si="162"/>
        <v/>
      </c>
      <c r="E637" s="16" t="str">
        <f t="shared" si="163"/>
        <v/>
      </c>
      <c r="F637" s="17" t="str">
        <f t="shared" si="164"/>
        <v/>
      </c>
      <c r="G637" s="172"/>
      <c r="H637" s="28">
        <v>15</v>
      </c>
      <c r="I637" s="29"/>
      <c r="J637" s="29"/>
      <c r="K637" s="30" t="str">
        <f t="shared" si="165"/>
        <v/>
      </c>
      <c r="L637" s="31" t="str">
        <f t="shared" si="166"/>
        <v/>
      </c>
      <c r="M637" s="31" t="str">
        <f t="shared" si="167"/>
        <v/>
      </c>
    </row>
    <row r="638" spans="1:13" ht="15.6" x14ac:dyDescent="0.3">
      <c r="A638" s="174" t="s">
        <v>16</v>
      </c>
      <c r="B638" s="175"/>
      <c r="C638" s="175"/>
      <c r="D638" s="176"/>
      <c r="E638" s="177">
        <f>ROUND((SUM(F623:F637)),2)</f>
        <v>0</v>
      </c>
      <c r="F638" s="178"/>
      <c r="G638" s="173"/>
      <c r="H638" s="174" t="s">
        <v>16</v>
      </c>
      <c r="I638" s="175"/>
      <c r="J638" s="175"/>
      <c r="K638" s="176"/>
      <c r="L638" s="177">
        <f>ROUND((SUM(M623:M637)),2)</f>
        <v>0</v>
      </c>
      <c r="M638" s="178"/>
    </row>
    <row r="639" spans="1:13" ht="15.6" x14ac:dyDescent="0.25">
      <c r="A639" s="157" t="s">
        <v>17</v>
      </c>
      <c r="B639" s="158"/>
      <c r="C639" s="158"/>
      <c r="D639" s="158"/>
      <c r="E639" s="158"/>
      <c r="F639" s="159"/>
      <c r="G639" s="19" t="s">
        <v>18</v>
      </c>
      <c r="H639" s="160">
        <f>IF((E638-L638)&lt;0,((E638-L638)*-1),(E638-L638))</f>
        <v>0</v>
      </c>
      <c r="I639" s="161"/>
      <c r="J639" s="161"/>
      <c r="K639" s="161"/>
      <c r="L639" s="161"/>
      <c r="M639" s="162"/>
    </row>
    <row r="640" spans="1:13" ht="15.6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</row>
    <row r="643" spans="1:13" ht="15.6" x14ac:dyDescent="0.25">
      <c r="A643" s="120" t="s">
        <v>54</v>
      </c>
      <c r="B643" s="121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2"/>
    </row>
    <row r="644" spans="1:13" ht="15.6" x14ac:dyDescent="0.25">
      <c r="A644" s="120" t="s">
        <v>8</v>
      </c>
      <c r="B644" s="121"/>
      <c r="C644" s="121"/>
      <c r="D644" s="121"/>
      <c r="E644" s="121"/>
      <c r="F644" s="122"/>
      <c r="G644" s="171"/>
      <c r="H644" s="120" t="s">
        <v>9</v>
      </c>
      <c r="I644" s="121"/>
      <c r="J644" s="121"/>
      <c r="K644" s="121"/>
      <c r="L644" s="121"/>
      <c r="M644" s="122"/>
    </row>
    <row r="645" spans="1:13" ht="15.6" x14ac:dyDescent="0.25">
      <c r="A645" s="9" t="s">
        <v>10</v>
      </c>
      <c r="B645" s="10" t="s">
        <v>11</v>
      </c>
      <c r="C645" s="10" t="s">
        <v>12</v>
      </c>
      <c r="D645" s="10" t="s">
        <v>13</v>
      </c>
      <c r="E645" s="10" t="s">
        <v>11</v>
      </c>
      <c r="F645" s="11" t="s">
        <v>14</v>
      </c>
      <c r="G645" s="172"/>
      <c r="H645" s="25" t="s">
        <v>10</v>
      </c>
      <c r="I645" s="26" t="str">
        <f>B645</f>
        <v>Dist</v>
      </c>
      <c r="J645" s="26" t="str">
        <f>C645</f>
        <v>R.L</v>
      </c>
      <c r="K645" s="26" t="str">
        <f>D645</f>
        <v>Av.RL</v>
      </c>
      <c r="L645" s="26" t="str">
        <f>E645</f>
        <v>Dist</v>
      </c>
      <c r="M645" s="26" t="str">
        <f>F645</f>
        <v>Area</v>
      </c>
    </row>
    <row r="646" spans="1:13" ht="15.6" x14ac:dyDescent="0.25">
      <c r="A646" s="13">
        <v>1</v>
      </c>
      <c r="B646" s="14"/>
      <c r="C646" s="14"/>
      <c r="D646" s="15" t="s">
        <v>15</v>
      </c>
      <c r="E646" s="16" t="s">
        <v>15</v>
      </c>
      <c r="F646" s="17" t="s">
        <v>15</v>
      </c>
      <c r="G646" s="172"/>
      <c r="H646" s="27">
        <v>1</v>
      </c>
      <c r="I646" s="14"/>
      <c r="J646" s="14"/>
      <c r="K646" s="15" t="s">
        <v>15</v>
      </c>
      <c r="L646" s="16" t="s">
        <v>15</v>
      </c>
      <c r="M646" s="16" t="s">
        <v>15</v>
      </c>
    </row>
    <row r="647" spans="1:13" ht="15.6" x14ac:dyDescent="0.25">
      <c r="A647" s="13">
        <v>2</v>
      </c>
      <c r="B647" s="14"/>
      <c r="C647" s="14"/>
      <c r="D647" s="15" t="str">
        <f t="shared" ref="D647:D660" si="168">IF(C647="","",ROUNDUP(((C646+C647)/2),2))</f>
        <v/>
      </c>
      <c r="E647" s="16" t="str">
        <f t="shared" ref="E647:E660" si="169">IF(B647="","",ROUND((B647-B646),2))</f>
        <v/>
      </c>
      <c r="F647" s="17" t="str">
        <f t="shared" ref="F647:F660" si="170">IF(E647="","",IF(C647="","",ROUND((E647*D647),3)))</f>
        <v/>
      </c>
      <c r="G647" s="172"/>
      <c r="H647" s="27">
        <v>2</v>
      </c>
      <c r="I647" s="14"/>
      <c r="J647" s="14"/>
      <c r="K647" s="15" t="str">
        <f>IF(J647="","",ROUNDUP(((J646+J647)/2),2))</f>
        <v/>
      </c>
      <c r="L647" s="16" t="str">
        <f>IF(I647="","",ROUND((I647-I646),2))</f>
        <v/>
      </c>
      <c r="M647" s="16" t="str">
        <f>IF(L647="","",IF(J647="","",ROUND((L647*K647),3)))</f>
        <v/>
      </c>
    </row>
    <row r="648" spans="1:13" ht="15.6" x14ac:dyDescent="0.25">
      <c r="A648" s="13">
        <v>3</v>
      </c>
      <c r="B648" s="14"/>
      <c r="C648" s="14"/>
      <c r="D648" s="15" t="str">
        <f t="shared" si="168"/>
        <v/>
      </c>
      <c r="E648" s="16" t="str">
        <f t="shared" si="169"/>
        <v/>
      </c>
      <c r="F648" s="17" t="str">
        <f t="shared" si="170"/>
        <v/>
      </c>
      <c r="G648" s="172"/>
      <c r="H648" s="27">
        <v>3</v>
      </c>
      <c r="I648" s="14"/>
      <c r="J648" s="14"/>
      <c r="K648" s="15" t="str">
        <f t="shared" ref="K648:K660" si="171">IF(J648="","",ROUNDUP(((J647+J648)/2),2))</f>
        <v/>
      </c>
      <c r="L648" s="16" t="str">
        <f t="shared" ref="L648:L660" si="172">IF(I648="","",ROUND((I648-I647),2))</f>
        <v/>
      </c>
      <c r="M648" s="16" t="str">
        <f t="shared" ref="M648:M660" si="173">IF(L648="","",IF(J648="","",ROUND((L648*K648),3)))</f>
        <v/>
      </c>
    </row>
    <row r="649" spans="1:13" ht="15.6" x14ac:dyDescent="0.25">
      <c r="A649" s="13">
        <v>4</v>
      </c>
      <c r="B649" s="14"/>
      <c r="C649" s="14"/>
      <c r="D649" s="15" t="str">
        <f t="shared" si="168"/>
        <v/>
      </c>
      <c r="E649" s="16" t="str">
        <f t="shared" si="169"/>
        <v/>
      </c>
      <c r="F649" s="17" t="str">
        <f t="shared" si="170"/>
        <v/>
      </c>
      <c r="G649" s="172"/>
      <c r="H649" s="27">
        <v>4</v>
      </c>
      <c r="I649" s="14"/>
      <c r="J649" s="14"/>
      <c r="K649" s="15" t="str">
        <f t="shared" si="171"/>
        <v/>
      </c>
      <c r="L649" s="16" t="str">
        <f t="shared" si="172"/>
        <v/>
      </c>
      <c r="M649" s="16" t="str">
        <f t="shared" si="173"/>
        <v/>
      </c>
    </row>
    <row r="650" spans="1:13" ht="15.6" x14ac:dyDescent="0.25">
      <c r="A650" s="13">
        <v>5</v>
      </c>
      <c r="B650" s="14"/>
      <c r="C650" s="14"/>
      <c r="D650" s="15" t="str">
        <f t="shared" si="168"/>
        <v/>
      </c>
      <c r="E650" s="16" t="str">
        <f t="shared" si="169"/>
        <v/>
      </c>
      <c r="F650" s="17" t="str">
        <f t="shared" si="170"/>
        <v/>
      </c>
      <c r="G650" s="172"/>
      <c r="H650" s="27">
        <v>5</v>
      </c>
      <c r="I650" s="14"/>
      <c r="J650" s="14"/>
      <c r="K650" s="15" t="str">
        <f t="shared" si="171"/>
        <v/>
      </c>
      <c r="L650" s="16" t="str">
        <f t="shared" si="172"/>
        <v/>
      </c>
      <c r="M650" s="16" t="str">
        <f t="shared" si="173"/>
        <v/>
      </c>
    </row>
    <row r="651" spans="1:13" ht="15.6" x14ac:dyDescent="0.25">
      <c r="A651" s="13">
        <v>6</v>
      </c>
      <c r="B651" s="14"/>
      <c r="C651" s="14"/>
      <c r="D651" s="15" t="str">
        <f t="shared" si="168"/>
        <v/>
      </c>
      <c r="E651" s="16" t="str">
        <f t="shared" si="169"/>
        <v/>
      </c>
      <c r="F651" s="17" t="str">
        <f t="shared" si="170"/>
        <v/>
      </c>
      <c r="G651" s="172"/>
      <c r="H651" s="27">
        <v>6</v>
      </c>
      <c r="I651" s="14"/>
      <c r="J651" s="14"/>
      <c r="K651" s="15" t="str">
        <f t="shared" si="171"/>
        <v/>
      </c>
      <c r="L651" s="16" t="str">
        <f t="shared" si="172"/>
        <v/>
      </c>
      <c r="M651" s="16" t="str">
        <f t="shared" si="173"/>
        <v/>
      </c>
    </row>
    <row r="652" spans="1:13" ht="15.6" x14ac:dyDescent="0.25">
      <c r="A652" s="13">
        <v>7</v>
      </c>
      <c r="B652" s="14"/>
      <c r="C652" s="14"/>
      <c r="D652" s="15" t="str">
        <f t="shared" si="168"/>
        <v/>
      </c>
      <c r="E652" s="16" t="str">
        <f t="shared" si="169"/>
        <v/>
      </c>
      <c r="F652" s="17" t="str">
        <f t="shared" si="170"/>
        <v/>
      </c>
      <c r="G652" s="172"/>
      <c r="H652" s="27">
        <v>7</v>
      </c>
      <c r="I652" s="14"/>
      <c r="J652" s="14"/>
      <c r="K652" s="15" t="str">
        <f t="shared" si="171"/>
        <v/>
      </c>
      <c r="L652" s="16" t="str">
        <f t="shared" si="172"/>
        <v/>
      </c>
      <c r="M652" s="16" t="str">
        <f t="shared" si="173"/>
        <v/>
      </c>
    </row>
    <row r="653" spans="1:13" ht="15.6" x14ac:dyDescent="0.25">
      <c r="A653" s="13">
        <v>8</v>
      </c>
      <c r="B653" s="14"/>
      <c r="C653" s="14"/>
      <c r="D653" s="15" t="str">
        <f t="shared" si="168"/>
        <v/>
      </c>
      <c r="E653" s="16" t="str">
        <f t="shared" si="169"/>
        <v/>
      </c>
      <c r="F653" s="17" t="str">
        <f t="shared" si="170"/>
        <v/>
      </c>
      <c r="G653" s="172"/>
      <c r="H653" s="27">
        <v>8</v>
      </c>
      <c r="I653" s="14"/>
      <c r="J653" s="14"/>
      <c r="K653" s="15" t="str">
        <f t="shared" si="171"/>
        <v/>
      </c>
      <c r="L653" s="16" t="str">
        <f t="shared" si="172"/>
        <v/>
      </c>
      <c r="M653" s="16" t="str">
        <f t="shared" si="173"/>
        <v/>
      </c>
    </row>
    <row r="654" spans="1:13" ht="15.6" x14ac:dyDescent="0.25">
      <c r="A654" s="13">
        <v>9</v>
      </c>
      <c r="B654" s="14"/>
      <c r="C654" s="14"/>
      <c r="D654" s="15" t="str">
        <f t="shared" si="168"/>
        <v/>
      </c>
      <c r="E654" s="16" t="str">
        <f t="shared" si="169"/>
        <v/>
      </c>
      <c r="F654" s="17" t="str">
        <f t="shared" si="170"/>
        <v/>
      </c>
      <c r="G654" s="172"/>
      <c r="H654" s="27">
        <v>9</v>
      </c>
      <c r="I654" s="14"/>
      <c r="J654" s="14"/>
      <c r="K654" s="15" t="str">
        <f t="shared" si="171"/>
        <v/>
      </c>
      <c r="L654" s="16" t="str">
        <f t="shared" si="172"/>
        <v/>
      </c>
      <c r="M654" s="16" t="str">
        <f t="shared" si="173"/>
        <v/>
      </c>
    </row>
    <row r="655" spans="1:13" ht="15.6" x14ac:dyDescent="0.25">
      <c r="A655" s="13">
        <v>10</v>
      </c>
      <c r="B655" s="14"/>
      <c r="C655" s="14"/>
      <c r="D655" s="15" t="str">
        <f t="shared" si="168"/>
        <v/>
      </c>
      <c r="E655" s="16" t="str">
        <f t="shared" si="169"/>
        <v/>
      </c>
      <c r="F655" s="17" t="str">
        <f t="shared" si="170"/>
        <v/>
      </c>
      <c r="G655" s="172"/>
      <c r="H655" s="27">
        <v>10</v>
      </c>
      <c r="I655" s="14"/>
      <c r="J655" s="14"/>
      <c r="K655" s="15" t="str">
        <f t="shared" si="171"/>
        <v/>
      </c>
      <c r="L655" s="16" t="str">
        <f t="shared" si="172"/>
        <v/>
      </c>
      <c r="M655" s="16" t="str">
        <f t="shared" si="173"/>
        <v/>
      </c>
    </row>
    <row r="656" spans="1:13" ht="15.6" x14ac:dyDescent="0.25">
      <c r="A656" s="13">
        <v>11</v>
      </c>
      <c r="B656" s="14"/>
      <c r="C656" s="14"/>
      <c r="D656" s="15" t="str">
        <f t="shared" si="168"/>
        <v/>
      </c>
      <c r="E656" s="16" t="str">
        <f t="shared" si="169"/>
        <v/>
      </c>
      <c r="F656" s="17" t="str">
        <f t="shared" si="170"/>
        <v/>
      </c>
      <c r="G656" s="172"/>
      <c r="H656" s="27">
        <v>11</v>
      </c>
      <c r="I656" s="14"/>
      <c r="J656" s="14"/>
      <c r="K656" s="15" t="str">
        <f t="shared" si="171"/>
        <v/>
      </c>
      <c r="L656" s="16" t="str">
        <f t="shared" si="172"/>
        <v/>
      </c>
      <c r="M656" s="16" t="str">
        <f t="shared" si="173"/>
        <v/>
      </c>
    </row>
    <row r="657" spans="1:13" ht="15.6" x14ac:dyDescent="0.25">
      <c r="A657" s="13">
        <v>12</v>
      </c>
      <c r="B657" s="14"/>
      <c r="C657" s="14"/>
      <c r="D657" s="15" t="str">
        <f t="shared" si="168"/>
        <v/>
      </c>
      <c r="E657" s="16" t="str">
        <f t="shared" si="169"/>
        <v/>
      </c>
      <c r="F657" s="17" t="str">
        <f t="shared" si="170"/>
        <v/>
      </c>
      <c r="G657" s="172"/>
      <c r="H657" s="27">
        <v>12</v>
      </c>
      <c r="I657" s="14"/>
      <c r="J657" s="14"/>
      <c r="K657" s="15" t="str">
        <f t="shared" si="171"/>
        <v/>
      </c>
      <c r="L657" s="16" t="str">
        <f t="shared" si="172"/>
        <v/>
      </c>
      <c r="M657" s="16" t="str">
        <f t="shared" si="173"/>
        <v/>
      </c>
    </row>
    <row r="658" spans="1:13" ht="15.6" x14ac:dyDescent="0.25">
      <c r="A658" s="13">
        <v>13</v>
      </c>
      <c r="B658" s="14"/>
      <c r="C658" s="14"/>
      <c r="D658" s="15" t="str">
        <f t="shared" si="168"/>
        <v/>
      </c>
      <c r="E658" s="16" t="str">
        <f t="shared" si="169"/>
        <v/>
      </c>
      <c r="F658" s="17" t="str">
        <f t="shared" si="170"/>
        <v/>
      </c>
      <c r="G658" s="172"/>
      <c r="H658" s="27">
        <v>13</v>
      </c>
      <c r="I658" s="14"/>
      <c r="J658" s="14"/>
      <c r="K658" s="15" t="str">
        <f t="shared" si="171"/>
        <v/>
      </c>
      <c r="L658" s="16" t="str">
        <f t="shared" si="172"/>
        <v/>
      </c>
      <c r="M658" s="16" t="str">
        <f t="shared" si="173"/>
        <v/>
      </c>
    </row>
    <row r="659" spans="1:13" ht="15.6" x14ac:dyDescent="0.25">
      <c r="A659" s="13">
        <v>14</v>
      </c>
      <c r="B659" s="14"/>
      <c r="C659" s="14"/>
      <c r="D659" s="15" t="str">
        <f t="shared" si="168"/>
        <v/>
      </c>
      <c r="E659" s="16" t="str">
        <f t="shared" si="169"/>
        <v/>
      </c>
      <c r="F659" s="17" t="str">
        <f t="shared" si="170"/>
        <v/>
      </c>
      <c r="G659" s="172"/>
      <c r="H659" s="27">
        <v>14</v>
      </c>
      <c r="I659" s="14"/>
      <c r="J659" s="14"/>
      <c r="K659" s="15" t="str">
        <f t="shared" si="171"/>
        <v/>
      </c>
      <c r="L659" s="16" t="str">
        <f t="shared" si="172"/>
        <v/>
      </c>
      <c r="M659" s="16" t="str">
        <f t="shared" si="173"/>
        <v/>
      </c>
    </row>
    <row r="660" spans="1:13" ht="15.6" x14ac:dyDescent="0.25">
      <c r="A660" s="13">
        <v>15</v>
      </c>
      <c r="B660" s="14"/>
      <c r="C660" s="14"/>
      <c r="D660" s="15" t="str">
        <f t="shared" si="168"/>
        <v/>
      </c>
      <c r="E660" s="16" t="str">
        <f t="shared" si="169"/>
        <v/>
      </c>
      <c r="F660" s="17" t="str">
        <f t="shared" si="170"/>
        <v/>
      </c>
      <c r="G660" s="172"/>
      <c r="H660" s="28">
        <v>15</v>
      </c>
      <c r="I660" s="29"/>
      <c r="J660" s="29"/>
      <c r="K660" s="30" t="str">
        <f t="shared" si="171"/>
        <v/>
      </c>
      <c r="L660" s="31" t="str">
        <f t="shared" si="172"/>
        <v/>
      </c>
      <c r="M660" s="31" t="str">
        <f t="shared" si="173"/>
        <v/>
      </c>
    </row>
    <row r="661" spans="1:13" ht="15.6" x14ac:dyDescent="0.3">
      <c r="A661" s="174" t="s">
        <v>16</v>
      </c>
      <c r="B661" s="175"/>
      <c r="C661" s="175"/>
      <c r="D661" s="176"/>
      <c r="E661" s="177">
        <f>ROUND((SUM(F646:F660)),2)</f>
        <v>0</v>
      </c>
      <c r="F661" s="178"/>
      <c r="G661" s="173"/>
      <c r="H661" s="174" t="s">
        <v>16</v>
      </c>
      <c r="I661" s="175"/>
      <c r="J661" s="175"/>
      <c r="K661" s="176"/>
      <c r="L661" s="177">
        <f>ROUND((SUM(M646:M660)),2)</f>
        <v>0</v>
      </c>
      <c r="M661" s="178"/>
    </row>
    <row r="662" spans="1:13" ht="15.6" x14ac:dyDescent="0.25">
      <c r="A662" s="157" t="s">
        <v>17</v>
      </c>
      <c r="B662" s="158"/>
      <c r="C662" s="158"/>
      <c r="D662" s="158"/>
      <c r="E662" s="158"/>
      <c r="F662" s="159"/>
      <c r="G662" s="19" t="s">
        <v>18</v>
      </c>
      <c r="H662" s="160">
        <f>IF((E661-L661)&lt;0,((E661-L661)*-1),(E661-L661))</f>
        <v>0</v>
      </c>
      <c r="I662" s="161"/>
      <c r="J662" s="161"/>
      <c r="K662" s="161"/>
      <c r="L662" s="161"/>
      <c r="M662" s="162"/>
    </row>
    <row r="663" spans="1:13" ht="15.6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</row>
    <row r="666" spans="1:13" ht="15.6" x14ac:dyDescent="0.25">
      <c r="A666" s="120" t="s">
        <v>55</v>
      </c>
      <c r="B666" s="121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2"/>
    </row>
    <row r="667" spans="1:13" ht="15.6" x14ac:dyDescent="0.25">
      <c r="A667" s="120" t="s">
        <v>8</v>
      </c>
      <c r="B667" s="121"/>
      <c r="C667" s="121"/>
      <c r="D667" s="121"/>
      <c r="E667" s="121"/>
      <c r="F667" s="122"/>
      <c r="G667" s="171"/>
      <c r="H667" s="120" t="s">
        <v>9</v>
      </c>
      <c r="I667" s="121"/>
      <c r="J667" s="121"/>
      <c r="K667" s="121"/>
      <c r="L667" s="121"/>
      <c r="M667" s="122"/>
    </row>
    <row r="668" spans="1:13" ht="15.6" x14ac:dyDescent="0.25">
      <c r="A668" s="9" t="s">
        <v>10</v>
      </c>
      <c r="B668" s="10" t="s">
        <v>11</v>
      </c>
      <c r="C668" s="10" t="s">
        <v>12</v>
      </c>
      <c r="D668" s="10" t="s">
        <v>13</v>
      </c>
      <c r="E668" s="10" t="s">
        <v>11</v>
      </c>
      <c r="F668" s="11" t="s">
        <v>14</v>
      </c>
      <c r="G668" s="172"/>
      <c r="H668" s="25" t="s">
        <v>10</v>
      </c>
      <c r="I668" s="26" t="str">
        <f>B668</f>
        <v>Dist</v>
      </c>
      <c r="J668" s="26" t="str">
        <f>C668</f>
        <v>R.L</v>
      </c>
      <c r="K668" s="26" t="str">
        <f>D668</f>
        <v>Av.RL</v>
      </c>
      <c r="L668" s="26" t="str">
        <f>E668</f>
        <v>Dist</v>
      </c>
      <c r="M668" s="26" t="str">
        <f>F668</f>
        <v>Area</v>
      </c>
    </row>
    <row r="669" spans="1:13" ht="15.6" x14ac:dyDescent="0.25">
      <c r="A669" s="13">
        <v>1</v>
      </c>
      <c r="B669" s="14"/>
      <c r="C669" s="14"/>
      <c r="D669" s="15" t="s">
        <v>15</v>
      </c>
      <c r="E669" s="16" t="s">
        <v>15</v>
      </c>
      <c r="F669" s="17" t="s">
        <v>15</v>
      </c>
      <c r="G669" s="172"/>
      <c r="H669" s="27">
        <v>1</v>
      </c>
      <c r="I669" s="14"/>
      <c r="J669" s="14"/>
      <c r="K669" s="15" t="s">
        <v>15</v>
      </c>
      <c r="L669" s="16" t="s">
        <v>15</v>
      </c>
      <c r="M669" s="16" t="s">
        <v>15</v>
      </c>
    </row>
    <row r="670" spans="1:13" ht="15.6" x14ac:dyDescent="0.25">
      <c r="A670" s="13">
        <v>2</v>
      </c>
      <c r="B670" s="14"/>
      <c r="C670" s="14"/>
      <c r="D670" s="15" t="str">
        <f t="shared" ref="D670:D683" si="174">IF(C670="","",ROUNDUP(((C669+C670)/2),2))</f>
        <v/>
      </c>
      <c r="E670" s="16" t="str">
        <f t="shared" ref="E670:E683" si="175">IF(B670="","",ROUND((B670-B669),2))</f>
        <v/>
      </c>
      <c r="F670" s="17" t="str">
        <f t="shared" ref="F670:F683" si="176">IF(E670="","",IF(C670="","",ROUND((E670*D670),3)))</f>
        <v/>
      </c>
      <c r="G670" s="172"/>
      <c r="H670" s="27">
        <v>2</v>
      </c>
      <c r="I670" s="14"/>
      <c r="J670" s="14"/>
      <c r="K670" s="15" t="str">
        <f>IF(J670="","",ROUNDUP(((J669+J670)/2),2))</f>
        <v/>
      </c>
      <c r="L670" s="16" t="str">
        <f>IF(I670="","",ROUND((I670-I669),2))</f>
        <v/>
      </c>
      <c r="M670" s="16" t="str">
        <f>IF(L670="","",IF(J670="","",ROUND((L670*K670),3)))</f>
        <v/>
      </c>
    </row>
    <row r="671" spans="1:13" ht="15.6" x14ac:dyDescent="0.25">
      <c r="A671" s="13">
        <v>3</v>
      </c>
      <c r="B671" s="14"/>
      <c r="C671" s="14"/>
      <c r="D671" s="15" t="str">
        <f t="shared" si="174"/>
        <v/>
      </c>
      <c r="E671" s="16" t="str">
        <f t="shared" si="175"/>
        <v/>
      </c>
      <c r="F671" s="17" t="str">
        <f t="shared" si="176"/>
        <v/>
      </c>
      <c r="G671" s="172"/>
      <c r="H671" s="27">
        <v>3</v>
      </c>
      <c r="I671" s="14"/>
      <c r="J671" s="14"/>
      <c r="K671" s="15" t="str">
        <f t="shared" ref="K671:K683" si="177">IF(J671="","",ROUNDUP(((J670+J671)/2),2))</f>
        <v/>
      </c>
      <c r="L671" s="16" t="str">
        <f t="shared" ref="L671:L683" si="178">IF(I671="","",ROUND((I671-I670),2))</f>
        <v/>
      </c>
      <c r="M671" s="16" t="str">
        <f t="shared" ref="M671:M683" si="179">IF(L671="","",IF(J671="","",ROUND((L671*K671),3)))</f>
        <v/>
      </c>
    </row>
    <row r="672" spans="1:13" ht="15.6" x14ac:dyDescent="0.25">
      <c r="A672" s="13">
        <v>4</v>
      </c>
      <c r="B672" s="14"/>
      <c r="C672" s="14"/>
      <c r="D672" s="15" t="str">
        <f t="shared" si="174"/>
        <v/>
      </c>
      <c r="E672" s="16" t="str">
        <f t="shared" si="175"/>
        <v/>
      </c>
      <c r="F672" s="17" t="str">
        <f t="shared" si="176"/>
        <v/>
      </c>
      <c r="G672" s="172"/>
      <c r="H672" s="27">
        <v>4</v>
      </c>
      <c r="I672" s="14"/>
      <c r="J672" s="14"/>
      <c r="K672" s="15" t="str">
        <f t="shared" si="177"/>
        <v/>
      </c>
      <c r="L672" s="16" t="str">
        <f t="shared" si="178"/>
        <v/>
      </c>
      <c r="M672" s="16" t="str">
        <f t="shared" si="179"/>
        <v/>
      </c>
    </row>
    <row r="673" spans="1:13" ht="15.6" x14ac:dyDescent="0.25">
      <c r="A673" s="13">
        <v>5</v>
      </c>
      <c r="B673" s="14"/>
      <c r="C673" s="14"/>
      <c r="D673" s="15" t="str">
        <f t="shared" si="174"/>
        <v/>
      </c>
      <c r="E673" s="16" t="str">
        <f t="shared" si="175"/>
        <v/>
      </c>
      <c r="F673" s="17" t="str">
        <f t="shared" si="176"/>
        <v/>
      </c>
      <c r="G673" s="172"/>
      <c r="H673" s="27">
        <v>5</v>
      </c>
      <c r="I673" s="14"/>
      <c r="J673" s="14"/>
      <c r="K673" s="15" t="str">
        <f t="shared" si="177"/>
        <v/>
      </c>
      <c r="L673" s="16" t="str">
        <f t="shared" si="178"/>
        <v/>
      </c>
      <c r="M673" s="16" t="str">
        <f t="shared" si="179"/>
        <v/>
      </c>
    </row>
    <row r="674" spans="1:13" ht="15.6" x14ac:dyDescent="0.25">
      <c r="A674" s="13">
        <v>6</v>
      </c>
      <c r="B674" s="14"/>
      <c r="C674" s="14"/>
      <c r="D674" s="15" t="str">
        <f t="shared" si="174"/>
        <v/>
      </c>
      <c r="E674" s="16" t="str">
        <f t="shared" si="175"/>
        <v/>
      </c>
      <c r="F674" s="17" t="str">
        <f t="shared" si="176"/>
        <v/>
      </c>
      <c r="G674" s="172"/>
      <c r="H674" s="27">
        <v>6</v>
      </c>
      <c r="I674" s="14"/>
      <c r="J674" s="14"/>
      <c r="K674" s="15" t="str">
        <f t="shared" si="177"/>
        <v/>
      </c>
      <c r="L674" s="16" t="str">
        <f t="shared" si="178"/>
        <v/>
      </c>
      <c r="M674" s="16" t="str">
        <f t="shared" si="179"/>
        <v/>
      </c>
    </row>
    <row r="675" spans="1:13" ht="15.6" x14ac:dyDescent="0.25">
      <c r="A675" s="13">
        <v>7</v>
      </c>
      <c r="B675" s="14"/>
      <c r="C675" s="14"/>
      <c r="D675" s="15" t="str">
        <f t="shared" si="174"/>
        <v/>
      </c>
      <c r="E675" s="16" t="str">
        <f t="shared" si="175"/>
        <v/>
      </c>
      <c r="F675" s="17" t="str">
        <f t="shared" si="176"/>
        <v/>
      </c>
      <c r="G675" s="172"/>
      <c r="H675" s="27">
        <v>7</v>
      </c>
      <c r="I675" s="14"/>
      <c r="J675" s="14"/>
      <c r="K675" s="15" t="str">
        <f t="shared" si="177"/>
        <v/>
      </c>
      <c r="L675" s="16" t="str">
        <f t="shared" si="178"/>
        <v/>
      </c>
      <c r="M675" s="16" t="str">
        <f t="shared" si="179"/>
        <v/>
      </c>
    </row>
    <row r="676" spans="1:13" ht="15.6" x14ac:dyDescent="0.25">
      <c r="A676" s="13">
        <v>8</v>
      </c>
      <c r="B676" s="14"/>
      <c r="C676" s="14"/>
      <c r="D676" s="15" t="str">
        <f t="shared" si="174"/>
        <v/>
      </c>
      <c r="E676" s="16" t="str">
        <f t="shared" si="175"/>
        <v/>
      </c>
      <c r="F676" s="17" t="str">
        <f t="shared" si="176"/>
        <v/>
      </c>
      <c r="G676" s="172"/>
      <c r="H676" s="27">
        <v>8</v>
      </c>
      <c r="I676" s="14"/>
      <c r="J676" s="14"/>
      <c r="K676" s="15" t="str">
        <f t="shared" si="177"/>
        <v/>
      </c>
      <c r="L676" s="16" t="str">
        <f t="shared" si="178"/>
        <v/>
      </c>
      <c r="M676" s="16" t="str">
        <f t="shared" si="179"/>
        <v/>
      </c>
    </row>
    <row r="677" spans="1:13" ht="15.6" x14ac:dyDescent="0.25">
      <c r="A677" s="13">
        <v>9</v>
      </c>
      <c r="B677" s="14"/>
      <c r="C677" s="14"/>
      <c r="D677" s="15" t="str">
        <f t="shared" si="174"/>
        <v/>
      </c>
      <c r="E677" s="16" t="str">
        <f t="shared" si="175"/>
        <v/>
      </c>
      <c r="F677" s="17" t="str">
        <f t="shared" si="176"/>
        <v/>
      </c>
      <c r="G677" s="172"/>
      <c r="H677" s="27">
        <v>9</v>
      </c>
      <c r="I677" s="14"/>
      <c r="J677" s="14"/>
      <c r="K677" s="15" t="str">
        <f t="shared" si="177"/>
        <v/>
      </c>
      <c r="L677" s="16" t="str">
        <f t="shared" si="178"/>
        <v/>
      </c>
      <c r="M677" s="16" t="str">
        <f t="shared" si="179"/>
        <v/>
      </c>
    </row>
    <row r="678" spans="1:13" ht="15.6" x14ac:dyDescent="0.25">
      <c r="A678" s="13">
        <v>10</v>
      </c>
      <c r="B678" s="14"/>
      <c r="C678" s="14"/>
      <c r="D678" s="15" t="str">
        <f t="shared" si="174"/>
        <v/>
      </c>
      <c r="E678" s="16" t="str">
        <f t="shared" si="175"/>
        <v/>
      </c>
      <c r="F678" s="17" t="str">
        <f t="shared" si="176"/>
        <v/>
      </c>
      <c r="G678" s="172"/>
      <c r="H678" s="27">
        <v>10</v>
      </c>
      <c r="I678" s="14"/>
      <c r="J678" s="14"/>
      <c r="K678" s="15" t="str">
        <f t="shared" si="177"/>
        <v/>
      </c>
      <c r="L678" s="16" t="str">
        <f t="shared" si="178"/>
        <v/>
      </c>
      <c r="M678" s="16" t="str">
        <f t="shared" si="179"/>
        <v/>
      </c>
    </row>
    <row r="679" spans="1:13" ht="15.6" x14ac:dyDescent="0.25">
      <c r="A679" s="13">
        <v>11</v>
      </c>
      <c r="B679" s="14"/>
      <c r="C679" s="14"/>
      <c r="D679" s="15" t="str">
        <f t="shared" si="174"/>
        <v/>
      </c>
      <c r="E679" s="16" t="str">
        <f t="shared" si="175"/>
        <v/>
      </c>
      <c r="F679" s="17" t="str">
        <f t="shared" si="176"/>
        <v/>
      </c>
      <c r="G679" s="172"/>
      <c r="H679" s="27">
        <v>11</v>
      </c>
      <c r="I679" s="14"/>
      <c r="J679" s="14"/>
      <c r="K679" s="15" t="str">
        <f t="shared" si="177"/>
        <v/>
      </c>
      <c r="L679" s="16" t="str">
        <f t="shared" si="178"/>
        <v/>
      </c>
      <c r="M679" s="16" t="str">
        <f t="shared" si="179"/>
        <v/>
      </c>
    </row>
    <row r="680" spans="1:13" ht="15.6" x14ac:dyDescent="0.25">
      <c r="A680" s="13">
        <v>12</v>
      </c>
      <c r="B680" s="14"/>
      <c r="C680" s="14"/>
      <c r="D680" s="15" t="str">
        <f t="shared" si="174"/>
        <v/>
      </c>
      <c r="E680" s="16" t="str">
        <f t="shared" si="175"/>
        <v/>
      </c>
      <c r="F680" s="17" t="str">
        <f t="shared" si="176"/>
        <v/>
      </c>
      <c r="G680" s="172"/>
      <c r="H680" s="27">
        <v>12</v>
      </c>
      <c r="I680" s="14"/>
      <c r="J680" s="14"/>
      <c r="K680" s="15" t="str">
        <f t="shared" si="177"/>
        <v/>
      </c>
      <c r="L680" s="16" t="str">
        <f t="shared" si="178"/>
        <v/>
      </c>
      <c r="M680" s="16" t="str">
        <f t="shared" si="179"/>
        <v/>
      </c>
    </row>
    <row r="681" spans="1:13" ht="15.6" x14ac:dyDescent="0.25">
      <c r="A681" s="13">
        <v>13</v>
      </c>
      <c r="B681" s="14"/>
      <c r="C681" s="14"/>
      <c r="D681" s="15" t="str">
        <f t="shared" si="174"/>
        <v/>
      </c>
      <c r="E681" s="16" t="str">
        <f t="shared" si="175"/>
        <v/>
      </c>
      <c r="F681" s="17" t="str">
        <f t="shared" si="176"/>
        <v/>
      </c>
      <c r="G681" s="172"/>
      <c r="H681" s="27">
        <v>13</v>
      </c>
      <c r="I681" s="14"/>
      <c r="J681" s="14"/>
      <c r="K681" s="15" t="str">
        <f t="shared" si="177"/>
        <v/>
      </c>
      <c r="L681" s="16" t="str">
        <f t="shared" si="178"/>
        <v/>
      </c>
      <c r="M681" s="16" t="str">
        <f t="shared" si="179"/>
        <v/>
      </c>
    </row>
    <row r="682" spans="1:13" ht="15.6" x14ac:dyDescent="0.25">
      <c r="A682" s="13">
        <v>14</v>
      </c>
      <c r="B682" s="14"/>
      <c r="C682" s="14"/>
      <c r="D682" s="15" t="str">
        <f t="shared" si="174"/>
        <v/>
      </c>
      <c r="E682" s="16" t="str">
        <f t="shared" si="175"/>
        <v/>
      </c>
      <c r="F682" s="17" t="str">
        <f t="shared" si="176"/>
        <v/>
      </c>
      <c r="G682" s="172"/>
      <c r="H682" s="27">
        <v>14</v>
      </c>
      <c r="I682" s="14"/>
      <c r="J682" s="14"/>
      <c r="K682" s="15" t="str">
        <f t="shared" si="177"/>
        <v/>
      </c>
      <c r="L682" s="16" t="str">
        <f t="shared" si="178"/>
        <v/>
      </c>
      <c r="M682" s="16" t="str">
        <f t="shared" si="179"/>
        <v/>
      </c>
    </row>
    <row r="683" spans="1:13" ht="15.6" x14ac:dyDescent="0.25">
      <c r="A683" s="13">
        <v>15</v>
      </c>
      <c r="B683" s="14"/>
      <c r="C683" s="14"/>
      <c r="D683" s="15" t="str">
        <f t="shared" si="174"/>
        <v/>
      </c>
      <c r="E683" s="16" t="str">
        <f t="shared" si="175"/>
        <v/>
      </c>
      <c r="F683" s="17" t="str">
        <f t="shared" si="176"/>
        <v/>
      </c>
      <c r="G683" s="172"/>
      <c r="H683" s="28">
        <v>15</v>
      </c>
      <c r="I683" s="29"/>
      <c r="J683" s="29"/>
      <c r="K683" s="30" t="str">
        <f t="shared" si="177"/>
        <v/>
      </c>
      <c r="L683" s="31" t="str">
        <f t="shared" si="178"/>
        <v/>
      </c>
      <c r="M683" s="31" t="str">
        <f t="shared" si="179"/>
        <v/>
      </c>
    </row>
    <row r="684" spans="1:13" ht="15.6" x14ac:dyDescent="0.3">
      <c r="A684" s="174" t="s">
        <v>16</v>
      </c>
      <c r="B684" s="175"/>
      <c r="C684" s="175"/>
      <c r="D684" s="176"/>
      <c r="E684" s="177">
        <f>ROUND((SUM(F669:F683)),2)</f>
        <v>0</v>
      </c>
      <c r="F684" s="178"/>
      <c r="G684" s="173"/>
      <c r="H684" s="174" t="s">
        <v>16</v>
      </c>
      <c r="I684" s="175"/>
      <c r="J684" s="175"/>
      <c r="K684" s="176"/>
      <c r="L684" s="177">
        <f>ROUND((SUM(M669:M683)),2)</f>
        <v>0</v>
      </c>
      <c r="M684" s="178"/>
    </row>
    <row r="685" spans="1:13" ht="15.6" x14ac:dyDescent="0.25">
      <c r="A685" s="157" t="s">
        <v>17</v>
      </c>
      <c r="B685" s="158"/>
      <c r="C685" s="158"/>
      <c r="D685" s="158"/>
      <c r="E685" s="158"/>
      <c r="F685" s="159"/>
      <c r="G685" s="19" t="s">
        <v>18</v>
      </c>
      <c r="H685" s="160">
        <f>IF((E684-L684)&lt;0,((E684-L684)*-1),(E684-L684))</f>
        <v>0</v>
      </c>
      <c r="I685" s="161"/>
      <c r="J685" s="161"/>
      <c r="K685" s="161"/>
      <c r="L685" s="161"/>
      <c r="M685" s="162"/>
    </row>
    <row r="686" spans="1:13" ht="15.6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</row>
    <row r="689" spans="1:13" ht="15.6" x14ac:dyDescent="0.25">
      <c r="A689" s="120" t="s">
        <v>56</v>
      </c>
      <c r="B689" s="121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2"/>
    </row>
    <row r="690" spans="1:13" ht="15.6" x14ac:dyDescent="0.25">
      <c r="A690" s="120" t="s">
        <v>8</v>
      </c>
      <c r="B690" s="121"/>
      <c r="C690" s="121"/>
      <c r="D690" s="121"/>
      <c r="E690" s="121"/>
      <c r="F690" s="122"/>
      <c r="G690" s="171"/>
      <c r="H690" s="120" t="s">
        <v>9</v>
      </c>
      <c r="I690" s="121"/>
      <c r="J690" s="121"/>
      <c r="K690" s="121"/>
      <c r="L690" s="121"/>
      <c r="M690" s="122"/>
    </row>
    <row r="691" spans="1:13" ht="15.6" x14ac:dyDescent="0.25">
      <c r="A691" s="9" t="s">
        <v>10</v>
      </c>
      <c r="B691" s="10" t="s">
        <v>11</v>
      </c>
      <c r="C691" s="10" t="s">
        <v>12</v>
      </c>
      <c r="D691" s="10" t="s">
        <v>13</v>
      </c>
      <c r="E691" s="10" t="s">
        <v>11</v>
      </c>
      <c r="F691" s="11" t="s">
        <v>14</v>
      </c>
      <c r="G691" s="172"/>
      <c r="H691" s="25" t="s">
        <v>10</v>
      </c>
      <c r="I691" s="26" t="str">
        <f>B691</f>
        <v>Dist</v>
      </c>
      <c r="J691" s="26" t="str">
        <f>C691</f>
        <v>R.L</v>
      </c>
      <c r="K691" s="26" t="str">
        <f>D691</f>
        <v>Av.RL</v>
      </c>
      <c r="L691" s="26" t="str">
        <f>E691</f>
        <v>Dist</v>
      </c>
      <c r="M691" s="26" t="str">
        <f>F691</f>
        <v>Area</v>
      </c>
    </row>
    <row r="692" spans="1:13" ht="15.6" x14ac:dyDescent="0.25">
      <c r="A692" s="13">
        <v>1</v>
      </c>
      <c r="B692" s="14"/>
      <c r="C692" s="14"/>
      <c r="D692" s="15" t="s">
        <v>15</v>
      </c>
      <c r="E692" s="16" t="s">
        <v>15</v>
      </c>
      <c r="F692" s="17" t="s">
        <v>15</v>
      </c>
      <c r="G692" s="172"/>
      <c r="H692" s="27">
        <v>1</v>
      </c>
      <c r="I692" s="14"/>
      <c r="J692" s="14"/>
      <c r="K692" s="15" t="s">
        <v>15</v>
      </c>
      <c r="L692" s="16" t="s">
        <v>15</v>
      </c>
      <c r="M692" s="16" t="s">
        <v>15</v>
      </c>
    </row>
    <row r="693" spans="1:13" ht="15.6" x14ac:dyDescent="0.25">
      <c r="A693" s="13">
        <v>2</v>
      </c>
      <c r="B693" s="14"/>
      <c r="C693" s="14"/>
      <c r="D693" s="15" t="str">
        <f t="shared" ref="D693:D706" si="180">IF(C693="","",ROUNDUP(((C692+C693)/2),2))</f>
        <v/>
      </c>
      <c r="E693" s="16" t="str">
        <f t="shared" ref="E693:E706" si="181">IF(B693="","",ROUND((B693-B692),2))</f>
        <v/>
      </c>
      <c r="F693" s="17" t="str">
        <f t="shared" ref="F693:F706" si="182">IF(E693="","",IF(C693="","",ROUND((E693*D693),3)))</f>
        <v/>
      </c>
      <c r="G693" s="172"/>
      <c r="H693" s="27">
        <v>2</v>
      </c>
      <c r="I693" s="14"/>
      <c r="J693" s="14"/>
      <c r="K693" s="15" t="str">
        <f>IF(J693="","",ROUNDUP(((J692+J693)/2),2))</f>
        <v/>
      </c>
      <c r="L693" s="16" t="str">
        <f>IF(I693="","",ROUND((I693-I692),2))</f>
        <v/>
      </c>
      <c r="M693" s="16" t="str">
        <f>IF(L693="","",IF(J693="","",ROUND((L693*K693),3)))</f>
        <v/>
      </c>
    </row>
    <row r="694" spans="1:13" ht="15.6" x14ac:dyDescent="0.25">
      <c r="A694" s="13">
        <v>3</v>
      </c>
      <c r="B694" s="14"/>
      <c r="C694" s="14"/>
      <c r="D694" s="15" t="str">
        <f t="shared" si="180"/>
        <v/>
      </c>
      <c r="E694" s="16" t="str">
        <f t="shared" si="181"/>
        <v/>
      </c>
      <c r="F694" s="17" t="str">
        <f t="shared" si="182"/>
        <v/>
      </c>
      <c r="G694" s="172"/>
      <c r="H694" s="27">
        <v>3</v>
      </c>
      <c r="I694" s="14"/>
      <c r="J694" s="14"/>
      <c r="K694" s="15" t="str">
        <f t="shared" ref="K694:K706" si="183">IF(J694="","",ROUNDUP(((J693+J694)/2),2))</f>
        <v/>
      </c>
      <c r="L694" s="16" t="str">
        <f t="shared" ref="L694:L706" si="184">IF(I694="","",ROUND((I694-I693),2))</f>
        <v/>
      </c>
      <c r="M694" s="16" t="str">
        <f t="shared" ref="M694:M706" si="185">IF(L694="","",IF(J694="","",ROUND((L694*K694),3)))</f>
        <v/>
      </c>
    </row>
    <row r="695" spans="1:13" ht="15.6" x14ac:dyDescent="0.25">
      <c r="A695" s="13">
        <v>4</v>
      </c>
      <c r="B695" s="14"/>
      <c r="C695" s="14"/>
      <c r="D695" s="15" t="str">
        <f t="shared" si="180"/>
        <v/>
      </c>
      <c r="E695" s="16" t="str">
        <f t="shared" si="181"/>
        <v/>
      </c>
      <c r="F695" s="17" t="str">
        <f t="shared" si="182"/>
        <v/>
      </c>
      <c r="G695" s="172"/>
      <c r="H695" s="27">
        <v>4</v>
      </c>
      <c r="I695" s="14"/>
      <c r="J695" s="14"/>
      <c r="K695" s="15" t="str">
        <f t="shared" si="183"/>
        <v/>
      </c>
      <c r="L695" s="16" t="str">
        <f t="shared" si="184"/>
        <v/>
      </c>
      <c r="M695" s="16" t="str">
        <f t="shared" si="185"/>
        <v/>
      </c>
    </row>
    <row r="696" spans="1:13" ht="15.6" x14ac:dyDescent="0.25">
      <c r="A696" s="13">
        <v>5</v>
      </c>
      <c r="B696" s="14"/>
      <c r="C696" s="14"/>
      <c r="D696" s="15" t="str">
        <f t="shared" si="180"/>
        <v/>
      </c>
      <c r="E696" s="16" t="str">
        <f t="shared" si="181"/>
        <v/>
      </c>
      <c r="F696" s="17" t="str">
        <f t="shared" si="182"/>
        <v/>
      </c>
      <c r="G696" s="172"/>
      <c r="H696" s="27">
        <v>5</v>
      </c>
      <c r="I696" s="14"/>
      <c r="J696" s="14"/>
      <c r="K696" s="15" t="str">
        <f t="shared" si="183"/>
        <v/>
      </c>
      <c r="L696" s="16" t="str">
        <f t="shared" si="184"/>
        <v/>
      </c>
      <c r="M696" s="16" t="str">
        <f t="shared" si="185"/>
        <v/>
      </c>
    </row>
    <row r="697" spans="1:13" ht="15.6" x14ac:dyDescent="0.25">
      <c r="A697" s="13">
        <v>6</v>
      </c>
      <c r="B697" s="14"/>
      <c r="C697" s="14"/>
      <c r="D697" s="15" t="str">
        <f t="shared" si="180"/>
        <v/>
      </c>
      <c r="E697" s="16" t="str">
        <f t="shared" si="181"/>
        <v/>
      </c>
      <c r="F697" s="17" t="str">
        <f t="shared" si="182"/>
        <v/>
      </c>
      <c r="G697" s="172"/>
      <c r="H697" s="27">
        <v>6</v>
      </c>
      <c r="I697" s="14"/>
      <c r="J697" s="14"/>
      <c r="K697" s="15" t="str">
        <f t="shared" si="183"/>
        <v/>
      </c>
      <c r="L697" s="16" t="str">
        <f t="shared" si="184"/>
        <v/>
      </c>
      <c r="M697" s="16" t="str">
        <f t="shared" si="185"/>
        <v/>
      </c>
    </row>
    <row r="698" spans="1:13" ht="15.6" x14ac:dyDescent="0.25">
      <c r="A698" s="13">
        <v>7</v>
      </c>
      <c r="B698" s="14"/>
      <c r="C698" s="14"/>
      <c r="D698" s="15" t="str">
        <f t="shared" si="180"/>
        <v/>
      </c>
      <c r="E698" s="16" t="str">
        <f t="shared" si="181"/>
        <v/>
      </c>
      <c r="F698" s="17" t="str">
        <f t="shared" si="182"/>
        <v/>
      </c>
      <c r="G698" s="172"/>
      <c r="H698" s="27">
        <v>7</v>
      </c>
      <c r="I698" s="14"/>
      <c r="J698" s="14"/>
      <c r="K698" s="15" t="str">
        <f t="shared" si="183"/>
        <v/>
      </c>
      <c r="L698" s="16" t="str">
        <f t="shared" si="184"/>
        <v/>
      </c>
      <c r="M698" s="16" t="str">
        <f t="shared" si="185"/>
        <v/>
      </c>
    </row>
    <row r="699" spans="1:13" ht="15.6" x14ac:dyDescent="0.25">
      <c r="A699" s="13">
        <v>8</v>
      </c>
      <c r="B699" s="14"/>
      <c r="C699" s="14"/>
      <c r="D699" s="15" t="str">
        <f t="shared" si="180"/>
        <v/>
      </c>
      <c r="E699" s="16" t="str">
        <f t="shared" si="181"/>
        <v/>
      </c>
      <c r="F699" s="17" t="str">
        <f t="shared" si="182"/>
        <v/>
      </c>
      <c r="G699" s="172"/>
      <c r="H699" s="27">
        <v>8</v>
      </c>
      <c r="I699" s="14"/>
      <c r="J699" s="14"/>
      <c r="K699" s="15" t="str">
        <f t="shared" si="183"/>
        <v/>
      </c>
      <c r="L699" s="16" t="str">
        <f t="shared" si="184"/>
        <v/>
      </c>
      <c r="M699" s="16" t="str">
        <f t="shared" si="185"/>
        <v/>
      </c>
    </row>
    <row r="700" spans="1:13" ht="15.6" x14ac:dyDescent="0.25">
      <c r="A700" s="13">
        <v>9</v>
      </c>
      <c r="B700" s="14"/>
      <c r="C700" s="14"/>
      <c r="D700" s="15" t="str">
        <f t="shared" si="180"/>
        <v/>
      </c>
      <c r="E700" s="16" t="str">
        <f t="shared" si="181"/>
        <v/>
      </c>
      <c r="F700" s="17" t="str">
        <f t="shared" si="182"/>
        <v/>
      </c>
      <c r="G700" s="172"/>
      <c r="H700" s="27">
        <v>9</v>
      </c>
      <c r="I700" s="14"/>
      <c r="J700" s="14"/>
      <c r="K700" s="15" t="str">
        <f t="shared" si="183"/>
        <v/>
      </c>
      <c r="L700" s="16" t="str">
        <f t="shared" si="184"/>
        <v/>
      </c>
      <c r="M700" s="16" t="str">
        <f t="shared" si="185"/>
        <v/>
      </c>
    </row>
    <row r="701" spans="1:13" ht="15.6" x14ac:dyDescent="0.25">
      <c r="A701" s="13">
        <v>10</v>
      </c>
      <c r="B701" s="14"/>
      <c r="C701" s="14"/>
      <c r="D701" s="15" t="str">
        <f t="shared" si="180"/>
        <v/>
      </c>
      <c r="E701" s="16" t="str">
        <f t="shared" si="181"/>
        <v/>
      </c>
      <c r="F701" s="17" t="str">
        <f t="shared" si="182"/>
        <v/>
      </c>
      <c r="G701" s="172"/>
      <c r="H701" s="27">
        <v>10</v>
      </c>
      <c r="I701" s="14"/>
      <c r="J701" s="14"/>
      <c r="K701" s="15" t="str">
        <f t="shared" si="183"/>
        <v/>
      </c>
      <c r="L701" s="16" t="str">
        <f t="shared" si="184"/>
        <v/>
      </c>
      <c r="M701" s="16" t="str">
        <f t="shared" si="185"/>
        <v/>
      </c>
    </row>
    <row r="702" spans="1:13" ht="15.6" x14ac:dyDescent="0.25">
      <c r="A702" s="13">
        <v>11</v>
      </c>
      <c r="B702" s="14"/>
      <c r="C702" s="14"/>
      <c r="D702" s="15" t="str">
        <f t="shared" si="180"/>
        <v/>
      </c>
      <c r="E702" s="16" t="str">
        <f t="shared" si="181"/>
        <v/>
      </c>
      <c r="F702" s="17" t="str">
        <f t="shared" si="182"/>
        <v/>
      </c>
      <c r="G702" s="172"/>
      <c r="H702" s="27">
        <v>11</v>
      </c>
      <c r="I702" s="14"/>
      <c r="J702" s="14"/>
      <c r="K702" s="15" t="str">
        <f t="shared" si="183"/>
        <v/>
      </c>
      <c r="L702" s="16" t="str">
        <f t="shared" si="184"/>
        <v/>
      </c>
      <c r="M702" s="16" t="str">
        <f t="shared" si="185"/>
        <v/>
      </c>
    </row>
    <row r="703" spans="1:13" ht="15.6" x14ac:dyDescent="0.25">
      <c r="A703" s="13">
        <v>12</v>
      </c>
      <c r="B703" s="14"/>
      <c r="C703" s="14"/>
      <c r="D703" s="15" t="str">
        <f t="shared" si="180"/>
        <v/>
      </c>
      <c r="E703" s="16" t="str">
        <f t="shared" si="181"/>
        <v/>
      </c>
      <c r="F703" s="17" t="str">
        <f t="shared" si="182"/>
        <v/>
      </c>
      <c r="G703" s="172"/>
      <c r="H703" s="27">
        <v>12</v>
      </c>
      <c r="I703" s="14"/>
      <c r="J703" s="14"/>
      <c r="K703" s="15" t="str">
        <f t="shared" si="183"/>
        <v/>
      </c>
      <c r="L703" s="16" t="str">
        <f t="shared" si="184"/>
        <v/>
      </c>
      <c r="M703" s="16" t="str">
        <f t="shared" si="185"/>
        <v/>
      </c>
    </row>
    <row r="704" spans="1:13" ht="15.6" x14ac:dyDescent="0.25">
      <c r="A704" s="13">
        <v>13</v>
      </c>
      <c r="B704" s="14"/>
      <c r="C704" s="14"/>
      <c r="D704" s="15" t="str">
        <f t="shared" si="180"/>
        <v/>
      </c>
      <c r="E704" s="16" t="str">
        <f t="shared" si="181"/>
        <v/>
      </c>
      <c r="F704" s="17" t="str">
        <f t="shared" si="182"/>
        <v/>
      </c>
      <c r="G704" s="172"/>
      <c r="H704" s="27">
        <v>13</v>
      </c>
      <c r="I704" s="14"/>
      <c r="J704" s="14"/>
      <c r="K704" s="15" t="str">
        <f t="shared" si="183"/>
        <v/>
      </c>
      <c r="L704" s="16" t="str">
        <f t="shared" si="184"/>
        <v/>
      </c>
      <c r="M704" s="16" t="str">
        <f t="shared" si="185"/>
        <v/>
      </c>
    </row>
    <row r="705" spans="1:13" ht="15.6" x14ac:dyDescent="0.25">
      <c r="A705" s="13">
        <v>14</v>
      </c>
      <c r="B705" s="14"/>
      <c r="C705" s="14"/>
      <c r="D705" s="15" t="str">
        <f t="shared" si="180"/>
        <v/>
      </c>
      <c r="E705" s="16" t="str">
        <f t="shared" si="181"/>
        <v/>
      </c>
      <c r="F705" s="17" t="str">
        <f t="shared" si="182"/>
        <v/>
      </c>
      <c r="G705" s="172"/>
      <c r="H705" s="27">
        <v>14</v>
      </c>
      <c r="I705" s="14"/>
      <c r="J705" s="14"/>
      <c r="K705" s="15" t="str">
        <f t="shared" si="183"/>
        <v/>
      </c>
      <c r="L705" s="16" t="str">
        <f t="shared" si="184"/>
        <v/>
      </c>
      <c r="M705" s="16" t="str">
        <f t="shared" si="185"/>
        <v/>
      </c>
    </row>
    <row r="706" spans="1:13" ht="15.6" x14ac:dyDescent="0.25">
      <c r="A706" s="13">
        <v>15</v>
      </c>
      <c r="B706" s="14"/>
      <c r="C706" s="14"/>
      <c r="D706" s="15" t="str">
        <f t="shared" si="180"/>
        <v/>
      </c>
      <c r="E706" s="16" t="str">
        <f t="shared" si="181"/>
        <v/>
      </c>
      <c r="F706" s="17" t="str">
        <f t="shared" si="182"/>
        <v/>
      </c>
      <c r="G706" s="172"/>
      <c r="H706" s="28">
        <v>15</v>
      </c>
      <c r="I706" s="29"/>
      <c r="J706" s="29"/>
      <c r="K706" s="30" t="str">
        <f t="shared" si="183"/>
        <v/>
      </c>
      <c r="L706" s="31" t="str">
        <f t="shared" si="184"/>
        <v/>
      </c>
      <c r="M706" s="31" t="str">
        <f t="shared" si="185"/>
        <v/>
      </c>
    </row>
    <row r="707" spans="1:13" ht="15.6" x14ac:dyDescent="0.3">
      <c r="A707" s="174" t="s">
        <v>16</v>
      </c>
      <c r="B707" s="175"/>
      <c r="C707" s="175"/>
      <c r="D707" s="176"/>
      <c r="E707" s="177">
        <f>ROUND((SUM(F692:F706)),2)</f>
        <v>0</v>
      </c>
      <c r="F707" s="178"/>
      <c r="G707" s="173"/>
      <c r="H707" s="174" t="s">
        <v>16</v>
      </c>
      <c r="I707" s="175"/>
      <c r="J707" s="175"/>
      <c r="K707" s="176"/>
      <c r="L707" s="177">
        <f>ROUND((SUM(M692:M706)),2)</f>
        <v>0</v>
      </c>
      <c r="M707" s="178"/>
    </row>
    <row r="708" spans="1:13" ht="15.6" x14ac:dyDescent="0.25">
      <c r="A708" s="157" t="s">
        <v>17</v>
      </c>
      <c r="B708" s="158"/>
      <c r="C708" s="158"/>
      <c r="D708" s="158"/>
      <c r="E708" s="158"/>
      <c r="F708" s="159"/>
      <c r="G708" s="19" t="s">
        <v>18</v>
      </c>
      <c r="H708" s="160">
        <f>IF((E707-L707)&lt;0,((E707-L707)*-1),(E707-L707))</f>
        <v>0</v>
      </c>
      <c r="I708" s="161"/>
      <c r="J708" s="161"/>
      <c r="K708" s="161"/>
      <c r="L708" s="161"/>
      <c r="M708" s="162"/>
    </row>
    <row r="709" spans="1:13" ht="15.6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</row>
    <row r="712" spans="1:13" ht="15.6" x14ac:dyDescent="0.25">
      <c r="A712" s="120" t="s">
        <v>57</v>
      </c>
      <c r="B712" s="121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2"/>
    </row>
    <row r="713" spans="1:13" ht="15.6" x14ac:dyDescent="0.25">
      <c r="A713" s="120" t="s">
        <v>8</v>
      </c>
      <c r="B713" s="121"/>
      <c r="C713" s="121"/>
      <c r="D713" s="121"/>
      <c r="E713" s="121"/>
      <c r="F713" s="122"/>
      <c r="G713" s="171"/>
      <c r="H713" s="120" t="s">
        <v>9</v>
      </c>
      <c r="I713" s="121"/>
      <c r="J713" s="121"/>
      <c r="K713" s="121"/>
      <c r="L713" s="121"/>
      <c r="M713" s="122"/>
    </row>
    <row r="714" spans="1:13" ht="15.6" x14ac:dyDescent="0.25">
      <c r="A714" s="9" t="s">
        <v>10</v>
      </c>
      <c r="B714" s="10" t="s">
        <v>11</v>
      </c>
      <c r="C714" s="10" t="s">
        <v>12</v>
      </c>
      <c r="D714" s="10" t="s">
        <v>13</v>
      </c>
      <c r="E714" s="10" t="s">
        <v>11</v>
      </c>
      <c r="F714" s="11" t="s">
        <v>14</v>
      </c>
      <c r="G714" s="172"/>
      <c r="H714" s="12" t="s">
        <v>10</v>
      </c>
      <c r="I714" s="10" t="str">
        <f>B714</f>
        <v>Dist</v>
      </c>
      <c r="J714" s="10" t="str">
        <f>C714</f>
        <v>R.L</v>
      </c>
      <c r="K714" s="10" t="str">
        <f>D714</f>
        <v>Av.RL</v>
      </c>
      <c r="L714" s="10" t="str">
        <f>E714</f>
        <v>Dist</v>
      </c>
      <c r="M714" s="10" t="str">
        <f>F714</f>
        <v>Area</v>
      </c>
    </row>
    <row r="715" spans="1:13" ht="15.6" x14ac:dyDescent="0.25">
      <c r="A715" s="13">
        <v>1</v>
      </c>
      <c r="B715" s="14"/>
      <c r="C715" s="14"/>
      <c r="D715" s="15" t="s">
        <v>15</v>
      </c>
      <c r="E715" s="16" t="s">
        <v>15</v>
      </c>
      <c r="F715" s="17" t="s">
        <v>15</v>
      </c>
      <c r="G715" s="172"/>
      <c r="H715" s="35">
        <v>1</v>
      </c>
      <c r="I715" s="36"/>
      <c r="J715" s="36"/>
      <c r="K715" s="37" t="s">
        <v>15</v>
      </c>
      <c r="L715" s="38" t="s">
        <v>15</v>
      </c>
      <c r="M715" s="38" t="s">
        <v>15</v>
      </c>
    </row>
    <row r="716" spans="1:13" ht="15.6" x14ac:dyDescent="0.25">
      <c r="A716" s="13">
        <v>2</v>
      </c>
      <c r="B716" s="14"/>
      <c r="C716" s="14"/>
      <c r="D716" s="15" t="str">
        <f t="shared" ref="D716:D729" si="186">IF(C716="","",ROUNDUP(((C715+C716)/2),2))</f>
        <v/>
      </c>
      <c r="E716" s="16" t="str">
        <f t="shared" ref="E716:E729" si="187">IF(B716="","",ROUND((B716-B715),2))</f>
        <v/>
      </c>
      <c r="F716" s="17" t="str">
        <f t="shared" ref="F716:F729" si="188">IF(E716="","",IF(C716="","",ROUND((E716*D716),3)))</f>
        <v/>
      </c>
      <c r="G716" s="172"/>
      <c r="H716" s="27">
        <v>2</v>
      </c>
      <c r="I716" s="14"/>
      <c r="J716" s="14"/>
      <c r="K716" s="15" t="str">
        <f>IF(J716="","",ROUNDUP(((J715+J716)/2),2))</f>
        <v/>
      </c>
      <c r="L716" s="16" t="str">
        <f>IF(I716="","",ROUND((I716-I715),2))</f>
        <v/>
      </c>
      <c r="M716" s="16" t="str">
        <f>IF(L716="","",IF(J716="","",ROUND((L716*K716),3)))</f>
        <v/>
      </c>
    </row>
    <row r="717" spans="1:13" ht="15.6" x14ac:dyDescent="0.25">
      <c r="A717" s="13">
        <v>3</v>
      </c>
      <c r="B717" s="14"/>
      <c r="C717" s="14"/>
      <c r="D717" s="15" t="str">
        <f t="shared" si="186"/>
        <v/>
      </c>
      <c r="E717" s="16" t="str">
        <f t="shared" si="187"/>
        <v/>
      </c>
      <c r="F717" s="17" t="str">
        <f t="shared" si="188"/>
        <v/>
      </c>
      <c r="G717" s="172"/>
      <c r="H717" s="27">
        <v>3</v>
      </c>
      <c r="I717" s="14"/>
      <c r="J717" s="14"/>
      <c r="K717" s="15" t="str">
        <f t="shared" ref="K717:K729" si="189">IF(J717="","",ROUNDUP(((J716+J717)/2),2))</f>
        <v/>
      </c>
      <c r="L717" s="16" t="str">
        <f t="shared" ref="L717:L729" si="190">IF(I717="","",ROUND((I717-I716),2))</f>
        <v/>
      </c>
      <c r="M717" s="16" t="str">
        <f t="shared" ref="M717:M729" si="191">IF(L717="","",IF(J717="","",ROUND((L717*K717),3)))</f>
        <v/>
      </c>
    </row>
    <row r="718" spans="1:13" ht="15.6" x14ac:dyDescent="0.25">
      <c r="A718" s="13">
        <v>4</v>
      </c>
      <c r="B718" s="14"/>
      <c r="C718" s="14"/>
      <c r="D718" s="15" t="str">
        <f t="shared" si="186"/>
        <v/>
      </c>
      <c r="E718" s="16" t="str">
        <f t="shared" si="187"/>
        <v/>
      </c>
      <c r="F718" s="17" t="str">
        <f t="shared" si="188"/>
        <v/>
      </c>
      <c r="G718" s="172"/>
      <c r="H718" s="27">
        <v>4</v>
      </c>
      <c r="I718" s="14"/>
      <c r="J718" s="14"/>
      <c r="K718" s="15" t="str">
        <f t="shared" si="189"/>
        <v/>
      </c>
      <c r="L718" s="16" t="str">
        <f t="shared" si="190"/>
        <v/>
      </c>
      <c r="M718" s="16" t="str">
        <f t="shared" si="191"/>
        <v/>
      </c>
    </row>
    <row r="719" spans="1:13" ht="15.6" x14ac:dyDescent="0.25">
      <c r="A719" s="13">
        <v>5</v>
      </c>
      <c r="B719" s="14"/>
      <c r="C719" s="14"/>
      <c r="D719" s="15" t="str">
        <f t="shared" si="186"/>
        <v/>
      </c>
      <c r="E719" s="16" t="str">
        <f t="shared" si="187"/>
        <v/>
      </c>
      <c r="F719" s="17" t="str">
        <f t="shared" si="188"/>
        <v/>
      </c>
      <c r="G719" s="172"/>
      <c r="H719" s="27">
        <v>5</v>
      </c>
      <c r="I719" s="14"/>
      <c r="J719" s="14"/>
      <c r="K719" s="15" t="str">
        <f t="shared" si="189"/>
        <v/>
      </c>
      <c r="L719" s="16" t="str">
        <f t="shared" si="190"/>
        <v/>
      </c>
      <c r="M719" s="16" t="str">
        <f t="shared" si="191"/>
        <v/>
      </c>
    </row>
    <row r="720" spans="1:13" ht="15.6" x14ac:dyDescent="0.25">
      <c r="A720" s="13">
        <v>6</v>
      </c>
      <c r="B720" s="14"/>
      <c r="C720" s="14"/>
      <c r="D720" s="15" t="str">
        <f t="shared" si="186"/>
        <v/>
      </c>
      <c r="E720" s="16" t="str">
        <f t="shared" si="187"/>
        <v/>
      </c>
      <c r="F720" s="17" t="str">
        <f t="shared" si="188"/>
        <v/>
      </c>
      <c r="G720" s="172"/>
      <c r="H720" s="27">
        <v>6</v>
      </c>
      <c r="I720" s="14"/>
      <c r="J720" s="14"/>
      <c r="K720" s="15" t="str">
        <f t="shared" si="189"/>
        <v/>
      </c>
      <c r="L720" s="16" t="str">
        <f t="shared" si="190"/>
        <v/>
      </c>
      <c r="M720" s="16" t="str">
        <f t="shared" si="191"/>
        <v/>
      </c>
    </row>
    <row r="721" spans="1:13" ht="15.6" x14ac:dyDescent="0.25">
      <c r="A721" s="13">
        <v>7</v>
      </c>
      <c r="B721" s="14"/>
      <c r="C721" s="14"/>
      <c r="D721" s="15" t="str">
        <f t="shared" si="186"/>
        <v/>
      </c>
      <c r="E721" s="16" t="str">
        <f t="shared" si="187"/>
        <v/>
      </c>
      <c r="F721" s="17" t="str">
        <f t="shared" si="188"/>
        <v/>
      </c>
      <c r="G721" s="172"/>
      <c r="H721" s="27">
        <v>7</v>
      </c>
      <c r="I721" s="14"/>
      <c r="J721" s="14"/>
      <c r="K721" s="15" t="str">
        <f t="shared" si="189"/>
        <v/>
      </c>
      <c r="L721" s="16" t="str">
        <f t="shared" si="190"/>
        <v/>
      </c>
      <c r="M721" s="16" t="str">
        <f t="shared" si="191"/>
        <v/>
      </c>
    </row>
    <row r="722" spans="1:13" ht="15.6" x14ac:dyDescent="0.25">
      <c r="A722" s="13">
        <v>8</v>
      </c>
      <c r="B722" s="14"/>
      <c r="C722" s="14"/>
      <c r="D722" s="15" t="str">
        <f t="shared" si="186"/>
        <v/>
      </c>
      <c r="E722" s="16" t="str">
        <f t="shared" si="187"/>
        <v/>
      </c>
      <c r="F722" s="17" t="str">
        <f t="shared" si="188"/>
        <v/>
      </c>
      <c r="G722" s="172"/>
      <c r="H722" s="27">
        <v>8</v>
      </c>
      <c r="I722" s="14"/>
      <c r="J722" s="14"/>
      <c r="K722" s="15" t="str">
        <f t="shared" si="189"/>
        <v/>
      </c>
      <c r="L722" s="16" t="str">
        <f t="shared" si="190"/>
        <v/>
      </c>
      <c r="M722" s="16" t="str">
        <f t="shared" si="191"/>
        <v/>
      </c>
    </row>
    <row r="723" spans="1:13" ht="15.6" x14ac:dyDescent="0.25">
      <c r="A723" s="13">
        <v>9</v>
      </c>
      <c r="B723" s="14"/>
      <c r="C723" s="14"/>
      <c r="D723" s="15" t="str">
        <f t="shared" si="186"/>
        <v/>
      </c>
      <c r="E723" s="16" t="str">
        <f t="shared" si="187"/>
        <v/>
      </c>
      <c r="F723" s="17" t="str">
        <f t="shared" si="188"/>
        <v/>
      </c>
      <c r="G723" s="172"/>
      <c r="H723" s="27">
        <v>9</v>
      </c>
      <c r="I723" s="14"/>
      <c r="J723" s="14"/>
      <c r="K723" s="15" t="str">
        <f t="shared" si="189"/>
        <v/>
      </c>
      <c r="L723" s="16" t="str">
        <f t="shared" si="190"/>
        <v/>
      </c>
      <c r="M723" s="16" t="str">
        <f t="shared" si="191"/>
        <v/>
      </c>
    </row>
    <row r="724" spans="1:13" ht="15.6" x14ac:dyDescent="0.25">
      <c r="A724" s="13">
        <v>10</v>
      </c>
      <c r="B724" s="14"/>
      <c r="C724" s="14"/>
      <c r="D724" s="15" t="str">
        <f t="shared" si="186"/>
        <v/>
      </c>
      <c r="E724" s="16" t="str">
        <f t="shared" si="187"/>
        <v/>
      </c>
      <c r="F724" s="17" t="str">
        <f t="shared" si="188"/>
        <v/>
      </c>
      <c r="G724" s="172"/>
      <c r="H724" s="27">
        <v>10</v>
      </c>
      <c r="I724" s="14"/>
      <c r="J724" s="14"/>
      <c r="K724" s="15" t="str">
        <f t="shared" si="189"/>
        <v/>
      </c>
      <c r="L724" s="16" t="str">
        <f t="shared" si="190"/>
        <v/>
      </c>
      <c r="M724" s="16" t="str">
        <f t="shared" si="191"/>
        <v/>
      </c>
    </row>
    <row r="725" spans="1:13" ht="15.6" x14ac:dyDescent="0.25">
      <c r="A725" s="13">
        <v>11</v>
      </c>
      <c r="B725" s="14"/>
      <c r="C725" s="14"/>
      <c r="D725" s="15" t="str">
        <f t="shared" si="186"/>
        <v/>
      </c>
      <c r="E725" s="16" t="str">
        <f t="shared" si="187"/>
        <v/>
      </c>
      <c r="F725" s="17" t="str">
        <f t="shared" si="188"/>
        <v/>
      </c>
      <c r="G725" s="172"/>
      <c r="H725" s="27">
        <v>11</v>
      </c>
      <c r="I725" s="14"/>
      <c r="J725" s="14"/>
      <c r="K725" s="15" t="str">
        <f t="shared" si="189"/>
        <v/>
      </c>
      <c r="L725" s="16" t="str">
        <f t="shared" si="190"/>
        <v/>
      </c>
      <c r="M725" s="16" t="str">
        <f t="shared" si="191"/>
        <v/>
      </c>
    </row>
    <row r="726" spans="1:13" ht="15.6" x14ac:dyDescent="0.25">
      <c r="A726" s="13">
        <v>12</v>
      </c>
      <c r="B726" s="14"/>
      <c r="C726" s="14"/>
      <c r="D726" s="15" t="str">
        <f t="shared" si="186"/>
        <v/>
      </c>
      <c r="E726" s="16" t="str">
        <f t="shared" si="187"/>
        <v/>
      </c>
      <c r="F726" s="17" t="str">
        <f t="shared" si="188"/>
        <v/>
      </c>
      <c r="G726" s="172"/>
      <c r="H726" s="27">
        <v>12</v>
      </c>
      <c r="I726" s="14"/>
      <c r="J726" s="14"/>
      <c r="K726" s="15" t="str">
        <f t="shared" si="189"/>
        <v/>
      </c>
      <c r="L726" s="16" t="str">
        <f t="shared" si="190"/>
        <v/>
      </c>
      <c r="M726" s="16" t="str">
        <f t="shared" si="191"/>
        <v/>
      </c>
    </row>
    <row r="727" spans="1:13" ht="15.6" x14ac:dyDescent="0.25">
      <c r="A727" s="13">
        <v>13</v>
      </c>
      <c r="B727" s="14"/>
      <c r="C727" s="14"/>
      <c r="D727" s="15" t="str">
        <f t="shared" si="186"/>
        <v/>
      </c>
      <c r="E727" s="16" t="str">
        <f t="shared" si="187"/>
        <v/>
      </c>
      <c r="F727" s="17" t="str">
        <f t="shared" si="188"/>
        <v/>
      </c>
      <c r="G727" s="172"/>
      <c r="H727" s="27">
        <v>13</v>
      </c>
      <c r="I727" s="14"/>
      <c r="J727" s="14"/>
      <c r="K727" s="15" t="str">
        <f t="shared" si="189"/>
        <v/>
      </c>
      <c r="L727" s="16" t="str">
        <f t="shared" si="190"/>
        <v/>
      </c>
      <c r="M727" s="16" t="str">
        <f t="shared" si="191"/>
        <v/>
      </c>
    </row>
    <row r="728" spans="1:13" ht="15.6" x14ac:dyDescent="0.25">
      <c r="A728" s="13">
        <v>14</v>
      </c>
      <c r="B728" s="14"/>
      <c r="C728" s="14"/>
      <c r="D728" s="15" t="str">
        <f t="shared" si="186"/>
        <v/>
      </c>
      <c r="E728" s="16" t="str">
        <f t="shared" si="187"/>
        <v/>
      </c>
      <c r="F728" s="17" t="str">
        <f t="shared" si="188"/>
        <v/>
      </c>
      <c r="G728" s="172"/>
      <c r="H728" s="27">
        <v>14</v>
      </c>
      <c r="I728" s="14"/>
      <c r="J728" s="14"/>
      <c r="K728" s="15" t="str">
        <f t="shared" si="189"/>
        <v/>
      </c>
      <c r="L728" s="16" t="str">
        <f t="shared" si="190"/>
        <v/>
      </c>
      <c r="M728" s="16" t="str">
        <f t="shared" si="191"/>
        <v/>
      </c>
    </row>
    <row r="729" spans="1:13" ht="15.6" x14ac:dyDescent="0.25">
      <c r="A729" s="13">
        <v>15</v>
      </c>
      <c r="B729" s="14"/>
      <c r="C729" s="14"/>
      <c r="D729" s="15" t="str">
        <f t="shared" si="186"/>
        <v/>
      </c>
      <c r="E729" s="16" t="str">
        <f t="shared" si="187"/>
        <v/>
      </c>
      <c r="F729" s="17" t="str">
        <f t="shared" si="188"/>
        <v/>
      </c>
      <c r="G729" s="172"/>
      <c r="H729" s="28">
        <v>15</v>
      </c>
      <c r="I729" s="29"/>
      <c r="J729" s="29"/>
      <c r="K729" s="30" t="str">
        <f t="shared" si="189"/>
        <v/>
      </c>
      <c r="L729" s="31" t="str">
        <f t="shared" si="190"/>
        <v/>
      </c>
      <c r="M729" s="31" t="str">
        <f t="shared" si="191"/>
        <v/>
      </c>
    </row>
    <row r="730" spans="1:13" ht="15.6" x14ac:dyDescent="0.3">
      <c r="A730" s="174" t="s">
        <v>16</v>
      </c>
      <c r="B730" s="175"/>
      <c r="C730" s="175"/>
      <c r="D730" s="176"/>
      <c r="E730" s="177">
        <f>ROUND((SUM(F715:F729)),2)</f>
        <v>0</v>
      </c>
      <c r="F730" s="178"/>
      <c r="G730" s="173"/>
      <c r="H730" s="174" t="s">
        <v>16</v>
      </c>
      <c r="I730" s="175"/>
      <c r="J730" s="175"/>
      <c r="K730" s="176"/>
      <c r="L730" s="177">
        <f>ROUND((SUM(M715:M729)),2)</f>
        <v>0</v>
      </c>
      <c r="M730" s="178"/>
    </row>
    <row r="731" spans="1:13" ht="15.6" x14ac:dyDescent="0.25">
      <c r="A731" s="157" t="s">
        <v>17</v>
      </c>
      <c r="B731" s="158"/>
      <c r="C731" s="158"/>
      <c r="D731" s="158"/>
      <c r="E731" s="158"/>
      <c r="F731" s="159"/>
      <c r="G731" s="19" t="s">
        <v>18</v>
      </c>
      <c r="H731" s="160">
        <f>IF((E730-L730)&lt;0,((E730-L730)*-1),(E730-L730))</f>
        <v>0</v>
      </c>
      <c r="I731" s="161"/>
      <c r="J731" s="161"/>
      <c r="K731" s="161"/>
      <c r="L731" s="161"/>
      <c r="M731" s="162"/>
    </row>
    <row r="732" spans="1:13" ht="15.6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</row>
    <row r="735" spans="1:13" ht="15.6" x14ac:dyDescent="0.25">
      <c r="A735" s="120" t="s">
        <v>58</v>
      </c>
      <c r="B735" s="121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2"/>
    </row>
    <row r="736" spans="1:13" ht="15.6" x14ac:dyDescent="0.25">
      <c r="A736" s="120" t="s">
        <v>8</v>
      </c>
      <c r="B736" s="121"/>
      <c r="C736" s="121"/>
      <c r="D736" s="121"/>
      <c r="E736" s="121"/>
      <c r="F736" s="122"/>
      <c r="G736" s="171"/>
      <c r="H736" s="120" t="s">
        <v>9</v>
      </c>
      <c r="I736" s="121"/>
      <c r="J736" s="121"/>
      <c r="K736" s="121"/>
      <c r="L736" s="121"/>
      <c r="M736" s="122"/>
    </row>
    <row r="737" spans="1:13" ht="15.6" x14ac:dyDescent="0.25">
      <c r="A737" s="9" t="s">
        <v>10</v>
      </c>
      <c r="B737" s="10" t="s">
        <v>11</v>
      </c>
      <c r="C737" s="10" t="s">
        <v>12</v>
      </c>
      <c r="D737" s="10" t="s">
        <v>13</v>
      </c>
      <c r="E737" s="10" t="s">
        <v>11</v>
      </c>
      <c r="F737" s="11" t="s">
        <v>14</v>
      </c>
      <c r="G737" s="172"/>
      <c r="H737" s="25" t="s">
        <v>10</v>
      </c>
      <c r="I737" s="26" t="str">
        <f>B737</f>
        <v>Dist</v>
      </c>
      <c r="J737" s="26" t="str">
        <f>C737</f>
        <v>R.L</v>
      </c>
      <c r="K737" s="26" t="str">
        <f>D737</f>
        <v>Av.RL</v>
      </c>
      <c r="L737" s="26" t="str">
        <f>E737</f>
        <v>Dist</v>
      </c>
      <c r="M737" s="26" t="str">
        <f>F737</f>
        <v>Area</v>
      </c>
    </row>
    <row r="738" spans="1:13" ht="15.6" x14ac:dyDescent="0.25">
      <c r="A738" s="13">
        <v>1</v>
      </c>
      <c r="B738" s="14"/>
      <c r="C738" s="14"/>
      <c r="D738" s="15" t="s">
        <v>15</v>
      </c>
      <c r="E738" s="16" t="s">
        <v>15</v>
      </c>
      <c r="F738" s="17" t="s">
        <v>15</v>
      </c>
      <c r="G738" s="172"/>
      <c r="H738" s="27">
        <v>1</v>
      </c>
      <c r="I738" s="14"/>
      <c r="J738" s="14"/>
      <c r="K738" s="15" t="s">
        <v>15</v>
      </c>
      <c r="L738" s="16" t="s">
        <v>15</v>
      </c>
      <c r="M738" s="16" t="s">
        <v>15</v>
      </c>
    </row>
    <row r="739" spans="1:13" ht="15.6" x14ac:dyDescent="0.25">
      <c r="A739" s="13">
        <v>2</v>
      </c>
      <c r="B739" s="14"/>
      <c r="C739" s="14"/>
      <c r="D739" s="15" t="str">
        <f t="shared" ref="D739:D752" si="192">IF(C739="","",ROUNDUP(((C738+C739)/2),2))</f>
        <v/>
      </c>
      <c r="E739" s="16" t="str">
        <f t="shared" ref="E739:E752" si="193">IF(B739="","",ROUND((B739-B738),2))</f>
        <v/>
      </c>
      <c r="F739" s="17" t="str">
        <f t="shared" ref="F739:F752" si="194">IF(E739="","",IF(C739="","",ROUND((E739*D739),3)))</f>
        <v/>
      </c>
      <c r="G739" s="172"/>
      <c r="H739" s="27">
        <v>2</v>
      </c>
      <c r="I739" s="14"/>
      <c r="J739" s="14"/>
      <c r="K739" s="15" t="str">
        <f>IF(J739="","",ROUNDUP(((J738+J739)/2),2))</f>
        <v/>
      </c>
      <c r="L739" s="16" t="str">
        <f>IF(I739="","",ROUND((I739-I738),2))</f>
        <v/>
      </c>
      <c r="M739" s="16" t="str">
        <f>IF(L739="","",IF(J739="","",ROUND((L739*K739),3)))</f>
        <v/>
      </c>
    </row>
    <row r="740" spans="1:13" ht="15.6" x14ac:dyDescent="0.25">
      <c r="A740" s="13">
        <v>3</v>
      </c>
      <c r="B740" s="14"/>
      <c r="C740" s="14"/>
      <c r="D740" s="15" t="str">
        <f t="shared" si="192"/>
        <v/>
      </c>
      <c r="E740" s="16" t="str">
        <f t="shared" si="193"/>
        <v/>
      </c>
      <c r="F740" s="17" t="str">
        <f t="shared" si="194"/>
        <v/>
      </c>
      <c r="G740" s="172"/>
      <c r="H740" s="27">
        <v>3</v>
      </c>
      <c r="I740" s="14"/>
      <c r="J740" s="14"/>
      <c r="K740" s="15" t="str">
        <f t="shared" ref="K740:K752" si="195">IF(J740="","",ROUNDUP(((J739+J740)/2),2))</f>
        <v/>
      </c>
      <c r="L740" s="16" t="str">
        <f t="shared" ref="L740:L752" si="196">IF(I740="","",ROUND((I740-I739),2))</f>
        <v/>
      </c>
      <c r="M740" s="16" t="str">
        <f t="shared" ref="M740:M752" si="197">IF(L740="","",IF(J740="","",ROUND((L740*K740),3)))</f>
        <v/>
      </c>
    </row>
    <row r="741" spans="1:13" ht="15.6" x14ac:dyDescent="0.25">
      <c r="A741" s="13">
        <v>4</v>
      </c>
      <c r="B741" s="14"/>
      <c r="C741" s="14"/>
      <c r="D741" s="15" t="str">
        <f t="shared" si="192"/>
        <v/>
      </c>
      <c r="E741" s="16" t="str">
        <f t="shared" si="193"/>
        <v/>
      </c>
      <c r="F741" s="17" t="str">
        <f t="shared" si="194"/>
        <v/>
      </c>
      <c r="G741" s="172"/>
      <c r="H741" s="27">
        <v>4</v>
      </c>
      <c r="I741" s="14"/>
      <c r="J741" s="14"/>
      <c r="K741" s="15" t="str">
        <f t="shared" si="195"/>
        <v/>
      </c>
      <c r="L741" s="16" t="str">
        <f t="shared" si="196"/>
        <v/>
      </c>
      <c r="M741" s="16" t="str">
        <f t="shared" si="197"/>
        <v/>
      </c>
    </row>
    <row r="742" spans="1:13" ht="15.6" x14ac:dyDescent="0.25">
      <c r="A742" s="13">
        <v>5</v>
      </c>
      <c r="B742" s="14"/>
      <c r="C742" s="14"/>
      <c r="D742" s="15" t="str">
        <f t="shared" si="192"/>
        <v/>
      </c>
      <c r="E742" s="16" t="str">
        <f t="shared" si="193"/>
        <v/>
      </c>
      <c r="F742" s="17" t="str">
        <f t="shared" si="194"/>
        <v/>
      </c>
      <c r="G742" s="172"/>
      <c r="H742" s="27">
        <v>5</v>
      </c>
      <c r="I742" s="14"/>
      <c r="J742" s="14"/>
      <c r="K742" s="15" t="str">
        <f t="shared" si="195"/>
        <v/>
      </c>
      <c r="L742" s="16" t="str">
        <f t="shared" si="196"/>
        <v/>
      </c>
      <c r="M742" s="16" t="str">
        <f t="shared" si="197"/>
        <v/>
      </c>
    </row>
    <row r="743" spans="1:13" ht="15.6" x14ac:dyDescent="0.25">
      <c r="A743" s="13">
        <v>6</v>
      </c>
      <c r="B743" s="14"/>
      <c r="C743" s="14"/>
      <c r="D743" s="15" t="str">
        <f t="shared" si="192"/>
        <v/>
      </c>
      <c r="E743" s="16" t="str">
        <f t="shared" si="193"/>
        <v/>
      </c>
      <c r="F743" s="17" t="str">
        <f t="shared" si="194"/>
        <v/>
      </c>
      <c r="G743" s="172"/>
      <c r="H743" s="27">
        <v>6</v>
      </c>
      <c r="I743" s="14"/>
      <c r="J743" s="14"/>
      <c r="K743" s="15" t="str">
        <f t="shared" si="195"/>
        <v/>
      </c>
      <c r="L743" s="16" t="str">
        <f t="shared" si="196"/>
        <v/>
      </c>
      <c r="M743" s="16" t="str">
        <f t="shared" si="197"/>
        <v/>
      </c>
    </row>
    <row r="744" spans="1:13" ht="15.6" x14ac:dyDescent="0.25">
      <c r="A744" s="13">
        <v>7</v>
      </c>
      <c r="B744" s="14"/>
      <c r="C744" s="14"/>
      <c r="D744" s="15" t="str">
        <f t="shared" si="192"/>
        <v/>
      </c>
      <c r="E744" s="16" t="str">
        <f t="shared" si="193"/>
        <v/>
      </c>
      <c r="F744" s="17" t="str">
        <f t="shared" si="194"/>
        <v/>
      </c>
      <c r="G744" s="172"/>
      <c r="H744" s="27">
        <v>7</v>
      </c>
      <c r="I744" s="14"/>
      <c r="J744" s="14"/>
      <c r="K744" s="15" t="str">
        <f t="shared" si="195"/>
        <v/>
      </c>
      <c r="L744" s="16" t="str">
        <f t="shared" si="196"/>
        <v/>
      </c>
      <c r="M744" s="16" t="str">
        <f t="shared" si="197"/>
        <v/>
      </c>
    </row>
    <row r="745" spans="1:13" ht="15.6" x14ac:dyDescent="0.25">
      <c r="A745" s="13">
        <v>8</v>
      </c>
      <c r="B745" s="14"/>
      <c r="C745" s="14"/>
      <c r="D745" s="15" t="str">
        <f t="shared" si="192"/>
        <v/>
      </c>
      <c r="E745" s="16" t="str">
        <f t="shared" si="193"/>
        <v/>
      </c>
      <c r="F745" s="17" t="str">
        <f t="shared" si="194"/>
        <v/>
      </c>
      <c r="G745" s="172"/>
      <c r="H745" s="27">
        <v>8</v>
      </c>
      <c r="I745" s="14"/>
      <c r="J745" s="14"/>
      <c r="K745" s="15" t="str">
        <f t="shared" si="195"/>
        <v/>
      </c>
      <c r="L745" s="16" t="str">
        <f t="shared" si="196"/>
        <v/>
      </c>
      <c r="M745" s="16" t="str">
        <f t="shared" si="197"/>
        <v/>
      </c>
    </row>
    <row r="746" spans="1:13" ht="15.6" x14ac:dyDescent="0.25">
      <c r="A746" s="13">
        <v>9</v>
      </c>
      <c r="B746" s="14"/>
      <c r="C746" s="14"/>
      <c r="D746" s="15" t="str">
        <f t="shared" si="192"/>
        <v/>
      </c>
      <c r="E746" s="16" t="str">
        <f t="shared" si="193"/>
        <v/>
      </c>
      <c r="F746" s="17" t="str">
        <f t="shared" si="194"/>
        <v/>
      </c>
      <c r="G746" s="172"/>
      <c r="H746" s="27">
        <v>9</v>
      </c>
      <c r="I746" s="14"/>
      <c r="J746" s="14"/>
      <c r="K746" s="15" t="str">
        <f t="shared" si="195"/>
        <v/>
      </c>
      <c r="L746" s="16" t="str">
        <f t="shared" si="196"/>
        <v/>
      </c>
      <c r="M746" s="16" t="str">
        <f t="shared" si="197"/>
        <v/>
      </c>
    </row>
    <row r="747" spans="1:13" ht="15.6" x14ac:dyDescent="0.25">
      <c r="A747" s="13">
        <v>10</v>
      </c>
      <c r="B747" s="14"/>
      <c r="C747" s="14"/>
      <c r="D747" s="15" t="str">
        <f t="shared" si="192"/>
        <v/>
      </c>
      <c r="E747" s="16" t="str">
        <f t="shared" si="193"/>
        <v/>
      </c>
      <c r="F747" s="17" t="str">
        <f t="shared" si="194"/>
        <v/>
      </c>
      <c r="G747" s="172"/>
      <c r="H747" s="27">
        <v>10</v>
      </c>
      <c r="I747" s="14"/>
      <c r="J747" s="14"/>
      <c r="K747" s="15" t="str">
        <f t="shared" si="195"/>
        <v/>
      </c>
      <c r="L747" s="16" t="str">
        <f t="shared" si="196"/>
        <v/>
      </c>
      <c r="M747" s="16" t="str">
        <f t="shared" si="197"/>
        <v/>
      </c>
    </row>
    <row r="748" spans="1:13" ht="15.6" x14ac:dyDescent="0.25">
      <c r="A748" s="13">
        <v>11</v>
      </c>
      <c r="B748" s="14"/>
      <c r="C748" s="14"/>
      <c r="D748" s="15" t="str">
        <f t="shared" si="192"/>
        <v/>
      </c>
      <c r="E748" s="16" t="str">
        <f t="shared" si="193"/>
        <v/>
      </c>
      <c r="F748" s="17" t="str">
        <f t="shared" si="194"/>
        <v/>
      </c>
      <c r="G748" s="172"/>
      <c r="H748" s="27">
        <v>11</v>
      </c>
      <c r="I748" s="14"/>
      <c r="J748" s="14"/>
      <c r="K748" s="15" t="str">
        <f t="shared" si="195"/>
        <v/>
      </c>
      <c r="L748" s="16" t="str">
        <f t="shared" si="196"/>
        <v/>
      </c>
      <c r="M748" s="16" t="str">
        <f t="shared" si="197"/>
        <v/>
      </c>
    </row>
    <row r="749" spans="1:13" ht="15.6" x14ac:dyDescent="0.25">
      <c r="A749" s="13">
        <v>12</v>
      </c>
      <c r="B749" s="14"/>
      <c r="C749" s="14"/>
      <c r="D749" s="15" t="str">
        <f t="shared" si="192"/>
        <v/>
      </c>
      <c r="E749" s="16" t="str">
        <f t="shared" si="193"/>
        <v/>
      </c>
      <c r="F749" s="17" t="str">
        <f t="shared" si="194"/>
        <v/>
      </c>
      <c r="G749" s="172"/>
      <c r="H749" s="27">
        <v>12</v>
      </c>
      <c r="I749" s="14"/>
      <c r="J749" s="14"/>
      <c r="K749" s="15" t="str">
        <f t="shared" si="195"/>
        <v/>
      </c>
      <c r="L749" s="16" t="str">
        <f t="shared" si="196"/>
        <v/>
      </c>
      <c r="M749" s="16" t="str">
        <f t="shared" si="197"/>
        <v/>
      </c>
    </row>
    <row r="750" spans="1:13" ht="15.6" x14ac:dyDescent="0.25">
      <c r="A750" s="13">
        <v>13</v>
      </c>
      <c r="B750" s="14"/>
      <c r="C750" s="14"/>
      <c r="D750" s="15" t="str">
        <f t="shared" si="192"/>
        <v/>
      </c>
      <c r="E750" s="16" t="str">
        <f t="shared" si="193"/>
        <v/>
      </c>
      <c r="F750" s="17" t="str">
        <f t="shared" si="194"/>
        <v/>
      </c>
      <c r="G750" s="172"/>
      <c r="H750" s="27">
        <v>13</v>
      </c>
      <c r="I750" s="14"/>
      <c r="J750" s="14"/>
      <c r="K750" s="15" t="str">
        <f t="shared" si="195"/>
        <v/>
      </c>
      <c r="L750" s="16" t="str">
        <f t="shared" si="196"/>
        <v/>
      </c>
      <c r="M750" s="16" t="str">
        <f t="shared" si="197"/>
        <v/>
      </c>
    </row>
    <row r="751" spans="1:13" ht="15.6" x14ac:dyDescent="0.25">
      <c r="A751" s="13">
        <v>14</v>
      </c>
      <c r="B751" s="14"/>
      <c r="C751" s="14"/>
      <c r="D751" s="15" t="str">
        <f t="shared" si="192"/>
        <v/>
      </c>
      <c r="E751" s="16" t="str">
        <f t="shared" si="193"/>
        <v/>
      </c>
      <c r="F751" s="17" t="str">
        <f t="shared" si="194"/>
        <v/>
      </c>
      <c r="G751" s="172"/>
      <c r="H751" s="27">
        <v>14</v>
      </c>
      <c r="I751" s="14"/>
      <c r="J751" s="14"/>
      <c r="K751" s="15" t="str">
        <f t="shared" si="195"/>
        <v/>
      </c>
      <c r="L751" s="16" t="str">
        <f t="shared" si="196"/>
        <v/>
      </c>
      <c r="M751" s="16" t="str">
        <f t="shared" si="197"/>
        <v/>
      </c>
    </row>
    <row r="752" spans="1:13" ht="15.6" x14ac:dyDescent="0.25">
      <c r="A752" s="13">
        <v>15</v>
      </c>
      <c r="B752" s="14"/>
      <c r="C752" s="14"/>
      <c r="D752" s="15" t="str">
        <f t="shared" si="192"/>
        <v/>
      </c>
      <c r="E752" s="16" t="str">
        <f t="shared" si="193"/>
        <v/>
      </c>
      <c r="F752" s="17" t="str">
        <f t="shared" si="194"/>
        <v/>
      </c>
      <c r="G752" s="172"/>
      <c r="H752" s="28">
        <v>15</v>
      </c>
      <c r="I752" s="29"/>
      <c r="J752" s="29"/>
      <c r="K752" s="30" t="str">
        <f t="shared" si="195"/>
        <v/>
      </c>
      <c r="L752" s="31" t="str">
        <f t="shared" si="196"/>
        <v/>
      </c>
      <c r="M752" s="31" t="str">
        <f t="shared" si="197"/>
        <v/>
      </c>
    </row>
    <row r="753" spans="1:13" ht="15.6" x14ac:dyDescent="0.3">
      <c r="A753" s="174" t="s">
        <v>16</v>
      </c>
      <c r="B753" s="175"/>
      <c r="C753" s="175"/>
      <c r="D753" s="176"/>
      <c r="E753" s="177">
        <f>ROUND((SUM(F738:F752)),2)</f>
        <v>0</v>
      </c>
      <c r="F753" s="178"/>
      <c r="G753" s="173"/>
      <c r="H753" s="174" t="s">
        <v>16</v>
      </c>
      <c r="I753" s="175"/>
      <c r="J753" s="175"/>
      <c r="K753" s="176"/>
      <c r="L753" s="177">
        <f>ROUND((SUM(M738:M752)),2)</f>
        <v>0</v>
      </c>
      <c r="M753" s="178"/>
    </row>
    <row r="754" spans="1:13" ht="15.6" x14ac:dyDescent="0.25">
      <c r="A754" s="157" t="s">
        <v>17</v>
      </c>
      <c r="B754" s="158"/>
      <c r="C754" s="158"/>
      <c r="D754" s="158"/>
      <c r="E754" s="158"/>
      <c r="F754" s="159"/>
      <c r="G754" s="19" t="s">
        <v>18</v>
      </c>
      <c r="H754" s="160">
        <f>IF((E753-L753)&lt;0,((E753-L753)*-1),(E753-L753))</f>
        <v>0</v>
      </c>
      <c r="I754" s="161"/>
      <c r="J754" s="161"/>
      <c r="K754" s="161"/>
      <c r="L754" s="161"/>
      <c r="M754" s="162"/>
    </row>
    <row r="755" spans="1:13" ht="15.6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</row>
    <row r="758" spans="1:13" ht="15.6" x14ac:dyDescent="0.25">
      <c r="A758" s="120" t="s">
        <v>59</v>
      </c>
      <c r="B758" s="121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2"/>
    </row>
    <row r="759" spans="1:13" ht="15.6" x14ac:dyDescent="0.25">
      <c r="A759" s="120" t="s">
        <v>8</v>
      </c>
      <c r="B759" s="121"/>
      <c r="C759" s="121"/>
      <c r="D759" s="121"/>
      <c r="E759" s="121"/>
      <c r="F759" s="122"/>
      <c r="G759" s="171"/>
      <c r="H759" s="120" t="s">
        <v>9</v>
      </c>
      <c r="I759" s="121"/>
      <c r="J759" s="121"/>
      <c r="K759" s="121"/>
      <c r="L759" s="121"/>
      <c r="M759" s="122"/>
    </row>
    <row r="760" spans="1:13" ht="15.6" x14ac:dyDescent="0.25">
      <c r="A760" s="9" t="s">
        <v>10</v>
      </c>
      <c r="B760" s="10" t="s">
        <v>11</v>
      </c>
      <c r="C760" s="10" t="s">
        <v>12</v>
      </c>
      <c r="D760" s="10" t="s">
        <v>13</v>
      </c>
      <c r="E760" s="10" t="s">
        <v>11</v>
      </c>
      <c r="F760" s="11" t="s">
        <v>14</v>
      </c>
      <c r="G760" s="172"/>
      <c r="H760" s="25" t="s">
        <v>10</v>
      </c>
      <c r="I760" s="26" t="str">
        <f>B760</f>
        <v>Dist</v>
      </c>
      <c r="J760" s="26" t="str">
        <f>C760</f>
        <v>R.L</v>
      </c>
      <c r="K760" s="26" t="str">
        <f>D760</f>
        <v>Av.RL</v>
      </c>
      <c r="L760" s="26" t="str">
        <f>E760</f>
        <v>Dist</v>
      </c>
      <c r="M760" s="26" t="str">
        <f>F760</f>
        <v>Area</v>
      </c>
    </row>
    <row r="761" spans="1:13" ht="15.6" x14ac:dyDescent="0.25">
      <c r="A761" s="13">
        <v>1</v>
      </c>
      <c r="B761" s="14"/>
      <c r="C761" s="14"/>
      <c r="D761" s="15" t="s">
        <v>15</v>
      </c>
      <c r="E761" s="16" t="s">
        <v>15</v>
      </c>
      <c r="F761" s="17" t="s">
        <v>15</v>
      </c>
      <c r="G761" s="172"/>
      <c r="H761" s="27">
        <v>1</v>
      </c>
      <c r="I761" s="14"/>
      <c r="J761" s="14"/>
      <c r="K761" s="15" t="s">
        <v>15</v>
      </c>
      <c r="L761" s="16" t="s">
        <v>15</v>
      </c>
      <c r="M761" s="16" t="s">
        <v>15</v>
      </c>
    </row>
    <row r="762" spans="1:13" ht="15.6" x14ac:dyDescent="0.25">
      <c r="A762" s="13">
        <v>2</v>
      </c>
      <c r="B762" s="14"/>
      <c r="C762" s="14"/>
      <c r="D762" s="15" t="str">
        <f t="shared" ref="D762:D775" si="198">IF(C762="","",ROUNDUP(((C761+C762)/2),2))</f>
        <v/>
      </c>
      <c r="E762" s="16" t="str">
        <f t="shared" ref="E762:E775" si="199">IF(B762="","",ROUND((B762-B761),2))</f>
        <v/>
      </c>
      <c r="F762" s="17" t="str">
        <f t="shared" ref="F762:F775" si="200">IF(E762="","",IF(C762="","",ROUND((E762*D762),3)))</f>
        <v/>
      </c>
      <c r="G762" s="172"/>
      <c r="H762" s="27">
        <v>2</v>
      </c>
      <c r="I762" s="14"/>
      <c r="J762" s="14"/>
      <c r="K762" s="15" t="str">
        <f>IF(J762="","",ROUNDUP(((J761+J762)/2),2))</f>
        <v/>
      </c>
      <c r="L762" s="16" t="str">
        <f>IF(I762="","",ROUND((I762-I761),2))</f>
        <v/>
      </c>
      <c r="M762" s="16" t="str">
        <f>IF(L762="","",IF(J762="","",ROUND((L762*K762),3)))</f>
        <v/>
      </c>
    </row>
    <row r="763" spans="1:13" ht="15.6" x14ac:dyDescent="0.25">
      <c r="A763" s="13">
        <v>3</v>
      </c>
      <c r="B763" s="14"/>
      <c r="C763" s="14"/>
      <c r="D763" s="15" t="str">
        <f t="shared" si="198"/>
        <v/>
      </c>
      <c r="E763" s="16" t="str">
        <f t="shared" si="199"/>
        <v/>
      </c>
      <c r="F763" s="17" t="str">
        <f t="shared" si="200"/>
        <v/>
      </c>
      <c r="G763" s="172"/>
      <c r="H763" s="27">
        <v>3</v>
      </c>
      <c r="I763" s="14"/>
      <c r="J763" s="14"/>
      <c r="K763" s="15" t="str">
        <f t="shared" ref="K763:K775" si="201">IF(J763="","",ROUNDUP(((J762+J763)/2),2))</f>
        <v/>
      </c>
      <c r="L763" s="16" t="str">
        <f t="shared" ref="L763:L775" si="202">IF(I763="","",ROUND((I763-I762),2))</f>
        <v/>
      </c>
      <c r="M763" s="16" t="str">
        <f t="shared" ref="M763:M775" si="203">IF(L763="","",IF(J763="","",ROUND((L763*K763),3)))</f>
        <v/>
      </c>
    </row>
    <row r="764" spans="1:13" ht="15.6" x14ac:dyDescent="0.25">
      <c r="A764" s="13">
        <v>4</v>
      </c>
      <c r="B764" s="14"/>
      <c r="C764" s="14"/>
      <c r="D764" s="15" t="str">
        <f t="shared" si="198"/>
        <v/>
      </c>
      <c r="E764" s="16" t="str">
        <f t="shared" si="199"/>
        <v/>
      </c>
      <c r="F764" s="17" t="str">
        <f t="shared" si="200"/>
        <v/>
      </c>
      <c r="G764" s="172"/>
      <c r="H764" s="27">
        <v>4</v>
      </c>
      <c r="I764" s="14"/>
      <c r="J764" s="14"/>
      <c r="K764" s="15" t="str">
        <f t="shared" si="201"/>
        <v/>
      </c>
      <c r="L764" s="16" t="str">
        <f t="shared" si="202"/>
        <v/>
      </c>
      <c r="M764" s="16" t="str">
        <f t="shared" si="203"/>
        <v/>
      </c>
    </row>
    <row r="765" spans="1:13" ht="15.6" x14ac:dyDescent="0.25">
      <c r="A765" s="13">
        <v>5</v>
      </c>
      <c r="B765" s="14"/>
      <c r="C765" s="14"/>
      <c r="D765" s="15" t="str">
        <f t="shared" si="198"/>
        <v/>
      </c>
      <c r="E765" s="16" t="str">
        <f t="shared" si="199"/>
        <v/>
      </c>
      <c r="F765" s="17" t="str">
        <f t="shared" si="200"/>
        <v/>
      </c>
      <c r="G765" s="172"/>
      <c r="H765" s="27">
        <v>5</v>
      </c>
      <c r="I765" s="14"/>
      <c r="J765" s="14"/>
      <c r="K765" s="15" t="str">
        <f t="shared" si="201"/>
        <v/>
      </c>
      <c r="L765" s="16" t="str">
        <f t="shared" si="202"/>
        <v/>
      </c>
      <c r="M765" s="16" t="str">
        <f t="shared" si="203"/>
        <v/>
      </c>
    </row>
    <row r="766" spans="1:13" ht="15.6" x14ac:dyDescent="0.25">
      <c r="A766" s="13">
        <v>6</v>
      </c>
      <c r="B766" s="14"/>
      <c r="C766" s="14"/>
      <c r="D766" s="15" t="str">
        <f t="shared" si="198"/>
        <v/>
      </c>
      <c r="E766" s="16" t="str">
        <f t="shared" si="199"/>
        <v/>
      </c>
      <c r="F766" s="17" t="str">
        <f t="shared" si="200"/>
        <v/>
      </c>
      <c r="G766" s="172"/>
      <c r="H766" s="27">
        <v>6</v>
      </c>
      <c r="I766" s="14"/>
      <c r="J766" s="14"/>
      <c r="K766" s="15" t="str">
        <f t="shared" si="201"/>
        <v/>
      </c>
      <c r="L766" s="16" t="str">
        <f t="shared" si="202"/>
        <v/>
      </c>
      <c r="M766" s="16" t="str">
        <f t="shared" si="203"/>
        <v/>
      </c>
    </row>
    <row r="767" spans="1:13" ht="15.6" x14ac:dyDescent="0.25">
      <c r="A767" s="13">
        <v>7</v>
      </c>
      <c r="B767" s="14"/>
      <c r="C767" s="14"/>
      <c r="D767" s="15" t="str">
        <f t="shared" si="198"/>
        <v/>
      </c>
      <c r="E767" s="16" t="str">
        <f t="shared" si="199"/>
        <v/>
      </c>
      <c r="F767" s="17" t="str">
        <f t="shared" si="200"/>
        <v/>
      </c>
      <c r="G767" s="172"/>
      <c r="H767" s="27">
        <v>7</v>
      </c>
      <c r="I767" s="14"/>
      <c r="J767" s="14"/>
      <c r="K767" s="15" t="str">
        <f t="shared" si="201"/>
        <v/>
      </c>
      <c r="L767" s="16" t="str">
        <f t="shared" si="202"/>
        <v/>
      </c>
      <c r="M767" s="16" t="str">
        <f t="shared" si="203"/>
        <v/>
      </c>
    </row>
    <row r="768" spans="1:13" ht="15.6" x14ac:dyDescent="0.25">
      <c r="A768" s="13">
        <v>8</v>
      </c>
      <c r="B768" s="14"/>
      <c r="C768" s="14"/>
      <c r="D768" s="15" t="str">
        <f t="shared" si="198"/>
        <v/>
      </c>
      <c r="E768" s="16" t="str">
        <f t="shared" si="199"/>
        <v/>
      </c>
      <c r="F768" s="17" t="str">
        <f t="shared" si="200"/>
        <v/>
      </c>
      <c r="G768" s="172"/>
      <c r="H768" s="27">
        <v>8</v>
      </c>
      <c r="I768" s="14"/>
      <c r="J768" s="14"/>
      <c r="K768" s="15" t="str">
        <f t="shared" si="201"/>
        <v/>
      </c>
      <c r="L768" s="16" t="str">
        <f t="shared" si="202"/>
        <v/>
      </c>
      <c r="M768" s="16" t="str">
        <f t="shared" si="203"/>
        <v/>
      </c>
    </row>
    <row r="769" spans="1:13" ht="15.6" x14ac:dyDescent="0.25">
      <c r="A769" s="13">
        <v>9</v>
      </c>
      <c r="B769" s="14"/>
      <c r="C769" s="14"/>
      <c r="D769" s="15" t="str">
        <f t="shared" si="198"/>
        <v/>
      </c>
      <c r="E769" s="16" t="str">
        <f t="shared" si="199"/>
        <v/>
      </c>
      <c r="F769" s="17" t="str">
        <f t="shared" si="200"/>
        <v/>
      </c>
      <c r="G769" s="172"/>
      <c r="H769" s="27">
        <v>9</v>
      </c>
      <c r="I769" s="14"/>
      <c r="J769" s="14"/>
      <c r="K769" s="15" t="str">
        <f t="shared" si="201"/>
        <v/>
      </c>
      <c r="L769" s="16" t="str">
        <f t="shared" si="202"/>
        <v/>
      </c>
      <c r="M769" s="16" t="str">
        <f t="shared" si="203"/>
        <v/>
      </c>
    </row>
    <row r="770" spans="1:13" ht="15.6" x14ac:dyDescent="0.25">
      <c r="A770" s="13">
        <v>10</v>
      </c>
      <c r="B770" s="14"/>
      <c r="C770" s="14"/>
      <c r="D770" s="15" t="str">
        <f t="shared" si="198"/>
        <v/>
      </c>
      <c r="E770" s="16" t="str">
        <f t="shared" si="199"/>
        <v/>
      </c>
      <c r="F770" s="17" t="str">
        <f t="shared" si="200"/>
        <v/>
      </c>
      <c r="G770" s="172"/>
      <c r="H770" s="27">
        <v>10</v>
      </c>
      <c r="I770" s="14"/>
      <c r="J770" s="14"/>
      <c r="K770" s="15" t="str">
        <f t="shared" si="201"/>
        <v/>
      </c>
      <c r="L770" s="16" t="str">
        <f t="shared" si="202"/>
        <v/>
      </c>
      <c r="M770" s="16" t="str">
        <f t="shared" si="203"/>
        <v/>
      </c>
    </row>
    <row r="771" spans="1:13" ht="15.6" x14ac:dyDescent="0.25">
      <c r="A771" s="13">
        <v>11</v>
      </c>
      <c r="B771" s="14"/>
      <c r="C771" s="14"/>
      <c r="D771" s="15" t="str">
        <f t="shared" si="198"/>
        <v/>
      </c>
      <c r="E771" s="16" t="str">
        <f t="shared" si="199"/>
        <v/>
      </c>
      <c r="F771" s="17" t="str">
        <f t="shared" si="200"/>
        <v/>
      </c>
      <c r="G771" s="172"/>
      <c r="H771" s="27">
        <v>11</v>
      </c>
      <c r="I771" s="14"/>
      <c r="J771" s="14"/>
      <c r="K771" s="15" t="str">
        <f t="shared" si="201"/>
        <v/>
      </c>
      <c r="L771" s="16" t="str">
        <f t="shared" si="202"/>
        <v/>
      </c>
      <c r="M771" s="16" t="str">
        <f t="shared" si="203"/>
        <v/>
      </c>
    </row>
    <row r="772" spans="1:13" ht="15.6" x14ac:dyDescent="0.25">
      <c r="A772" s="13">
        <v>12</v>
      </c>
      <c r="B772" s="14"/>
      <c r="C772" s="14"/>
      <c r="D772" s="15" t="str">
        <f t="shared" si="198"/>
        <v/>
      </c>
      <c r="E772" s="16" t="str">
        <f t="shared" si="199"/>
        <v/>
      </c>
      <c r="F772" s="17" t="str">
        <f t="shared" si="200"/>
        <v/>
      </c>
      <c r="G772" s="172"/>
      <c r="H772" s="27">
        <v>12</v>
      </c>
      <c r="I772" s="14"/>
      <c r="J772" s="14"/>
      <c r="K772" s="15" t="str">
        <f t="shared" si="201"/>
        <v/>
      </c>
      <c r="L772" s="16" t="str">
        <f t="shared" si="202"/>
        <v/>
      </c>
      <c r="M772" s="16" t="str">
        <f t="shared" si="203"/>
        <v/>
      </c>
    </row>
    <row r="773" spans="1:13" ht="15.6" x14ac:dyDescent="0.25">
      <c r="A773" s="13">
        <v>13</v>
      </c>
      <c r="B773" s="14"/>
      <c r="C773" s="14"/>
      <c r="D773" s="15" t="str">
        <f t="shared" si="198"/>
        <v/>
      </c>
      <c r="E773" s="16" t="str">
        <f t="shared" si="199"/>
        <v/>
      </c>
      <c r="F773" s="17" t="str">
        <f t="shared" si="200"/>
        <v/>
      </c>
      <c r="G773" s="172"/>
      <c r="H773" s="27">
        <v>13</v>
      </c>
      <c r="I773" s="14"/>
      <c r="J773" s="14"/>
      <c r="K773" s="15" t="str">
        <f t="shared" si="201"/>
        <v/>
      </c>
      <c r="L773" s="16" t="str">
        <f t="shared" si="202"/>
        <v/>
      </c>
      <c r="M773" s="16" t="str">
        <f t="shared" si="203"/>
        <v/>
      </c>
    </row>
    <row r="774" spans="1:13" ht="15.6" x14ac:dyDescent="0.25">
      <c r="A774" s="13">
        <v>14</v>
      </c>
      <c r="B774" s="14"/>
      <c r="C774" s="14"/>
      <c r="D774" s="15" t="str">
        <f t="shared" si="198"/>
        <v/>
      </c>
      <c r="E774" s="16" t="str">
        <f t="shared" si="199"/>
        <v/>
      </c>
      <c r="F774" s="17" t="str">
        <f t="shared" si="200"/>
        <v/>
      </c>
      <c r="G774" s="172"/>
      <c r="H774" s="27">
        <v>14</v>
      </c>
      <c r="I774" s="14"/>
      <c r="J774" s="14"/>
      <c r="K774" s="15" t="str">
        <f t="shared" si="201"/>
        <v/>
      </c>
      <c r="L774" s="16" t="str">
        <f t="shared" si="202"/>
        <v/>
      </c>
      <c r="M774" s="16" t="str">
        <f t="shared" si="203"/>
        <v/>
      </c>
    </row>
    <row r="775" spans="1:13" ht="15.6" x14ac:dyDescent="0.25">
      <c r="A775" s="13">
        <v>15</v>
      </c>
      <c r="B775" s="14"/>
      <c r="C775" s="14"/>
      <c r="D775" s="15" t="str">
        <f t="shared" si="198"/>
        <v/>
      </c>
      <c r="E775" s="16" t="str">
        <f t="shared" si="199"/>
        <v/>
      </c>
      <c r="F775" s="17" t="str">
        <f t="shared" si="200"/>
        <v/>
      </c>
      <c r="G775" s="172"/>
      <c r="H775" s="28">
        <v>15</v>
      </c>
      <c r="I775" s="29"/>
      <c r="J775" s="29"/>
      <c r="K775" s="30" t="str">
        <f t="shared" si="201"/>
        <v/>
      </c>
      <c r="L775" s="31" t="str">
        <f t="shared" si="202"/>
        <v/>
      </c>
      <c r="M775" s="31" t="str">
        <f t="shared" si="203"/>
        <v/>
      </c>
    </row>
    <row r="776" spans="1:13" ht="15.6" x14ac:dyDescent="0.3">
      <c r="A776" s="174" t="s">
        <v>16</v>
      </c>
      <c r="B776" s="175"/>
      <c r="C776" s="175"/>
      <c r="D776" s="176"/>
      <c r="E776" s="177">
        <f>ROUND((SUM(F761:F775)),2)</f>
        <v>0</v>
      </c>
      <c r="F776" s="178"/>
      <c r="G776" s="173"/>
      <c r="H776" s="174" t="s">
        <v>16</v>
      </c>
      <c r="I776" s="175"/>
      <c r="J776" s="175"/>
      <c r="K776" s="176"/>
      <c r="L776" s="177">
        <f>ROUND((SUM(M761:M775)),2)</f>
        <v>0</v>
      </c>
      <c r="M776" s="178"/>
    </row>
    <row r="777" spans="1:13" ht="15.6" x14ac:dyDescent="0.25">
      <c r="A777" s="157" t="s">
        <v>17</v>
      </c>
      <c r="B777" s="158"/>
      <c r="C777" s="158"/>
      <c r="D777" s="158"/>
      <c r="E777" s="158"/>
      <c r="F777" s="159"/>
      <c r="G777" s="19" t="s">
        <v>18</v>
      </c>
      <c r="H777" s="160">
        <f>IF((E776-L776)&lt;0,((E776-L776)*-1),(E776-L776))</f>
        <v>0</v>
      </c>
      <c r="I777" s="161"/>
      <c r="J777" s="161"/>
      <c r="K777" s="161"/>
      <c r="L777" s="161"/>
      <c r="M777" s="162"/>
    </row>
    <row r="778" spans="1:13" ht="15.6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</row>
    <row r="781" spans="1:13" ht="15.6" x14ac:dyDescent="0.25">
      <c r="A781" s="120" t="s">
        <v>60</v>
      </c>
      <c r="B781" s="121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2"/>
    </row>
    <row r="782" spans="1:13" ht="15.6" x14ac:dyDescent="0.25">
      <c r="A782" s="120" t="s">
        <v>8</v>
      </c>
      <c r="B782" s="121"/>
      <c r="C782" s="121"/>
      <c r="D782" s="121"/>
      <c r="E782" s="121"/>
      <c r="F782" s="122"/>
      <c r="G782" s="171"/>
      <c r="H782" s="120" t="s">
        <v>9</v>
      </c>
      <c r="I782" s="121"/>
      <c r="J782" s="121"/>
      <c r="K782" s="121"/>
      <c r="L782" s="121"/>
      <c r="M782" s="122"/>
    </row>
    <row r="783" spans="1:13" ht="15.6" x14ac:dyDescent="0.25">
      <c r="A783" s="9" t="s">
        <v>10</v>
      </c>
      <c r="B783" s="10" t="s">
        <v>11</v>
      </c>
      <c r="C783" s="10" t="s">
        <v>12</v>
      </c>
      <c r="D783" s="10" t="s">
        <v>13</v>
      </c>
      <c r="E783" s="10" t="s">
        <v>11</v>
      </c>
      <c r="F783" s="11" t="s">
        <v>14</v>
      </c>
      <c r="G783" s="172"/>
      <c r="H783" s="25" t="s">
        <v>10</v>
      </c>
      <c r="I783" s="26" t="str">
        <f>B783</f>
        <v>Dist</v>
      </c>
      <c r="J783" s="26" t="str">
        <f>C783</f>
        <v>R.L</v>
      </c>
      <c r="K783" s="26" t="str">
        <f>D783</f>
        <v>Av.RL</v>
      </c>
      <c r="L783" s="26" t="str">
        <f>E783</f>
        <v>Dist</v>
      </c>
      <c r="M783" s="26" t="str">
        <f>F783</f>
        <v>Area</v>
      </c>
    </row>
    <row r="784" spans="1:13" ht="15.6" x14ac:dyDescent="0.25">
      <c r="A784" s="13">
        <v>1</v>
      </c>
      <c r="B784" s="14"/>
      <c r="C784" s="14"/>
      <c r="D784" s="15" t="s">
        <v>15</v>
      </c>
      <c r="E784" s="16" t="s">
        <v>15</v>
      </c>
      <c r="F784" s="17" t="s">
        <v>15</v>
      </c>
      <c r="G784" s="172"/>
      <c r="H784" s="27">
        <v>1</v>
      </c>
      <c r="I784" s="14"/>
      <c r="J784" s="14"/>
      <c r="K784" s="15" t="s">
        <v>15</v>
      </c>
      <c r="L784" s="16" t="s">
        <v>15</v>
      </c>
      <c r="M784" s="16" t="s">
        <v>15</v>
      </c>
    </row>
    <row r="785" spans="1:13" ht="15.6" x14ac:dyDescent="0.25">
      <c r="A785" s="13">
        <v>2</v>
      </c>
      <c r="B785" s="14"/>
      <c r="C785" s="14"/>
      <c r="D785" s="15" t="str">
        <f t="shared" ref="D785:D798" si="204">IF(C785="","",ROUNDUP(((C784+C785)/2),2))</f>
        <v/>
      </c>
      <c r="E785" s="16" t="str">
        <f t="shared" ref="E785:E798" si="205">IF(B785="","",ROUND((B785-B784),2))</f>
        <v/>
      </c>
      <c r="F785" s="17" t="str">
        <f t="shared" ref="F785:F798" si="206">IF(E785="","",IF(C785="","",ROUND((E785*D785),3)))</f>
        <v/>
      </c>
      <c r="G785" s="172"/>
      <c r="H785" s="27">
        <v>2</v>
      </c>
      <c r="I785" s="14"/>
      <c r="J785" s="14"/>
      <c r="K785" s="15" t="str">
        <f>IF(J785="","",ROUNDUP(((J784+J785)/2),2))</f>
        <v/>
      </c>
      <c r="L785" s="16" t="str">
        <f>IF(I785="","",ROUND((I785-I784),2))</f>
        <v/>
      </c>
      <c r="M785" s="16" t="str">
        <f>IF(L785="","",IF(J785="","",ROUND((L785*K785),3)))</f>
        <v/>
      </c>
    </row>
    <row r="786" spans="1:13" ht="15.6" x14ac:dyDescent="0.25">
      <c r="A786" s="13">
        <v>3</v>
      </c>
      <c r="B786" s="14"/>
      <c r="C786" s="14"/>
      <c r="D786" s="15" t="str">
        <f t="shared" si="204"/>
        <v/>
      </c>
      <c r="E786" s="16" t="str">
        <f t="shared" si="205"/>
        <v/>
      </c>
      <c r="F786" s="17" t="str">
        <f t="shared" si="206"/>
        <v/>
      </c>
      <c r="G786" s="172"/>
      <c r="H786" s="27">
        <v>3</v>
      </c>
      <c r="I786" s="14"/>
      <c r="J786" s="14"/>
      <c r="K786" s="15" t="str">
        <f t="shared" ref="K786:K798" si="207">IF(J786="","",ROUNDUP(((J785+J786)/2),2))</f>
        <v/>
      </c>
      <c r="L786" s="16" t="str">
        <f t="shared" ref="L786:L798" si="208">IF(I786="","",ROUND((I786-I785),2))</f>
        <v/>
      </c>
      <c r="M786" s="16" t="str">
        <f t="shared" ref="M786:M798" si="209">IF(L786="","",IF(J786="","",ROUND((L786*K786),3)))</f>
        <v/>
      </c>
    </row>
    <row r="787" spans="1:13" ht="15.6" x14ac:dyDescent="0.25">
      <c r="A787" s="13">
        <v>4</v>
      </c>
      <c r="B787" s="14"/>
      <c r="C787" s="14"/>
      <c r="D787" s="15" t="str">
        <f t="shared" si="204"/>
        <v/>
      </c>
      <c r="E787" s="16" t="str">
        <f t="shared" si="205"/>
        <v/>
      </c>
      <c r="F787" s="17" t="str">
        <f t="shared" si="206"/>
        <v/>
      </c>
      <c r="G787" s="172"/>
      <c r="H787" s="27">
        <v>4</v>
      </c>
      <c r="I787" s="14"/>
      <c r="J787" s="14"/>
      <c r="K787" s="15" t="str">
        <f t="shared" si="207"/>
        <v/>
      </c>
      <c r="L787" s="16" t="str">
        <f t="shared" si="208"/>
        <v/>
      </c>
      <c r="M787" s="16" t="str">
        <f t="shared" si="209"/>
        <v/>
      </c>
    </row>
    <row r="788" spans="1:13" ht="15.6" x14ac:dyDescent="0.25">
      <c r="A788" s="13">
        <v>5</v>
      </c>
      <c r="B788" s="14"/>
      <c r="C788" s="14"/>
      <c r="D788" s="15" t="str">
        <f t="shared" si="204"/>
        <v/>
      </c>
      <c r="E788" s="16" t="str">
        <f t="shared" si="205"/>
        <v/>
      </c>
      <c r="F788" s="17" t="str">
        <f t="shared" si="206"/>
        <v/>
      </c>
      <c r="G788" s="172"/>
      <c r="H788" s="27">
        <v>5</v>
      </c>
      <c r="I788" s="14"/>
      <c r="J788" s="14"/>
      <c r="K788" s="15" t="str">
        <f t="shared" si="207"/>
        <v/>
      </c>
      <c r="L788" s="16" t="str">
        <f t="shared" si="208"/>
        <v/>
      </c>
      <c r="M788" s="16" t="str">
        <f t="shared" si="209"/>
        <v/>
      </c>
    </row>
    <row r="789" spans="1:13" ht="15.6" x14ac:dyDescent="0.25">
      <c r="A789" s="13">
        <v>6</v>
      </c>
      <c r="B789" s="14"/>
      <c r="C789" s="14"/>
      <c r="D789" s="15" t="str">
        <f t="shared" si="204"/>
        <v/>
      </c>
      <c r="E789" s="16" t="str">
        <f t="shared" si="205"/>
        <v/>
      </c>
      <c r="F789" s="17" t="str">
        <f t="shared" si="206"/>
        <v/>
      </c>
      <c r="G789" s="172"/>
      <c r="H789" s="27">
        <v>6</v>
      </c>
      <c r="I789" s="14"/>
      <c r="J789" s="14"/>
      <c r="K789" s="15" t="str">
        <f t="shared" si="207"/>
        <v/>
      </c>
      <c r="L789" s="16" t="str">
        <f t="shared" si="208"/>
        <v/>
      </c>
      <c r="M789" s="16" t="str">
        <f t="shared" si="209"/>
        <v/>
      </c>
    </row>
    <row r="790" spans="1:13" ht="15.6" x14ac:dyDescent="0.25">
      <c r="A790" s="13">
        <v>7</v>
      </c>
      <c r="B790" s="14"/>
      <c r="C790" s="14"/>
      <c r="D790" s="15" t="str">
        <f t="shared" si="204"/>
        <v/>
      </c>
      <c r="E790" s="16" t="str">
        <f t="shared" si="205"/>
        <v/>
      </c>
      <c r="F790" s="17" t="str">
        <f t="shared" si="206"/>
        <v/>
      </c>
      <c r="G790" s="172"/>
      <c r="H790" s="27">
        <v>7</v>
      </c>
      <c r="I790" s="14"/>
      <c r="J790" s="14"/>
      <c r="K790" s="15" t="str">
        <f t="shared" si="207"/>
        <v/>
      </c>
      <c r="L790" s="16" t="str">
        <f t="shared" si="208"/>
        <v/>
      </c>
      <c r="M790" s="16" t="str">
        <f t="shared" si="209"/>
        <v/>
      </c>
    </row>
    <row r="791" spans="1:13" ht="15.6" x14ac:dyDescent="0.25">
      <c r="A791" s="13">
        <v>8</v>
      </c>
      <c r="B791" s="14"/>
      <c r="C791" s="14"/>
      <c r="D791" s="15" t="str">
        <f t="shared" si="204"/>
        <v/>
      </c>
      <c r="E791" s="16" t="str">
        <f t="shared" si="205"/>
        <v/>
      </c>
      <c r="F791" s="17" t="str">
        <f t="shared" si="206"/>
        <v/>
      </c>
      <c r="G791" s="172"/>
      <c r="H791" s="27">
        <v>8</v>
      </c>
      <c r="I791" s="14"/>
      <c r="J791" s="14"/>
      <c r="K791" s="15" t="str">
        <f t="shared" si="207"/>
        <v/>
      </c>
      <c r="L791" s="16" t="str">
        <f t="shared" si="208"/>
        <v/>
      </c>
      <c r="M791" s="16" t="str">
        <f t="shared" si="209"/>
        <v/>
      </c>
    </row>
    <row r="792" spans="1:13" ht="15.6" x14ac:dyDescent="0.25">
      <c r="A792" s="13">
        <v>9</v>
      </c>
      <c r="B792" s="14"/>
      <c r="C792" s="14"/>
      <c r="D792" s="15" t="str">
        <f t="shared" si="204"/>
        <v/>
      </c>
      <c r="E792" s="16" t="str">
        <f t="shared" si="205"/>
        <v/>
      </c>
      <c r="F792" s="17" t="str">
        <f t="shared" si="206"/>
        <v/>
      </c>
      <c r="G792" s="172"/>
      <c r="H792" s="27">
        <v>9</v>
      </c>
      <c r="I792" s="14"/>
      <c r="J792" s="14"/>
      <c r="K792" s="15" t="str">
        <f t="shared" si="207"/>
        <v/>
      </c>
      <c r="L792" s="16" t="str">
        <f t="shared" si="208"/>
        <v/>
      </c>
      <c r="M792" s="16" t="str">
        <f t="shared" si="209"/>
        <v/>
      </c>
    </row>
    <row r="793" spans="1:13" ht="15.6" x14ac:dyDescent="0.25">
      <c r="A793" s="13">
        <v>10</v>
      </c>
      <c r="B793" s="14"/>
      <c r="C793" s="14"/>
      <c r="D793" s="15" t="str">
        <f t="shared" si="204"/>
        <v/>
      </c>
      <c r="E793" s="16" t="str">
        <f t="shared" si="205"/>
        <v/>
      </c>
      <c r="F793" s="17" t="str">
        <f t="shared" si="206"/>
        <v/>
      </c>
      <c r="G793" s="172"/>
      <c r="H793" s="27">
        <v>10</v>
      </c>
      <c r="I793" s="14"/>
      <c r="J793" s="14"/>
      <c r="K793" s="15" t="str">
        <f t="shared" si="207"/>
        <v/>
      </c>
      <c r="L793" s="16" t="str">
        <f t="shared" si="208"/>
        <v/>
      </c>
      <c r="M793" s="16" t="str">
        <f t="shared" si="209"/>
        <v/>
      </c>
    </row>
    <row r="794" spans="1:13" ht="15.6" x14ac:dyDescent="0.25">
      <c r="A794" s="13">
        <v>11</v>
      </c>
      <c r="B794" s="14"/>
      <c r="C794" s="14"/>
      <c r="D794" s="15" t="str">
        <f t="shared" si="204"/>
        <v/>
      </c>
      <c r="E794" s="16" t="str">
        <f t="shared" si="205"/>
        <v/>
      </c>
      <c r="F794" s="17" t="str">
        <f t="shared" si="206"/>
        <v/>
      </c>
      <c r="G794" s="172"/>
      <c r="H794" s="27">
        <v>11</v>
      </c>
      <c r="I794" s="14"/>
      <c r="J794" s="14"/>
      <c r="K794" s="15" t="str">
        <f t="shared" si="207"/>
        <v/>
      </c>
      <c r="L794" s="16" t="str">
        <f t="shared" si="208"/>
        <v/>
      </c>
      <c r="M794" s="16" t="str">
        <f t="shared" si="209"/>
        <v/>
      </c>
    </row>
    <row r="795" spans="1:13" ht="15.6" x14ac:dyDescent="0.25">
      <c r="A795" s="13">
        <v>12</v>
      </c>
      <c r="B795" s="14"/>
      <c r="C795" s="14"/>
      <c r="D795" s="15" t="str">
        <f t="shared" si="204"/>
        <v/>
      </c>
      <c r="E795" s="16" t="str">
        <f t="shared" si="205"/>
        <v/>
      </c>
      <c r="F795" s="17" t="str">
        <f t="shared" si="206"/>
        <v/>
      </c>
      <c r="G795" s="172"/>
      <c r="H795" s="27">
        <v>12</v>
      </c>
      <c r="I795" s="14"/>
      <c r="J795" s="14"/>
      <c r="K795" s="15" t="str">
        <f t="shared" si="207"/>
        <v/>
      </c>
      <c r="L795" s="16" t="str">
        <f t="shared" si="208"/>
        <v/>
      </c>
      <c r="M795" s="16" t="str">
        <f t="shared" si="209"/>
        <v/>
      </c>
    </row>
    <row r="796" spans="1:13" ht="15.6" x14ac:dyDescent="0.25">
      <c r="A796" s="13">
        <v>13</v>
      </c>
      <c r="B796" s="14"/>
      <c r="C796" s="14"/>
      <c r="D796" s="15" t="str">
        <f t="shared" si="204"/>
        <v/>
      </c>
      <c r="E796" s="16" t="str">
        <f t="shared" si="205"/>
        <v/>
      </c>
      <c r="F796" s="17" t="str">
        <f t="shared" si="206"/>
        <v/>
      </c>
      <c r="G796" s="172"/>
      <c r="H796" s="27">
        <v>13</v>
      </c>
      <c r="I796" s="14"/>
      <c r="J796" s="14"/>
      <c r="K796" s="15" t="str">
        <f t="shared" si="207"/>
        <v/>
      </c>
      <c r="L796" s="16" t="str">
        <f t="shared" si="208"/>
        <v/>
      </c>
      <c r="M796" s="16" t="str">
        <f t="shared" si="209"/>
        <v/>
      </c>
    </row>
    <row r="797" spans="1:13" ht="15.6" x14ac:dyDescent="0.25">
      <c r="A797" s="13">
        <v>14</v>
      </c>
      <c r="B797" s="14"/>
      <c r="C797" s="14"/>
      <c r="D797" s="15" t="str">
        <f t="shared" si="204"/>
        <v/>
      </c>
      <c r="E797" s="16" t="str">
        <f t="shared" si="205"/>
        <v/>
      </c>
      <c r="F797" s="17" t="str">
        <f t="shared" si="206"/>
        <v/>
      </c>
      <c r="G797" s="172"/>
      <c r="H797" s="27">
        <v>14</v>
      </c>
      <c r="I797" s="14"/>
      <c r="J797" s="14"/>
      <c r="K797" s="15" t="str">
        <f t="shared" si="207"/>
        <v/>
      </c>
      <c r="L797" s="16" t="str">
        <f t="shared" si="208"/>
        <v/>
      </c>
      <c r="M797" s="16" t="str">
        <f t="shared" si="209"/>
        <v/>
      </c>
    </row>
    <row r="798" spans="1:13" ht="15.6" x14ac:dyDescent="0.25">
      <c r="A798" s="13">
        <v>15</v>
      </c>
      <c r="B798" s="14"/>
      <c r="C798" s="14"/>
      <c r="D798" s="15" t="str">
        <f t="shared" si="204"/>
        <v/>
      </c>
      <c r="E798" s="16" t="str">
        <f t="shared" si="205"/>
        <v/>
      </c>
      <c r="F798" s="17" t="str">
        <f t="shared" si="206"/>
        <v/>
      </c>
      <c r="G798" s="172"/>
      <c r="H798" s="28">
        <v>15</v>
      </c>
      <c r="I798" s="29"/>
      <c r="J798" s="29"/>
      <c r="K798" s="30" t="str">
        <f t="shared" si="207"/>
        <v/>
      </c>
      <c r="L798" s="31" t="str">
        <f t="shared" si="208"/>
        <v/>
      </c>
      <c r="M798" s="31" t="str">
        <f t="shared" si="209"/>
        <v/>
      </c>
    </row>
    <row r="799" spans="1:13" ht="15.6" x14ac:dyDescent="0.3">
      <c r="A799" s="174" t="s">
        <v>16</v>
      </c>
      <c r="B799" s="175"/>
      <c r="C799" s="175"/>
      <c r="D799" s="176"/>
      <c r="E799" s="177">
        <f>ROUND((SUM(F784:F798)),2)</f>
        <v>0</v>
      </c>
      <c r="F799" s="178"/>
      <c r="G799" s="173"/>
      <c r="H799" s="174" t="s">
        <v>16</v>
      </c>
      <c r="I799" s="175"/>
      <c r="J799" s="175"/>
      <c r="K799" s="176"/>
      <c r="L799" s="177">
        <f>ROUND((SUM(M784:M798)),2)</f>
        <v>0</v>
      </c>
      <c r="M799" s="178"/>
    </row>
    <row r="800" spans="1:13" ht="15.6" x14ac:dyDescent="0.25">
      <c r="A800" s="157" t="s">
        <v>17</v>
      </c>
      <c r="B800" s="158"/>
      <c r="C800" s="158"/>
      <c r="D800" s="158"/>
      <c r="E800" s="158"/>
      <c r="F800" s="159"/>
      <c r="G800" s="19" t="s">
        <v>18</v>
      </c>
      <c r="H800" s="160">
        <f>IF((E799-L799)&lt;0,((E799-L799)*-1),(E799-L799))</f>
        <v>0</v>
      </c>
      <c r="I800" s="161"/>
      <c r="J800" s="161"/>
      <c r="K800" s="161"/>
      <c r="L800" s="161"/>
      <c r="M800" s="162"/>
    </row>
    <row r="801" spans="1:13" ht="15.6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</row>
    <row r="804" spans="1:13" ht="78" x14ac:dyDescent="0.25">
      <c r="A804" s="163" t="s">
        <v>19</v>
      </c>
      <c r="B804" s="164"/>
      <c r="C804" s="164"/>
      <c r="D804" s="164"/>
      <c r="E804" s="164"/>
      <c r="F804" s="164"/>
      <c r="G804" s="164"/>
      <c r="H804" s="164"/>
      <c r="I804" s="164"/>
      <c r="J804" s="164"/>
      <c r="K804" s="164"/>
      <c r="L804" s="164"/>
      <c r="M804" s="165"/>
    </row>
    <row r="805" spans="1:13" ht="14.4" x14ac:dyDescent="0.25">
      <c r="A805" s="166" t="s">
        <v>20</v>
      </c>
      <c r="B805" s="167"/>
      <c r="C805" s="167"/>
      <c r="D805" s="168"/>
      <c r="E805" s="24" t="s">
        <v>21</v>
      </c>
      <c r="F805" s="169" t="s">
        <v>22</v>
      </c>
      <c r="G805" s="168"/>
      <c r="H805" s="169" t="s">
        <v>23</v>
      </c>
      <c r="I805" s="168"/>
      <c r="J805" s="169" t="s">
        <v>5</v>
      </c>
      <c r="K805" s="168"/>
      <c r="L805" s="169" t="s">
        <v>24</v>
      </c>
      <c r="M805" s="170"/>
    </row>
    <row r="806" spans="1:13" ht="41.4" x14ac:dyDescent="0.25">
      <c r="A806" s="146" t="str">
        <f>IF(A3="","",A3)</f>
        <v>C/S  No. :  01 at km. 0.000</v>
      </c>
      <c r="B806" s="147"/>
      <c r="C806" s="147"/>
      <c r="D806" s="148"/>
      <c r="E806" s="21">
        <v>0</v>
      </c>
      <c r="F806" s="149">
        <f>IF(H22="","",H22)</f>
        <v>16.28</v>
      </c>
      <c r="G806" s="150"/>
      <c r="H806" s="151" t="s">
        <v>15</v>
      </c>
      <c r="I806" s="152"/>
      <c r="J806" s="153" t="s">
        <v>15</v>
      </c>
      <c r="K806" s="154"/>
      <c r="L806" s="155" t="s">
        <v>15</v>
      </c>
      <c r="M806" s="156"/>
    </row>
    <row r="807" spans="1:13" ht="41.4" x14ac:dyDescent="0.25">
      <c r="A807" s="137" t="str">
        <f>IF(A25="","",A25)</f>
        <v>C/S  No. : 02 at km. 1.000</v>
      </c>
      <c r="B807" s="138"/>
      <c r="C807" s="138"/>
      <c r="D807" s="139"/>
      <c r="E807" s="22">
        <v>1</v>
      </c>
      <c r="F807" s="140">
        <f>IF(H44="","",H44)</f>
        <v>0</v>
      </c>
      <c r="G807" s="141"/>
      <c r="H807" s="140">
        <f>IF(F807="","",ROUND(((F806+F807)/2),3))</f>
        <v>8.14</v>
      </c>
      <c r="I807" s="141"/>
      <c r="J807" s="142">
        <f>IF(E806="","",IF(E807="","",(E807-E806)*1000))</f>
        <v>1000</v>
      </c>
      <c r="K807" s="143"/>
      <c r="L807" s="144">
        <f>IF(H807="","",IF(J807="","",ROUND((H807*J807),3)))</f>
        <v>8140</v>
      </c>
      <c r="M807" s="145"/>
    </row>
    <row r="808" spans="1:13" ht="41.4" x14ac:dyDescent="0.25">
      <c r="A808" s="137" t="str">
        <f>IF(A47="","",A47)</f>
        <v>C/S  No. : 03 at km. 2.000</v>
      </c>
      <c r="B808" s="138"/>
      <c r="C808" s="138"/>
      <c r="D808" s="139"/>
      <c r="E808" s="22">
        <v>2</v>
      </c>
      <c r="F808" s="140">
        <f>IF(H66="","",H66)</f>
        <v>0</v>
      </c>
      <c r="G808" s="141"/>
      <c r="H808" s="140">
        <f t="shared" ref="H808:H840" si="210">IF(F808="","",ROUND(((F807+F808)/2),3))</f>
        <v>0</v>
      </c>
      <c r="I808" s="141"/>
      <c r="J808" s="142">
        <f t="shared" ref="J808:J840" si="211">IF(E807="","",IF(E808="","",(E808-E807)*1000))</f>
        <v>1000</v>
      </c>
      <c r="K808" s="143"/>
      <c r="L808" s="144">
        <f t="shared" ref="L808:L840" si="212">IF(H808="","",IF(J808="","",ROUND((H808*J808),3)))</f>
        <v>0</v>
      </c>
      <c r="M808" s="145"/>
    </row>
    <row r="809" spans="1:13" ht="41.4" x14ac:dyDescent="0.25">
      <c r="A809" s="137" t="str">
        <f>IF(A69="","",A69)</f>
        <v>C/S  No. : 04 at km. 3.000</v>
      </c>
      <c r="B809" s="138"/>
      <c r="C809" s="138"/>
      <c r="D809" s="139"/>
      <c r="E809" s="22">
        <v>3</v>
      </c>
      <c r="F809" s="140">
        <f>IF(H88="","",H88)</f>
        <v>0</v>
      </c>
      <c r="G809" s="141"/>
      <c r="H809" s="140">
        <f t="shared" si="210"/>
        <v>0</v>
      </c>
      <c r="I809" s="141"/>
      <c r="J809" s="142">
        <f t="shared" si="211"/>
        <v>1000</v>
      </c>
      <c r="K809" s="143"/>
      <c r="L809" s="144">
        <f t="shared" si="212"/>
        <v>0</v>
      </c>
      <c r="M809" s="145"/>
    </row>
    <row r="810" spans="1:13" ht="41.4" x14ac:dyDescent="0.25">
      <c r="A810" s="137" t="str">
        <f>IF(A92="","",A92)</f>
        <v>C/S  No. :05 at km. 4.000</v>
      </c>
      <c r="B810" s="138"/>
      <c r="C810" s="138"/>
      <c r="D810" s="139"/>
      <c r="E810" s="22">
        <v>4</v>
      </c>
      <c r="F810" s="140">
        <f>IF(H111="","",H111)</f>
        <v>0</v>
      </c>
      <c r="G810" s="141"/>
      <c r="H810" s="140">
        <f t="shared" si="210"/>
        <v>0</v>
      </c>
      <c r="I810" s="141"/>
      <c r="J810" s="142">
        <f t="shared" si="211"/>
        <v>1000</v>
      </c>
      <c r="K810" s="143"/>
      <c r="L810" s="144">
        <f t="shared" si="212"/>
        <v>0</v>
      </c>
      <c r="M810" s="145"/>
    </row>
    <row r="811" spans="1:13" ht="41.4" x14ac:dyDescent="0.25">
      <c r="A811" s="137" t="str">
        <f>IF(A114="","",A114)</f>
        <v>C/S  No. : 06 at km. 5.000</v>
      </c>
      <c r="B811" s="138"/>
      <c r="C811" s="138"/>
      <c r="D811" s="139"/>
      <c r="E811" s="22">
        <v>5</v>
      </c>
      <c r="F811" s="140">
        <f>IF(H133="","",H133)</f>
        <v>0</v>
      </c>
      <c r="G811" s="141"/>
      <c r="H811" s="140">
        <f t="shared" si="210"/>
        <v>0</v>
      </c>
      <c r="I811" s="141"/>
      <c r="J811" s="142">
        <f t="shared" si="211"/>
        <v>1000</v>
      </c>
      <c r="K811" s="143"/>
      <c r="L811" s="144">
        <f t="shared" si="212"/>
        <v>0</v>
      </c>
      <c r="M811" s="145"/>
    </row>
    <row r="812" spans="1:13" ht="41.4" x14ac:dyDescent="0.25">
      <c r="A812" s="137" t="str">
        <f>IF(A137="","",A137)</f>
        <v>C/S  No. : 07 at km. 6.000</v>
      </c>
      <c r="B812" s="138"/>
      <c r="C812" s="138"/>
      <c r="D812" s="139"/>
      <c r="E812" s="22">
        <v>6</v>
      </c>
      <c r="F812" s="140">
        <f>IF(H156="","",H156)</f>
        <v>0</v>
      </c>
      <c r="G812" s="141"/>
      <c r="H812" s="140">
        <f t="shared" si="210"/>
        <v>0</v>
      </c>
      <c r="I812" s="141"/>
      <c r="J812" s="142">
        <f t="shared" si="211"/>
        <v>1000</v>
      </c>
      <c r="K812" s="143"/>
      <c r="L812" s="144">
        <f t="shared" si="212"/>
        <v>0</v>
      </c>
      <c r="M812" s="145"/>
    </row>
    <row r="813" spans="1:13" ht="41.4" x14ac:dyDescent="0.25">
      <c r="A813" s="137" t="str">
        <f>IF(A160="","",A160)</f>
        <v>C/S  No. : 08 at km. 7.000</v>
      </c>
      <c r="B813" s="138"/>
      <c r="C813" s="138"/>
      <c r="D813" s="139"/>
      <c r="E813" s="22">
        <v>7</v>
      </c>
      <c r="F813" s="140">
        <f>IF(H179="","",H179)</f>
        <v>0</v>
      </c>
      <c r="G813" s="141"/>
      <c r="H813" s="140">
        <f t="shared" si="210"/>
        <v>0</v>
      </c>
      <c r="I813" s="141"/>
      <c r="J813" s="142">
        <f t="shared" si="211"/>
        <v>1000</v>
      </c>
      <c r="K813" s="143"/>
      <c r="L813" s="144">
        <f t="shared" si="212"/>
        <v>0</v>
      </c>
      <c r="M813" s="145"/>
    </row>
    <row r="814" spans="1:13" ht="41.4" x14ac:dyDescent="0.25">
      <c r="A814" s="137" t="str">
        <f>IF(A183="","",A183)</f>
        <v>C/S  No. : 09 at km. 8.000</v>
      </c>
      <c r="B814" s="138"/>
      <c r="C814" s="138"/>
      <c r="D814" s="139"/>
      <c r="E814" s="22">
        <v>8</v>
      </c>
      <c r="F814" s="140">
        <f>IF(H202="","",H202)</f>
        <v>0</v>
      </c>
      <c r="G814" s="141"/>
      <c r="H814" s="140">
        <f t="shared" si="210"/>
        <v>0</v>
      </c>
      <c r="I814" s="141"/>
      <c r="J814" s="142">
        <f t="shared" si="211"/>
        <v>1000</v>
      </c>
      <c r="K814" s="143"/>
      <c r="L814" s="144">
        <f t="shared" si="212"/>
        <v>0</v>
      </c>
      <c r="M814" s="145"/>
    </row>
    <row r="815" spans="1:13" ht="41.4" x14ac:dyDescent="0.25">
      <c r="A815" s="137" t="str">
        <f>IF(A206="","",A206)</f>
        <v>C/S  No. : 10 at km. 9.000</v>
      </c>
      <c r="B815" s="138"/>
      <c r="C815" s="138"/>
      <c r="D815" s="139"/>
      <c r="E815" s="22">
        <v>9</v>
      </c>
      <c r="F815" s="140">
        <f>IF(H225="","",H225)</f>
        <v>0</v>
      </c>
      <c r="G815" s="141"/>
      <c r="H815" s="140">
        <f t="shared" si="210"/>
        <v>0</v>
      </c>
      <c r="I815" s="141"/>
      <c r="J815" s="142">
        <f t="shared" si="211"/>
        <v>1000</v>
      </c>
      <c r="K815" s="143"/>
      <c r="L815" s="144">
        <f t="shared" si="212"/>
        <v>0</v>
      </c>
      <c r="M815" s="145"/>
    </row>
    <row r="816" spans="1:13" ht="41.4" x14ac:dyDescent="0.25">
      <c r="A816" s="137" t="str">
        <f>IF(A230="","",A230)</f>
        <v>C/S  No. : 11 at km. 10.000</v>
      </c>
      <c r="B816" s="138"/>
      <c r="C816" s="138"/>
      <c r="D816" s="139"/>
      <c r="E816" s="22">
        <v>10</v>
      </c>
      <c r="F816" s="140">
        <f>IF(H249="","",H249)</f>
        <v>0</v>
      </c>
      <c r="G816" s="141"/>
      <c r="H816" s="140">
        <f t="shared" si="210"/>
        <v>0</v>
      </c>
      <c r="I816" s="141"/>
      <c r="J816" s="142">
        <f t="shared" si="211"/>
        <v>1000</v>
      </c>
      <c r="K816" s="143"/>
      <c r="L816" s="144">
        <f t="shared" si="212"/>
        <v>0</v>
      </c>
      <c r="M816" s="145"/>
    </row>
    <row r="817" spans="1:13" ht="41.4" x14ac:dyDescent="0.25">
      <c r="A817" s="137" t="str">
        <f>IF(A253="","",A253)</f>
        <v>C/S  No. : 12 at km. 11.000</v>
      </c>
      <c r="B817" s="138"/>
      <c r="C817" s="138"/>
      <c r="D817" s="139"/>
      <c r="E817" s="22">
        <v>11</v>
      </c>
      <c r="F817" s="140">
        <f>IF(H272="","",H272)</f>
        <v>0</v>
      </c>
      <c r="G817" s="141"/>
      <c r="H817" s="140">
        <f t="shared" si="210"/>
        <v>0</v>
      </c>
      <c r="I817" s="141"/>
      <c r="J817" s="142">
        <f t="shared" si="211"/>
        <v>1000</v>
      </c>
      <c r="K817" s="143"/>
      <c r="L817" s="144">
        <f t="shared" si="212"/>
        <v>0</v>
      </c>
      <c r="M817" s="145"/>
    </row>
    <row r="818" spans="1:13" ht="41.4" x14ac:dyDescent="0.25">
      <c r="A818" s="137" t="str">
        <f>IF(A276="","",A276)</f>
        <v>C/S  No. : 13 at km. 12.000</v>
      </c>
      <c r="B818" s="138"/>
      <c r="C818" s="138"/>
      <c r="D818" s="139"/>
      <c r="E818" s="22">
        <v>12</v>
      </c>
      <c r="F818" s="140">
        <f>IF(H295="","",H295)</f>
        <v>0</v>
      </c>
      <c r="G818" s="141"/>
      <c r="H818" s="140">
        <f t="shared" si="210"/>
        <v>0</v>
      </c>
      <c r="I818" s="141"/>
      <c r="J818" s="142">
        <f t="shared" si="211"/>
        <v>1000</v>
      </c>
      <c r="K818" s="143"/>
      <c r="L818" s="144">
        <f t="shared" si="212"/>
        <v>0</v>
      </c>
      <c r="M818" s="145"/>
    </row>
    <row r="819" spans="1:13" ht="41.4" x14ac:dyDescent="0.25">
      <c r="A819" s="137" t="str">
        <f>IF(A299="","",A299)</f>
        <v>C/S  No. : 14 at km. 13.000</v>
      </c>
      <c r="B819" s="138"/>
      <c r="C819" s="138"/>
      <c r="D819" s="139"/>
      <c r="E819" s="22">
        <v>13</v>
      </c>
      <c r="F819" s="140">
        <f>IF(H318="","",H318)</f>
        <v>0</v>
      </c>
      <c r="G819" s="141"/>
      <c r="H819" s="140">
        <f t="shared" si="210"/>
        <v>0</v>
      </c>
      <c r="I819" s="141"/>
      <c r="J819" s="142">
        <f t="shared" si="211"/>
        <v>1000</v>
      </c>
      <c r="K819" s="143"/>
      <c r="L819" s="144">
        <f t="shared" si="212"/>
        <v>0</v>
      </c>
      <c r="M819" s="145"/>
    </row>
    <row r="820" spans="1:13" ht="41.4" x14ac:dyDescent="0.25">
      <c r="A820" s="137" t="str">
        <f>IF(A322="","",A322)</f>
        <v>C/S  No. : 15 at km. 14.000</v>
      </c>
      <c r="B820" s="138"/>
      <c r="C820" s="138"/>
      <c r="D820" s="139"/>
      <c r="E820" s="22">
        <v>14</v>
      </c>
      <c r="F820" s="140">
        <f>IF(H341="","",H341)</f>
        <v>0</v>
      </c>
      <c r="G820" s="141"/>
      <c r="H820" s="140">
        <f t="shared" si="210"/>
        <v>0</v>
      </c>
      <c r="I820" s="141"/>
      <c r="J820" s="142">
        <f t="shared" si="211"/>
        <v>1000</v>
      </c>
      <c r="K820" s="143"/>
      <c r="L820" s="144">
        <f t="shared" si="212"/>
        <v>0</v>
      </c>
      <c r="M820" s="145"/>
    </row>
    <row r="821" spans="1:13" ht="41.4" x14ac:dyDescent="0.25">
      <c r="A821" s="137" t="str">
        <f>IF(A345="","",A345)</f>
        <v>C/S  No. : 16 at km. 15.000</v>
      </c>
      <c r="B821" s="138"/>
      <c r="C821" s="138"/>
      <c r="D821" s="139"/>
      <c r="E821" s="22">
        <v>15</v>
      </c>
      <c r="F821" s="140">
        <f>IF(H364="","",H364)</f>
        <v>0</v>
      </c>
      <c r="G821" s="141"/>
      <c r="H821" s="140">
        <f t="shared" si="210"/>
        <v>0</v>
      </c>
      <c r="I821" s="141"/>
      <c r="J821" s="142">
        <f t="shared" si="211"/>
        <v>1000</v>
      </c>
      <c r="K821" s="143"/>
      <c r="L821" s="144">
        <f t="shared" si="212"/>
        <v>0</v>
      </c>
      <c r="M821" s="145"/>
    </row>
    <row r="822" spans="1:13" ht="41.4" x14ac:dyDescent="0.25">
      <c r="A822" s="137" t="str">
        <f>IF(A368="","",A368)</f>
        <v>C/S  No. : 17 at km. 16.000</v>
      </c>
      <c r="B822" s="138"/>
      <c r="C822" s="138"/>
      <c r="D822" s="139"/>
      <c r="E822" s="22">
        <v>16</v>
      </c>
      <c r="F822" s="140">
        <f>IF(H387="","",H387)</f>
        <v>0</v>
      </c>
      <c r="G822" s="141"/>
      <c r="H822" s="140">
        <f t="shared" si="210"/>
        <v>0</v>
      </c>
      <c r="I822" s="141"/>
      <c r="J822" s="142">
        <f t="shared" si="211"/>
        <v>1000</v>
      </c>
      <c r="K822" s="143"/>
      <c r="L822" s="144">
        <f t="shared" si="212"/>
        <v>0</v>
      </c>
      <c r="M822" s="145"/>
    </row>
    <row r="823" spans="1:13" ht="41.4" x14ac:dyDescent="0.25">
      <c r="A823" s="137" t="str">
        <f>IF(A391="","",A391)</f>
        <v>C/S  No. : 18 at km. 17.000</v>
      </c>
      <c r="B823" s="138"/>
      <c r="C823" s="138"/>
      <c r="D823" s="139"/>
      <c r="E823" s="22">
        <v>17</v>
      </c>
      <c r="F823" s="140">
        <f>IF(H410="","",H410)</f>
        <v>0</v>
      </c>
      <c r="G823" s="141"/>
      <c r="H823" s="140">
        <f t="shared" si="210"/>
        <v>0</v>
      </c>
      <c r="I823" s="141"/>
      <c r="J823" s="142">
        <f t="shared" si="211"/>
        <v>1000</v>
      </c>
      <c r="K823" s="143"/>
      <c r="L823" s="144">
        <f t="shared" si="212"/>
        <v>0</v>
      </c>
      <c r="M823" s="145"/>
    </row>
    <row r="824" spans="1:13" ht="41.4" x14ac:dyDescent="0.25">
      <c r="A824" s="137" t="str">
        <f>IF(A414="","",A414)</f>
        <v>C/S  No. : 19 at km. 18.000</v>
      </c>
      <c r="B824" s="138"/>
      <c r="C824" s="138"/>
      <c r="D824" s="139"/>
      <c r="E824" s="22">
        <v>18</v>
      </c>
      <c r="F824" s="140">
        <f>IF(H433="","",H433)</f>
        <v>0</v>
      </c>
      <c r="G824" s="141"/>
      <c r="H824" s="140">
        <f t="shared" si="210"/>
        <v>0</v>
      </c>
      <c r="I824" s="141"/>
      <c r="J824" s="142">
        <f t="shared" si="211"/>
        <v>1000</v>
      </c>
      <c r="K824" s="143"/>
      <c r="L824" s="144">
        <f t="shared" si="212"/>
        <v>0</v>
      </c>
      <c r="M824" s="145"/>
    </row>
    <row r="825" spans="1:13" ht="41.4" x14ac:dyDescent="0.25">
      <c r="A825" s="137" t="str">
        <f>IF(A437="","",A437)</f>
        <v>C/S  No. : 20 at km. 29.000</v>
      </c>
      <c r="B825" s="138"/>
      <c r="C825" s="138"/>
      <c r="D825" s="139"/>
      <c r="E825" s="22">
        <v>19</v>
      </c>
      <c r="F825" s="140">
        <f>IF(H456="","",H456)</f>
        <v>0</v>
      </c>
      <c r="G825" s="141"/>
      <c r="H825" s="140">
        <f t="shared" si="210"/>
        <v>0</v>
      </c>
      <c r="I825" s="141"/>
      <c r="J825" s="142">
        <f t="shared" si="211"/>
        <v>1000</v>
      </c>
      <c r="K825" s="143"/>
      <c r="L825" s="144">
        <f t="shared" si="212"/>
        <v>0</v>
      </c>
      <c r="M825" s="145"/>
    </row>
    <row r="826" spans="1:13" ht="41.4" x14ac:dyDescent="0.25">
      <c r="A826" s="137" t="str">
        <f>IF(A460="","",A460)</f>
        <v>C/S  No. : 21 at km. 20.000</v>
      </c>
      <c r="B826" s="138"/>
      <c r="C826" s="138"/>
      <c r="D826" s="139"/>
      <c r="E826" s="22">
        <v>20</v>
      </c>
      <c r="F826" s="140">
        <f>IF(H479="","",H479)</f>
        <v>0</v>
      </c>
      <c r="G826" s="141"/>
      <c r="H826" s="140">
        <f t="shared" si="210"/>
        <v>0</v>
      </c>
      <c r="I826" s="141"/>
      <c r="J826" s="142">
        <f t="shared" si="211"/>
        <v>1000</v>
      </c>
      <c r="K826" s="143"/>
      <c r="L826" s="144">
        <f t="shared" si="212"/>
        <v>0</v>
      </c>
      <c r="M826" s="145"/>
    </row>
    <row r="827" spans="1:13" ht="41.4" x14ac:dyDescent="0.25">
      <c r="A827" s="137" t="str">
        <f>IF(A483="","",A483)</f>
        <v>C/S  No. : 22 at km. 21.000</v>
      </c>
      <c r="B827" s="138"/>
      <c r="C827" s="138"/>
      <c r="D827" s="139"/>
      <c r="E827" s="22">
        <v>21</v>
      </c>
      <c r="F827" s="140">
        <f>IF(H502="","",H502)</f>
        <v>0</v>
      </c>
      <c r="G827" s="141"/>
      <c r="H827" s="140">
        <f t="shared" si="210"/>
        <v>0</v>
      </c>
      <c r="I827" s="141"/>
      <c r="J827" s="142">
        <f t="shared" si="211"/>
        <v>1000</v>
      </c>
      <c r="K827" s="143"/>
      <c r="L827" s="144">
        <f t="shared" si="212"/>
        <v>0</v>
      </c>
      <c r="M827" s="145"/>
    </row>
    <row r="828" spans="1:13" ht="41.4" x14ac:dyDescent="0.25">
      <c r="A828" s="137" t="str">
        <f>IF(A506="","",A506)</f>
        <v>C/S  No. : 23 at km. 22.000</v>
      </c>
      <c r="B828" s="138"/>
      <c r="C828" s="138"/>
      <c r="D828" s="139"/>
      <c r="E828" s="22">
        <v>22</v>
      </c>
      <c r="F828" s="140">
        <f>IF(H525="","",H525)</f>
        <v>0</v>
      </c>
      <c r="G828" s="141"/>
      <c r="H828" s="140">
        <f t="shared" si="210"/>
        <v>0</v>
      </c>
      <c r="I828" s="141"/>
      <c r="J828" s="142">
        <f t="shared" si="211"/>
        <v>1000</v>
      </c>
      <c r="K828" s="143"/>
      <c r="L828" s="144">
        <f t="shared" si="212"/>
        <v>0</v>
      </c>
      <c r="M828" s="145"/>
    </row>
    <row r="829" spans="1:13" ht="41.4" x14ac:dyDescent="0.25">
      <c r="A829" s="137" t="str">
        <f>IF(A528="","",A528)</f>
        <v>C/S  No. : 24 at km. 23.000</v>
      </c>
      <c r="B829" s="138"/>
      <c r="C829" s="138"/>
      <c r="D829" s="139"/>
      <c r="E829" s="22">
        <v>23</v>
      </c>
      <c r="F829" s="140">
        <f>IF(H547="","",H547)</f>
        <v>0</v>
      </c>
      <c r="G829" s="141"/>
      <c r="H829" s="140">
        <f t="shared" si="210"/>
        <v>0</v>
      </c>
      <c r="I829" s="141"/>
      <c r="J829" s="142">
        <f t="shared" si="211"/>
        <v>1000</v>
      </c>
      <c r="K829" s="143"/>
      <c r="L829" s="144">
        <f t="shared" si="212"/>
        <v>0</v>
      </c>
      <c r="M829" s="145"/>
    </row>
    <row r="830" spans="1:13" ht="41.4" x14ac:dyDescent="0.25">
      <c r="A830" s="137" t="str">
        <f>IF(A551="","",A551)</f>
        <v>C/S  No. : 25 at km. 24.000</v>
      </c>
      <c r="B830" s="138"/>
      <c r="C830" s="138"/>
      <c r="D830" s="139"/>
      <c r="E830" s="22">
        <v>24</v>
      </c>
      <c r="F830" s="140">
        <f>IF(H570="","",H570)</f>
        <v>0</v>
      </c>
      <c r="G830" s="141"/>
      <c r="H830" s="140">
        <f t="shared" si="210"/>
        <v>0</v>
      </c>
      <c r="I830" s="141"/>
      <c r="J830" s="142">
        <f t="shared" si="211"/>
        <v>1000</v>
      </c>
      <c r="K830" s="143"/>
      <c r="L830" s="144">
        <f t="shared" si="212"/>
        <v>0</v>
      </c>
      <c r="M830" s="145"/>
    </row>
    <row r="831" spans="1:13" ht="41.4" x14ac:dyDescent="0.25">
      <c r="A831" s="137" t="str">
        <f>IF(A574="","",A574)</f>
        <v>C/S  No. : 26 at km. 25.000</v>
      </c>
      <c r="B831" s="138"/>
      <c r="C831" s="138"/>
      <c r="D831" s="139"/>
      <c r="E831" s="22">
        <v>25</v>
      </c>
      <c r="F831" s="140">
        <f>IF(H593="","",H593)</f>
        <v>0</v>
      </c>
      <c r="G831" s="141"/>
      <c r="H831" s="140">
        <f t="shared" si="210"/>
        <v>0</v>
      </c>
      <c r="I831" s="141"/>
      <c r="J831" s="142">
        <f t="shared" si="211"/>
        <v>1000</v>
      </c>
      <c r="K831" s="143"/>
      <c r="L831" s="144">
        <f t="shared" si="212"/>
        <v>0</v>
      </c>
      <c r="M831" s="145"/>
    </row>
    <row r="832" spans="1:13" ht="41.4" x14ac:dyDescent="0.25">
      <c r="A832" s="137" t="str">
        <f>IF(A597="","",A597)</f>
        <v>C/S  No. : 27 at km. 26.000</v>
      </c>
      <c r="B832" s="138"/>
      <c r="C832" s="138"/>
      <c r="D832" s="139"/>
      <c r="E832" s="22">
        <v>26</v>
      </c>
      <c r="F832" s="140">
        <f>IF(H616="","",H616)</f>
        <v>0</v>
      </c>
      <c r="G832" s="141"/>
      <c r="H832" s="140">
        <f t="shared" si="210"/>
        <v>0</v>
      </c>
      <c r="I832" s="141"/>
      <c r="J832" s="142">
        <f t="shared" si="211"/>
        <v>1000</v>
      </c>
      <c r="K832" s="143"/>
      <c r="L832" s="144">
        <f t="shared" si="212"/>
        <v>0</v>
      </c>
      <c r="M832" s="145"/>
    </row>
    <row r="833" spans="1:13" ht="41.4" x14ac:dyDescent="0.25">
      <c r="A833" s="137" t="str">
        <f>IF(A620="","",A620)</f>
        <v>C/S  No. : 28 at km. 27.000</v>
      </c>
      <c r="B833" s="138"/>
      <c r="C833" s="138"/>
      <c r="D833" s="139"/>
      <c r="E833" s="22">
        <v>27</v>
      </c>
      <c r="F833" s="140">
        <f>IF(H639="","",H639)</f>
        <v>0</v>
      </c>
      <c r="G833" s="141"/>
      <c r="H833" s="140">
        <f t="shared" si="210"/>
        <v>0</v>
      </c>
      <c r="I833" s="141"/>
      <c r="J833" s="142">
        <f t="shared" si="211"/>
        <v>1000</v>
      </c>
      <c r="K833" s="143"/>
      <c r="L833" s="144">
        <f t="shared" si="212"/>
        <v>0</v>
      </c>
      <c r="M833" s="145"/>
    </row>
    <row r="834" spans="1:13" ht="41.4" x14ac:dyDescent="0.25">
      <c r="A834" s="137" t="str">
        <f>IF(A643="","",A643)</f>
        <v>C/S  No. : 29 at km. 28.000</v>
      </c>
      <c r="B834" s="138"/>
      <c r="C834" s="138"/>
      <c r="D834" s="139"/>
      <c r="E834" s="22">
        <v>28</v>
      </c>
      <c r="F834" s="140">
        <f>IF(H662="","",H662)</f>
        <v>0</v>
      </c>
      <c r="G834" s="141"/>
      <c r="H834" s="140">
        <f t="shared" si="210"/>
        <v>0</v>
      </c>
      <c r="I834" s="141"/>
      <c r="J834" s="142">
        <f t="shared" si="211"/>
        <v>1000</v>
      </c>
      <c r="K834" s="143"/>
      <c r="L834" s="144">
        <f t="shared" si="212"/>
        <v>0</v>
      </c>
      <c r="M834" s="145"/>
    </row>
    <row r="835" spans="1:13" ht="41.4" x14ac:dyDescent="0.25">
      <c r="A835" s="137" t="str">
        <f>IF(A666="","",A666)</f>
        <v>C/S  No. : 30 at km. 29.000</v>
      </c>
      <c r="B835" s="138"/>
      <c r="C835" s="138"/>
      <c r="D835" s="139"/>
      <c r="E835" s="22">
        <v>29</v>
      </c>
      <c r="F835" s="140">
        <f>IF(H685="","",H685)</f>
        <v>0</v>
      </c>
      <c r="G835" s="141"/>
      <c r="H835" s="140">
        <f t="shared" si="210"/>
        <v>0</v>
      </c>
      <c r="I835" s="141"/>
      <c r="J835" s="142">
        <f t="shared" si="211"/>
        <v>1000</v>
      </c>
      <c r="K835" s="143"/>
      <c r="L835" s="144">
        <f t="shared" si="212"/>
        <v>0</v>
      </c>
      <c r="M835" s="145"/>
    </row>
    <row r="836" spans="1:13" ht="41.4" x14ac:dyDescent="0.25">
      <c r="A836" s="137" t="str">
        <f>IF(A689="","",A689)</f>
        <v>C/S  No. : 31 at km. 30.000</v>
      </c>
      <c r="B836" s="138"/>
      <c r="C836" s="138"/>
      <c r="D836" s="139"/>
      <c r="E836" s="22">
        <v>30</v>
      </c>
      <c r="F836" s="140">
        <f>IF(H708="","",H708)</f>
        <v>0</v>
      </c>
      <c r="G836" s="141"/>
      <c r="H836" s="140">
        <f t="shared" si="210"/>
        <v>0</v>
      </c>
      <c r="I836" s="141"/>
      <c r="J836" s="142">
        <f t="shared" si="211"/>
        <v>1000</v>
      </c>
      <c r="K836" s="143"/>
      <c r="L836" s="144">
        <f t="shared" si="212"/>
        <v>0</v>
      </c>
      <c r="M836" s="145"/>
    </row>
    <row r="837" spans="1:13" ht="41.4" x14ac:dyDescent="0.25">
      <c r="A837" s="137" t="str">
        <f>IF(A712="","",A712)</f>
        <v>C/S  No. : 32 at km. 31.000</v>
      </c>
      <c r="B837" s="138"/>
      <c r="C837" s="138"/>
      <c r="D837" s="139"/>
      <c r="E837" s="22">
        <v>31</v>
      </c>
      <c r="F837" s="140">
        <f>IF(H731="","",H731)</f>
        <v>0</v>
      </c>
      <c r="G837" s="141"/>
      <c r="H837" s="140">
        <f t="shared" si="210"/>
        <v>0</v>
      </c>
      <c r="I837" s="141"/>
      <c r="J837" s="142">
        <f t="shared" si="211"/>
        <v>1000</v>
      </c>
      <c r="K837" s="143"/>
      <c r="L837" s="144">
        <f t="shared" si="212"/>
        <v>0</v>
      </c>
      <c r="M837" s="145"/>
    </row>
    <row r="838" spans="1:13" ht="41.4" x14ac:dyDescent="0.25">
      <c r="A838" s="137" t="str">
        <f>IF(A735="","",A735)</f>
        <v>C/S  No. : 33 at km. 32.000</v>
      </c>
      <c r="B838" s="138"/>
      <c r="C838" s="138"/>
      <c r="D838" s="139"/>
      <c r="E838" s="22">
        <v>32</v>
      </c>
      <c r="F838" s="140">
        <f>IF(H754="","",H754)</f>
        <v>0</v>
      </c>
      <c r="G838" s="141"/>
      <c r="H838" s="140">
        <f t="shared" si="210"/>
        <v>0</v>
      </c>
      <c r="I838" s="141"/>
      <c r="J838" s="142">
        <f t="shared" si="211"/>
        <v>1000</v>
      </c>
      <c r="K838" s="143"/>
      <c r="L838" s="144">
        <f t="shared" si="212"/>
        <v>0</v>
      </c>
      <c r="M838" s="145"/>
    </row>
    <row r="839" spans="1:13" ht="41.4" x14ac:dyDescent="0.25">
      <c r="A839" s="137" t="str">
        <f>IF(A758="","",A758)</f>
        <v>C/S  No. : 34 at km. 33.000</v>
      </c>
      <c r="B839" s="138"/>
      <c r="C839" s="138"/>
      <c r="D839" s="139"/>
      <c r="E839" s="22">
        <v>33</v>
      </c>
      <c r="F839" s="140">
        <f>IF(H777="","",H777)</f>
        <v>0</v>
      </c>
      <c r="G839" s="141"/>
      <c r="H839" s="140">
        <f t="shared" si="210"/>
        <v>0</v>
      </c>
      <c r="I839" s="141"/>
      <c r="J839" s="142">
        <f t="shared" si="211"/>
        <v>1000</v>
      </c>
      <c r="K839" s="143"/>
      <c r="L839" s="144">
        <f t="shared" si="212"/>
        <v>0</v>
      </c>
      <c r="M839" s="145"/>
    </row>
    <row r="840" spans="1:13" ht="41.4" x14ac:dyDescent="0.25">
      <c r="A840" s="126" t="str">
        <f>IF(A781="","",A781)</f>
        <v>C/S  No. : 35 at km. 34.000</v>
      </c>
      <c r="B840" s="127"/>
      <c r="C840" s="127"/>
      <c r="D840" s="128"/>
      <c r="E840" s="23">
        <v>34</v>
      </c>
      <c r="F840" s="129">
        <f>IF(H800="","",H800)</f>
        <v>0</v>
      </c>
      <c r="G840" s="130"/>
      <c r="H840" s="129">
        <f t="shared" si="210"/>
        <v>0</v>
      </c>
      <c r="I840" s="130"/>
      <c r="J840" s="131">
        <f t="shared" si="211"/>
        <v>1000</v>
      </c>
      <c r="K840" s="132"/>
      <c r="L840" s="133">
        <f t="shared" si="212"/>
        <v>0</v>
      </c>
      <c r="M840" s="134"/>
    </row>
    <row r="841" spans="1:13" ht="15.6" x14ac:dyDescent="0.25">
      <c r="A841" s="135">
        <f>((SUM(J806:K840)))</f>
        <v>34000</v>
      </c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6">
        <f>SUM(L806:M840)</f>
        <v>8140</v>
      </c>
      <c r="M841" s="136"/>
    </row>
    <row r="842" spans="1:13" ht="15.6" x14ac:dyDescent="0.25">
      <c r="A842" s="124" t="s">
        <v>61</v>
      </c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5">
        <f>L841</f>
        <v>8140</v>
      </c>
      <c r="M842" s="1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6"/>
  <sheetViews>
    <sheetView tabSelected="1" view="pageBreakPreview" topLeftCell="A16" zoomScale="85" zoomScaleNormal="70" zoomScaleSheetLayoutView="85" workbookViewId="0">
      <selection activeCell="B64" sqref="B64:X65"/>
    </sheetView>
  </sheetViews>
  <sheetFormatPr defaultRowHeight="12.6" x14ac:dyDescent="0.25"/>
  <cols>
    <col min="1" max="1" width="12.5546875" customWidth="1"/>
    <col min="17" max="17" width="10.21875" customWidth="1"/>
    <col min="25" max="25" width="1.77734375" customWidth="1"/>
    <col min="27" max="27" width="13.21875" customWidth="1"/>
  </cols>
  <sheetData>
    <row r="1" spans="1:28" ht="13.05" customHeight="1" x14ac:dyDescent="0.25">
      <c r="A1" s="188"/>
      <c r="B1" s="188"/>
      <c r="C1" s="188"/>
      <c r="D1" s="261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188"/>
      <c r="R1" s="188"/>
      <c r="S1" s="188"/>
      <c r="T1" s="188"/>
      <c r="U1" s="188"/>
    </row>
    <row r="2" spans="1:28" ht="100.5" customHeight="1" x14ac:dyDescent="0.25">
      <c r="A2" s="295" t="s">
        <v>168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</row>
    <row r="3" spans="1:28" x14ac:dyDescent="0.25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</row>
    <row r="4" spans="1:28" ht="18.600000000000001" thickBot="1" x14ac:dyDescent="0.3">
      <c r="A4" s="293" t="s">
        <v>157</v>
      </c>
      <c r="B4" s="293"/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</row>
    <row r="5" spans="1:28" ht="24" thickTop="1" x14ac:dyDescent="0.25">
      <c r="A5" s="179"/>
      <c r="B5" s="180"/>
      <c r="C5" s="180"/>
      <c r="D5" s="180"/>
      <c r="E5" s="181"/>
      <c r="F5" s="189"/>
      <c r="G5" s="189"/>
      <c r="H5" s="189"/>
      <c r="I5" s="189"/>
      <c r="J5" s="189"/>
      <c r="K5" s="189"/>
      <c r="L5" s="189"/>
      <c r="M5" s="190"/>
      <c r="N5" s="190"/>
      <c r="O5" s="190"/>
      <c r="P5" s="190"/>
      <c r="Q5" s="191"/>
      <c r="R5" s="191"/>
      <c r="S5" s="191"/>
      <c r="T5" s="180"/>
      <c r="U5" s="182"/>
    </row>
    <row r="6" spans="1:28" ht="18" x14ac:dyDescent="0.35">
      <c r="A6" s="183"/>
      <c r="B6" s="184"/>
      <c r="C6" s="184"/>
      <c r="D6" s="184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84"/>
      <c r="U6" s="185"/>
    </row>
    <row r="7" spans="1:28" ht="18" x14ac:dyDescent="0.35">
      <c r="A7" s="183"/>
      <c r="B7" s="184"/>
      <c r="C7" s="184"/>
      <c r="D7" s="184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84"/>
      <c r="U7" s="185"/>
    </row>
    <row r="8" spans="1:28" ht="18" x14ac:dyDescent="0.35">
      <c r="A8" s="183"/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5"/>
    </row>
    <row r="9" spans="1:28" ht="18" x14ac:dyDescent="0.35">
      <c r="A9" s="183"/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5"/>
    </row>
    <row r="10" spans="1:28" ht="18" x14ac:dyDescent="0.35">
      <c r="A10" s="183"/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5"/>
    </row>
    <row r="11" spans="1:28" ht="18" x14ac:dyDescent="0.35">
      <c r="A11" s="183"/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5"/>
    </row>
    <row r="12" spans="1:28" ht="18" x14ac:dyDescent="0.35">
      <c r="A12" s="183"/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5"/>
    </row>
    <row r="13" spans="1:28" ht="18" x14ac:dyDescent="0.35">
      <c r="A13" s="183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5"/>
    </row>
    <row r="14" spans="1:28" ht="18" x14ac:dyDescent="0.35">
      <c r="A14" s="183"/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5"/>
    </row>
    <row r="15" spans="1:28" ht="18.600000000000001" thickBot="1" x14ac:dyDescent="0.4">
      <c r="A15" s="183"/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5"/>
    </row>
    <row r="16" spans="1:28" ht="32.4" thickTop="1" thickBot="1" x14ac:dyDescent="0.3">
      <c r="A16" s="235" t="s">
        <v>85</v>
      </c>
      <c r="B16" s="237">
        <v>0</v>
      </c>
      <c r="C16" s="237">
        <v>5</v>
      </c>
      <c r="D16" s="237">
        <v>10</v>
      </c>
      <c r="E16" s="237">
        <v>15</v>
      </c>
      <c r="F16" s="237">
        <v>20</v>
      </c>
      <c r="G16" s="237">
        <v>25</v>
      </c>
      <c r="H16" s="237">
        <v>30</v>
      </c>
      <c r="I16" s="237">
        <v>35</v>
      </c>
      <c r="J16" s="237">
        <v>40</v>
      </c>
      <c r="K16" s="237">
        <v>45</v>
      </c>
      <c r="L16" s="237">
        <v>49</v>
      </c>
      <c r="M16" s="237">
        <v>51</v>
      </c>
      <c r="N16" s="237">
        <v>52.5</v>
      </c>
      <c r="O16" s="237">
        <v>58.5</v>
      </c>
      <c r="P16" s="237">
        <v>65</v>
      </c>
      <c r="Q16" s="194"/>
      <c r="R16" s="194"/>
      <c r="S16" s="237"/>
      <c r="T16" s="237"/>
      <c r="U16" s="244"/>
      <c r="V16" s="193"/>
      <c r="W16" s="193"/>
      <c r="X16" s="193"/>
      <c r="Y16" s="193"/>
      <c r="Z16" s="193"/>
      <c r="AA16" s="193"/>
      <c r="AB16" s="193"/>
    </row>
    <row r="17" spans="1:30" s="197" customFormat="1" ht="32.4" thickTop="1" thickBot="1" x14ac:dyDescent="0.3">
      <c r="A17" s="236" t="s">
        <v>86</v>
      </c>
      <c r="B17" s="238">
        <v>3.9090999999999969</v>
      </c>
      <c r="C17" s="238">
        <v>3.779099999999997</v>
      </c>
      <c r="D17" s="238">
        <v>2.5790999999999968</v>
      </c>
      <c r="E17" s="238">
        <v>0.5390999999999968</v>
      </c>
      <c r="F17" s="238">
        <v>-0.990900000000003</v>
      </c>
      <c r="G17" s="238">
        <v>-1.740900000000003</v>
      </c>
      <c r="H17" s="238">
        <v>-2.5409000000000028</v>
      </c>
      <c r="I17" s="238">
        <v>-2.740900000000003</v>
      </c>
      <c r="J17" s="238">
        <v>-1.240900000000003</v>
      </c>
      <c r="K17" s="238">
        <v>-1.2309000000000032</v>
      </c>
      <c r="L17" s="238">
        <v>2.2140999999999966</v>
      </c>
      <c r="M17" s="238">
        <v>3.029099999999997</v>
      </c>
      <c r="N17" s="238">
        <v>3.7290999999999968</v>
      </c>
      <c r="O17" s="238">
        <v>3.7990999999999966</v>
      </c>
      <c r="P17" s="238">
        <v>3.6790999999999969</v>
      </c>
      <c r="Q17" s="200"/>
      <c r="R17" s="200"/>
      <c r="S17" s="238"/>
      <c r="T17" s="238"/>
      <c r="U17" s="252"/>
      <c r="V17" s="199"/>
      <c r="W17" s="199"/>
      <c r="X17" s="199"/>
      <c r="Y17" s="199"/>
      <c r="Z17" s="199"/>
      <c r="AA17" s="199"/>
      <c r="AB17" s="199"/>
      <c r="AC17" s="197" t="s">
        <v>156</v>
      </c>
    </row>
    <row r="18" spans="1:30" ht="13.2" thickTop="1" x14ac:dyDescent="0.25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</row>
    <row r="20" spans="1:30" ht="18.600000000000001" thickBot="1" x14ac:dyDescent="0.3">
      <c r="A20" s="293" t="s">
        <v>158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</row>
    <row r="21" spans="1:30" ht="24" thickTop="1" x14ac:dyDescent="0.25">
      <c r="A21" s="179"/>
      <c r="B21" s="180"/>
      <c r="C21" s="180"/>
      <c r="D21" s="180"/>
      <c r="E21" s="181"/>
      <c r="F21" s="189"/>
      <c r="G21" s="189"/>
      <c r="H21" s="189"/>
      <c r="I21" s="189"/>
      <c r="J21" s="189"/>
      <c r="K21" s="189"/>
      <c r="L21" s="189"/>
      <c r="M21" s="190"/>
      <c r="N21" s="190"/>
      <c r="O21" s="190"/>
      <c r="P21" s="190"/>
      <c r="Q21" s="191"/>
      <c r="R21" s="191"/>
      <c r="S21" s="191"/>
      <c r="T21" s="180"/>
      <c r="U21" s="182"/>
    </row>
    <row r="22" spans="1:30" ht="18" x14ac:dyDescent="0.35">
      <c r="A22" s="183"/>
      <c r="B22" s="184"/>
      <c r="C22" s="184"/>
      <c r="D22" s="184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84"/>
      <c r="U22" s="185"/>
    </row>
    <row r="23" spans="1:30" ht="18" x14ac:dyDescent="0.35">
      <c r="A23" s="183"/>
      <c r="B23" s="184"/>
      <c r="C23" s="184"/>
      <c r="D23" s="184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84"/>
      <c r="U23" s="185"/>
    </row>
    <row r="24" spans="1:30" ht="18" x14ac:dyDescent="0.35">
      <c r="A24" s="183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5"/>
    </row>
    <row r="25" spans="1:30" ht="18" x14ac:dyDescent="0.35">
      <c r="A25" s="183"/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5"/>
    </row>
    <row r="26" spans="1:30" ht="18" x14ac:dyDescent="0.35">
      <c r="A26" s="183"/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5"/>
    </row>
    <row r="27" spans="1:30" ht="18" x14ac:dyDescent="0.35">
      <c r="A27" s="183"/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5"/>
    </row>
    <row r="28" spans="1:30" ht="18" x14ac:dyDescent="0.35">
      <c r="A28" s="183"/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5"/>
    </row>
    <row r="29" spans="1:30" ht="18" x14ac:dyDescent="0.35">
      <c r="A29" s="183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5"/>
    </row>
    <row r="30" spans="1:30" ht="18" x14ac:dyDescent="0.35">
      <c r="A30" s="183"/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5"/>
    </row>
    <row r="31" spans="1:30" ht="18.600000000000001" thickBot="1" x14ac:dyDescent="0.4">
      <c r="A31" s="183"/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5"/>
    </row>
    <row r="32" spans="1:30" ht="32.4" thickTop="1" thickBot="1" x14ac:dyDescent="0.3">
      <c r="A32" s="235" t="s">
        <v>85</v>
      </c>
      <c r="B32" s="237">
        <v>0</v>
      </c>
      <c r="C32" s="237">
        <v>15</v>
      </c>
      <c r="D32" s="237">
        <v>19</v>
      </c>
      <c r="E32" s="237">
        <v>23</v>
      </c>
      <c r="F32" s="237">
        <v>26</v>
      </c>
      <c r="G32" s="237">
        <v>33</v>
      </c>
      <c r="H32" s="237">
        <v>36.5</v>
      </c>
      <c r="I32" s="237">
        <v>41</v>
      </c>
      <c r="J32" s="237">
        <v>44</v>
      </c>
      <c r="K32" s="237">
        <v>49</v>
      </c>
      <c r="L32" s="237">
        <v>54</v>
      </c>
      <c r="M32" s="237">
        <v>59</v>
      </c>
      <c r="N32" s="237">
        <v>64</v>
      </c>
      <c r="O32" s="237">
        <v>69</v>
      </c>
      <c r="P32" s="237">
        <v>74</v>
      </c>
      <c r="Q32" s="237">
        <v>79</v>
      </c>
      <c r="R32" s="237">
        <v>80</v>
      </c>
      <c r="S32" s="237">
        <v>84</v>
      </c>
      <c r="T32" s="237">
        <v>87</v>
      </c>
      <c r="U32" s="237">
        <v>90</v>
      </c>
      <c r="V32" s="237">
        <v>91</v>
      </c>
      <c r="W32" s="237">
        <v>96</v>
      </c>
      <c r="X32" s="239">
        <v>108</v>
      </c>
      <c r="Y32" s="196"/>
      <c r="Z32" s="247"/>
      <c r="AC32" s="237"/>
      <c r="AD32" s="237"/>
    </row>
    <row r="33" spans="1:30" s="197" customFormat="1" ht="32.4" thickTop="1" thickBot="1" x14ac:dyDescent="0.3">
      <c r="A33" s="236" t="s">
        <v>86</v>
      </c>
      <c r="B33" s="238">
        <v>0.70209999999999617</v>
      </c>
      <c r="C33" s="238">
        <v>0.66209999999999702</v>
      </c>
      <c r="D33" s="238">
        <v>1.0120999999999967</v>
      </c>
      <c r="E33" s="238">
        <v>3.5520999999999967</v>
      </c>
      <c r="F33" s="238">
        <v>5.7320999999999964</v>
      </c>
      <c r="G33" s="238">
        <v>5.7420999999999971</v>
      </c>
      <c r="H33" s="238">
        <v>3.3120999999999965</v>
      </c>
      <c r="I33" s="238">
        <v>2.3220999999999963</v>
      </c>
      <c r="J33" s="238">
        <v>1.582099999999997</v>
      </c>
      <c r="K33" s="238">
        <v>0.96209999999999696</v>
      </c>
      <c r="L33" s="238">
        <v>0.43209999999999704</v>
      </c>
      <c r="M33" s="238">
        <v>-2.067900000000003</v>
      </c>
      <c r="N33" s="238">
        <v>-2.8179000000000034</v>
      </c>
      <c r="O33" s="238">
        <v>-0.71790000000000287</v>
      </c>
      <c r="P33" s="238">
        <v>1.6420999999999966</v>
      </c>
      <c r="Q33" s="238">
        <v>3.1920999999999964</v>
      </c>
      <c r="R33" s="238">
        <v>3.8220999999999967</v>
      </c>
      <c r="S33" s="238">
        <v>5.2120999999999968</v>
      </c>
      <c r="T33" s="238">
        <v>5.9820999999999964</v>
      </c>
      <c r="U33" s="238">
        <v>6.0920999999999967</v>
      </c>
      <c r="V33" s="238">
        <v>5.4820999999999964</v>
      </c>
      <c r="W33" s="238">
        <v>2.4020999999999963</v>
      </c>
      <c r="X33" s="240">
        <v>2.332099999999997</v>
      </c>
      <c r="Y33" s="201"/>
      <c r="Z33" s="248"/>
      <c r="AC33" s="238"/>
      <c r="AD33" s="238"/>
    </row>
    <row r="34" spans="1:30" ht="13.2" thickTop="1" x14ac:dyDescent="0.25"/>
    <row r="36" spans="1:30" ht="18.600000000000001" thickBot="1" x14ac:dyDescent="0.3">
      <c r="A36" s="293" t="s">
        <v>159</v>
      </c>
      <c r="B36" s="293"/>
      <c r="C36" s="293"/>
      <c r="D36" s="293"/>
      <c r="E36" s="293"/>
      <c r="F36" s="293"/>
      <c r="G36" s="293"/>
      <c r="H36" s="293"/>
      <c r="I36" s="293"/>
      <c r="J36" s="293"/>
      <c r="K36" s="293"/>
      <c r="L36" s="293"/>
      <c r="M36" s="293"/>
      <c r="N36" s="293"/>
      <c r="O36" s="293"/>
      <c r="P36" s="293"/>
      <c r="Q36" s="293"/>
      <c r="R36" s="293"/>
      <c r="S36" s="293"/>
      <c r="T36" s="293"/>
      <c r="U36" s="293"/>
    </row>
    <row r="37" spans="1:30" ht="24" thickTop="1" x14ac:dyDescent="0.25">
      <c r="A37" s="179"/>
      <c r="B37" s="180"/>
      <c r="C37" s="180"/>
      <c r="D37" s="180"/>
      <c r="E37" s="181"/>
      <c r="F37" s="189"/>
      <c r="G37" s="189"/>
      <c r="H37" s="189"/>
      <c r="I37" s="189"/>
      <c r="J37" s="189"/>
      <c r="K37" s="189"/>
      <c r="L37" s="189"/>
      <c r="M37" s="190"/>
      <c r="N37" s="190"/>
      <c r="O37" s="190"/>
      <c r="P37" s="190"/>
      <c r="Q37" s="191"/>
      <c r="R37" s="191"/>
      <c r="S37" s="191"/>
      <c r="T37" s="180"/>
      <c r="U37" s="182"/>
    </row>
    <row r="38" spans="1:30" ht="18" x14ac:dyDescent="0.35">
      <c r="A38" s="183"/>
      <c r="B38" s="184"/>
      <c r="C38" s="184"/>
      <c r="D38" s="184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84"/>
      <c r="U38" s="185"/>
    </row>
    <row r="39" spans="1:30" ht="18" x14ac:dyDescent="0.35">
      <c r="A39" s="183"/>
      <c r="B39" s="184"/>
      <c r="C39" s="184"/>
      <c r="D39" s="184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84"/>
      <c r="U39" s="185"/>
    </row>
    <row r="40" spans="1:30" ht="18" x14ac:dyDescent="0.35">
      <c r="A40" s="183"/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5"/>
    </row>
    <row r="41" spans="1:30" ht="18" x14ac:dyDescent="0.35">
      <c r="A41" s="183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5"/>
    </row>
    <row r="42" spans="1:30" ht="18" x14ac:dyDescent="0.35">
      <c r="A42" s="183"/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5"/>
    </row>
    <row r="43" spans="1:30" ht="18" x14ac:dyDescent="0.35">
      <c r="A43" s="183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5"/>
    </row>
    <row r="44" spans="1:30" ht="18" x14ac:dyDescent="0.35">
      <c r="A44" s="183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5"/>
    </row>
    <row r="45" spans="1:30" ht="18" x14ac:dyDescent="0.35">
      <c r="A45" s="183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5"/>
    </row>
    <row r="46" spans="1:30" ht="18" x14ac:dyDescent="0.35">
      <c r="A46" s="183"/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5"/>
    </row>
    <row r="47" spans="1:30" ht="18.600000000000001" thickBot="1" x14ac:dyDescent="0.4">
      <c r="A47" s="183"/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5"/>
    </row>
    <row r="48" spans="1:30" ht="32.4" thickTop="1" thickBot="1" x14ac:dyDescent="0.3">
      <c r="A48" s="235" t="s">
        <v>85</v>
      </c>
      <c r="B48" s="237">
        <v>0</v>
      </c>
      <c r="C48" s="237">
        <v>21</v>
      </c>
      <c r="D48" s="237">
        <v>25</v>
      </c>
      <c r="E48" s="237">
        <v>29</v>
      </c>
      <c r="F48" s="237">
        <v>33</v>
      </c>
      <c r="G48" s="237">
        <v>35</v>
      </c>
      <c r="H48" s="237">
        <v>41</v>
      </c>
      <c r="I48" s="237">
        <v>45</v>
      </c>
      <c r="J48" s="237">
        <v>48</v>
      </c>
      <c r="K48" s="237">
        <v>52</v>
      </c>
      <c r="L48" s="237">
        <v>56</v>
      </c>
      <c r="M48" s="237">
        <v>60</v>
      </c>
      <c r="N48" s="237">
        <v>63</v>
      </c>
      <c r="O48" s="237">
        <v>67</v>
      </c>
      <c r="P48" s="237">
        <v>71</v>
      </c>
      <c r="Q48" s="237">
        <v>76</v>
      </c>
      <c r="R48" s="237">
        <v>84</v>
      </c>
      <c r="S48" s="237">
        <v>89</v>
      </c>
      <c r="T48" s="237">
        <v>93</v>
      </c>
      <c r="U48" s="237">
        <v>94</v>
      </c>
      <c r="V48" s="237">
        <v>96</v>
      </c>
      <c r="W48" s="237">
        <v>106</v>
      </c>
      <c r="X48" s="237">
        <v>116</v>
      </c>
      <c r="AB48" s="237"/>
    </row>
    <row r="49" spans="1:36" s="197" customFormat="1" ht="32.4" thickTop="1" thickBot="1" x14ac:dyDescent="0.3">
      <c r="A49" s="236" t="s">
        <v>86</v>
      </c>
      <c r="B49" s="238">
        <v>2.4740999999999973</v>
      </c>
      <c r="C49" s="238">
        <v>2.4540999999999968</v>
      </c>
      <c r="D49" s="238">
        <v>4.9940999999999969</v>
      </c>
      <c r="E49" s="238">
        <v>6.8840999999999966</v>
      </c>
      <c r="F49" s="238">
        <v>6.9840999999999971</v>
      </c>
      <c r="G49" s="238">
        <v>5.8540999999999972</v>
      </c>
      <c r="H49" s="238">
        <v>2.7740999999999971</v>
      </c>
      <c r="I49" s="238">
        <v>1.1040999999999972</v>
      </c>
      <c r="J49" s="238">
        <v>0.98409999999999709</v>
      </c>
      <c r="K49" s="238">
        <v>0.45409999999999728</v>
      </c>
      <c r="L49" s="238">
        <v>-1.595900000000003</v>
      </c>
      <c r="M49" s="238">
        <v>-2.6659000000000024</v>
      </c>
      <c r="N49" s="238">
        <v>-0.44590000000000263</v>
      </c>
      <c r="O49" s="238">
        <v>0.32409999999999717</v>
      </c>
      <c r="P49" s="238">
        <v>0.90409999999999724</v>
      </c>
      <c r="Q49" s="238">
        <v>2.6040999999999972</v>
      </c>
      <c r="R49" s="238">
        <v>3.634099999999997</v>
      </c>
      <c r="S49" s="238">
        <v>5.6840999999999973</v>
      </c>
      <c r="T49" s="238">
        <v>5.2340999999999971</v>
      </c>
      <c r="U49" s="238">
        <v>6.1440999999999972</v>
      </c>
      <c r="V49" s="238">
        <v>3.9340999999999968</v>
      </c>
      <c r="W49" s="238">
        <v>1.7540999999999967</v>
      </c>
      <c r="X49" s="238">
        <v>1.7240999999999973</v>
      </c>
      <c r="AB49" s="238"/>
    </row>
    <row r="50" spans="1:36" ht="13.2" thickTop="1" x14ac:dyDescent="0.25"/>
    <row r="52" spans="1:36" ht="18.600000000000001" thickBot="1" x14ac:dyDescent="0.3">
      <c r="A52" s="293" t="s">
        <v>160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</row>
    <row r="53" spans="1:36" ht="24" thickTop="1" x14ac:dyDescent="0.25">
      <c r="A53" s="179"/>
      <c r="B53" s="180"/>
      <c r="C53" s="180"/>
      <c r="D53" s="180"/>
      <c r="E53" s="181"/>
      <c r="F53" s="189"/>
      <c r="G53" s="189"/>
      <c r="H53" s="189"/>
      <c r="I53" s="189"/>
      <c r="J53" s="189"/>
      <c r="K53" s="189"/>
      <c r="L53" s="189"/>
      <c r="M53" s="190"/>
      <c r="N53" s="190"/>
      <c r="O53" s="190"/>
      <c r="P53" s="190"/>
      <c r="Q53" s="191"/>
      <c r="R53" s="191"/>
      <c r="S53" s="191"/>
      <c r="T53" s="180"/>
      <c r="U53" s="182"/>
    </row>
    <row r="54" spans="1:36" ht="18" x14ac:dyDescent="0.35">
      <c r="A54" s="183"/>
      <c r="B54" s="184"/>
      <c r="C54" s="184"/>
      <c r="D54" s="184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84"/>
      <c r="U54" s="185"/>
    </row>
    <row r="55" spans="1:36" ht="18" x14ac:dyDescent="0.35">
      <c r="A55" s="183"/>
      <c r="B55" s="184"/>
      <c r="C55" s="184"/>
      <c r="D55" s="184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84"/>
      <c r="U55" s="185"/>
    </row>
    <row r="56" spans="1:36" ht="18" x14ac:dyDescent="0.35">
      <c r="A56" s="183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5"/>
    </row>
    <row r="57" spans="1:36" ht="18" x14ac:dyDescent="0.35">
      <c r="A57" s="183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5"/>
    </row>
    <row r="58" spans="1:36" ht="18" x14ac:dyDescent="0.35">
      <c r="A58" s="183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5"/>
    </row>
    <row r="59" spans="1:36" ht="18" x14ac:dyDescent="0.35">
      <c r="A59" s="183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5"/>
    </row>
    <row r="60" spans="1:36" ht="18" x14ac:dyDescent="0.35">
      <c r="A60" s="183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5"/>
    </row>
    <row r="61" spans="1:36" ht="18" x14ac:dyDescent="0.35">
      <c r="A61" s="183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5"/>
    </row>
    <row r="62" spans="1:36" ht="18" x14ac:dyDescent="0.35">
      <c r="A62" s="183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5"/>
    </row>
    <row r="63" spans="1:36" ht="18.600000000000001" thickBot="1" x14ac:dyDescent="0.4">
      <c r="A63" s="183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5"/>
    </row>
    <row r="64" spans="1:36" ht="31.8" thickTop="1" x14ac:dyDescent="0.25">
      <c r="A64" s="241" t="s">
        <v>85</v>
      </c>
      <c r="B64" s="237">
        <v>0</v>
      </c>
      <c r="C64" s="237">
        <v>10</v>
      </c>
      <c r="D64" s="237">
        <v>22</v>
      </c>
      <c r="E64" s="237">
        <v>32</v>
      </c>
      <c r="F64" s="237">
        <v>34</v>
      </c>
      <c r="G64" s="237">
        <v>37</v>
      </c>
      <c r="H64" s="237">
        <v>42</v>
      </c>
      <c r="I64" s="237">
        <v>44</v>
      </c>
      <c r="J64" s="237">
        <v>49</v>
      </c>
      <c r="K64" s="237">
        <v>56</v>
      </c>
      <c r="L64" s="237">
        <v>59</v>
      </c>
      <c r="M64" s="237">
        <v>63</v>
      </c>
      <c r="N64" s="237">
        <v>66</v>
      </c>
      <c r="O64" s="237">
        <v>69</v>
      </c>
      <c r="P64" s="237">
        <v>72</v>
      </c>
      <c r="Q64" s="237">
        <v>75</v>
      </c>
      <c r="R64" s="237">
        <v>81</v>
      </c>
      <c r="S64" s="237">
        <v>87</v>
      </c>
      <c r="T64" s="237">
        <v>97</v>
      </c>
      <c r="U64" s="237">
        <v>102</v>
      </c>
      <c r="V64" s="237">
        <v>105</v>
      </c>
      <c r="W64" s="237">
        <v>113</v>
      </c>
      <c r="X64" s="239">
        <v>118</v>
      </c>
      <c r="Y64" s="196"/>
      <c r="Z64" s="247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</row>
    <row r="65" spans="1:52" s="200" customFormat="1" ht="31.2" x14ac:dyDescent="0.25">
      <c r="A65" s="242" t="s">
        <v>86</v>
      </c>
      <c r="B65" s="238">
        <v>2.1940999999999962</v>
      </c>
      <c r="C65" s="238">
        <v>2.1440999999999963</v>
      </c>
      <c r="D65" s="238">
        <v>2.1840999999999964</v>
      </c>
      <c r="E65" s="238">
        <v>3.3340999999999967</v>
      </c>
      <c r="F65" s="238">
        <v>3.3840999999999966</v>
      </c>
      <c r="G65" s="238">
        <v>6.5740999999999969</v>
      </c>
      <c r="H65" s="238">
        <v>6.6240999999999968</v>
      </c>
      <c r="I65" s="238">
        <v>3.8240999999999965</v>
      </c>
      <c r="J65" s="238">
        <v>1.5740999999999965</v>
      </c>
      <c r="K65" s="238">
        <v>0.9540999999999964</v>
      </c>
      <c r="L65" s="238">
        <v>1.0140999999999964</v>
      </c>
      <c r="M65" s="238">
        <v>-0.44590000000000352</v>
      </c>
      <c r="N65" s="238">
        <v>-2.6459000000000037</v>
      </c>
      <c r="O65" s="238">
        <v>-2.3459000000000039</v>
      </c>
      <c r="P65" s="238">
        <v>-1.9459000000000035</v>
      </c>
      <c r="Q65" s="238">
        <v>0.78409999999999647</v>
      </c>
      <c r="R65" s="238">
        <v>1.8540999999999965</v>
      </c>
      <c r="S65" s="238">
        <v>2.8840999999999966</v>
      </c>
      <c r="T65" s="238">
        <v>5.2240999999999964</v>
      </c>
      <c r="U65" s="238">
        <v>5.2940999999999967</v>
      </c>
      <c r="V65" s="238">
        <v>4.8340999999999967</v>
      </c>
      <c r="W65" s="238">
        <v>2.5440999999999967</v>
      </c>
      <c r="X65" s="240">
        <v>2.5740999999999969</v>
      </c>
      <c r="Y65" s="201"/>
      <c r="Z65" s="24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198"/>
      <c r="AL65" s="198"/>
      <c r="AM65" s="198"/>
      <c r="AN65" s="198"/>
      <c r="AO65" s="198"/>
      <c r="AP65" s="198"/>
      <c r="AQ65" s="198"/>
      <c r="AR65" s="198"/>
      <c r="AS65" s="198"/>
      <c r="AT65" s="198"/>
      <c r="AU65" s="198"/>
      <c r="AV65" s="198"/>
      <c r="AW65" s="198"/>
      <c r="AX65" s="198"/>
      <c r="AY65" s="198"/>
      <c r="AZ65" s="202"/>
    </row>
    <row r="68" spans="1:52" ht="18.600000000000001" thickBot="1" x14ac:dyDescent="0.3">
      <c r="A68" s="293" t="s">
        <v>161</v>
      </c>
      <c r="B68" s="293"/>
      <c r="C68" s="293"/>
      <c r="D68" s="293"/>
      <c r="E68" s="293"/>
      <c r="F68" s="293"/>
      <c r="G68" s="293"/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</row>
    <row r="69" spans="1:52" ht="24" thickTop="1" x14ac:dyDescent="0.25">
      <c r="A69" s="179"/>
      <c r="B69" s="180"/>
      <c r="C69" s="180"/>
      <c r="D69" s="180"/>
      <c r="E69" s="181"/>
      <c r="F69" s="189"/>
      <c r="G69" s="189"/>
      <c r="H69" s="189"/>
      <c r="I69" s="189"/>
      <c r="J69" s="189"/>
      <c r="K69" s="189"/>
      <c r="L69" s="189"/>
      <c r="M69" s="190"/>
      <c r="N69" s="190"/>
      <c r="O69" s="190"/>
      <c r="P69" s="190"/>
      <c r="Q69" s="191"/>
      <c r="R69" s="191"/>
      <c r="S69" s="191"/>
      <c r="T69" s="180"/>
      <c r="U69" s="182"/>
    </row>
    <row r="70" spans="1:52" ht="18" x14ac:dyDescent="0.35">
      <c r="A70" s="183"/>
      <c r="B70" s="184"/>
      <c r="C70" s="184"/>
      <c r="D70" s="184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84"/>
      <c r="U70" s="185"/>
    </row>
    <row r="71" spans="1:52" ht="18" x14ac:dyDescent="0.35">
      <c r="A71" s="183"/>
      <c r="B71" s="184"/>
      <c r="C71" s="184"/>
      <c r="D71" s="184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84"/>
      <c r="U71" s="185"/>
    </row>
    <row r="72" spans="1:52" ht="18" x14ac:dyDescent="0.35">
      <c r="A72" s="183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5"/>
    </row>
    <row r="73" spans="1:52" ht="18" x14ac:dyDescent="0.35">
      <c r="A73" s="183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5"/>
    </row>
    <row r="74" spans="1:52" ht="18" x14ac:dyDescent="0.35">
      <c r="A74" s="183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5"/>
    </row>
    <row r="75" spans="1:52" ht="18" x14ac:dyDescent="0.35">
      <c r="A75" s="183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5"/>
    </row>
    <row r="76" spans="1:52" ht="18" x14ac:dyDescent="0.35">
      <c r="A76" s="183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5"/>
    </row>
    <row r="77" spans="1:52" ht="18" x14ac:dyDescent="0.35">
      <c r="A77" s="183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5"/>
    </row>
    <row r="78" spans="1:52" ht="18" x14ac:dyDescent="0.35">
      <c r="A78" s="183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5"/>
    </row>
    <row r="79" spans="1:52" ht="18.600000000000001" thickBot="1" x14ac:dyDescent="0.4">
      <c r="A79" s="183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5"/>
    </row>
    <row r="80" spans="1:52" ht="32.4" thickTop="1" thickBot="1" x14ac:dyDescent="0.3">
      <c r="A80" s="235" t="s">
        <v>85</v>
      </c>
      <c r="B80" s="237">
        <v>0</v>
      </c>
      <c r="C80" s="237">
        <v>5</v>
      </c>
      <c r="D80" s="237">
        <v>20</v>
      </c>
      <c r="E80" s="237">
        <v>28</v>
      </c>
      <c r="F80" s="237">
        <v>31</v>
      </c>
      <c r="G80" s="237">
        <v>34</v>
      </c>
      <c r="H80" s="237">
        <v>41</v>
      </c>
      <c r="I80" s="237">
        <v>46</v>
      </c>
      <c r="J80" s="237">
        <v>52</v>
      </c>
      <c r="K80" s="237">
        <v>55</v>
      </c>
      <c r="L80" s="237">
        <v>58</v>
      </c>
      <c r="M80" s="237">
        <v>61</v>
      </c>
      <c r="N80" s="237">
        <v>66</v>
      </c>
      <c r="O80" s="237">
        <v>72</v>
      </c>
      <c r="P80" s="237">
        <v>78</v>
      </c>
      <c r="Q80" s="237">
        <v>80</v>
      </c>
      <c r="R80" s="237">
        <v>82</v>
      </c>
      <c r="S80" s="237">
        <v>84</v>
      </c>
      <c r="T80" s="237">
        <v>87</v>
      </c>
      <c r="U80" s="237">
        <v>89</v>
      </c>
      <c r="V80" s="237">
        <v>91</v>
      </c>
      <c r="W80" s="239">
        <v>100</v>
      </c>
      <c r="X80" s="249"/>
      <c r="Y80" s="247"/>
    </row>
    <row r="81" spans="1:25" ht="31.5" customHeight="1" thickTop="1" thickBot="1" x14ac:dyDescent="0.3">
      <c r="A81" s="243" t="s">
        <v>86</v>
      </c>
      <c r="B81" s="238">
        <v>2.2840999999999969</v>
      </c>
      <c r="C81" s="238">
        <v>2.3040999999999965</v>
      </c>
      <c r="D81" s="238">
        <v>2.2940999999999967</v>
      </c>
      <c r="E81" s="238">
        <v>6.9540999999999968</v>
      </c>
      <c r="F81" s="238">
        <v>6.9640999999999966</v>
      </c>
      <c r="G81" s="238">
        <v>4.404099999999997</v>
      </c>
      <c r="H81" s="186">
        <v>2.2740999999999967</v>
      </c>
      <c r="I81" s="238">
        <v>1.6040999999999965</v>
      </c>
      <c r="J81" s="238">
        <v>0.69409999999999661</v>
      </c>
      <c r="K81" s="238">
        <v>-2.9559000000000033</v>
      </c>
      <c r="L81" s="238">
        <v>-2.4559000000000033</v>
      </c>
      <c r="M81" s="238">
        <v>-0.85590000000000366</v>
      </c>
      <c r="N81" s="238">
        <v>0.46409999999999663</v>
      </c>
      <c r="O81" s="238">
        <v>1.2540999999999964</v>
      </c>
      <c r="P81" s="238">
        <v>2.8440999999999965</v>
      </c>
      <c r="Q81" s="186">
        <v>4.0440999999999967</v>
      </c>
      <c r="R81" s="252">
        <v>5.6940999999999971</v>
      </c>
      <c r="S81" s="238">
        <v>6.8840999999999966</v>
      </c>
      <c r="T81" s="238">
        <v>6.3140999999999972</v>
      </c>
      <c r="U81" s="238">
        <v>5.3040999999999965</v>
      </c>
      <c r="V81" s="238">
        <v>4.0640999999999972</v>
      </c>
      <c r="W81" s="240">
        <v>3.6240999999999968</v>
      </c>
      <c r="X81" s="250"/>
      <c r="Y81" s="248"/>
    </row>
    <row r="82" spans="1:25" ht="13.2" thickTop="1" x14ac:dyDescent="0.25"/>
    <row r="84" spans="1:25" ht="18.600000000000001" thickBot="1" x14ac:dyDescent="0.3">
      <c r="A84" s="293" t="s">
        <v>162</v>
      </c>
      <c r="B84" s="293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</row>
    <row r="85" spans="1:25" ht="24" thickTop="1" x14ac:dyDescent="0.25">
      <c r="A85" s="179"/>
      <c r="B85" s="180"/>
      <c r="C85" s="180"/>
      <c r="D85" s="180"/>
      <c r="E85" s="181"/>
      <c r="F85" s="189"/>
      <c r="G85" s="189"/>
      <c r="H85" s="189"/>
      <c r="I85" s="189"/>
      <c r="J85" s="189"/>
      <c r="K85" s="189"/>
      <c r="L85" s="189"/>
      <c r="M85" s="190"/>
      <c r="N85" s="190"/>
      <c r="O85" s="190"/>
      <c r="P85" s="190"/>
      <c r="Q85" s="191"/>
      <c r="R85" s="191"/>
      <c r="S85" s="191"/>
      <c r="T85" s="180"/>
      <c r="U85" s="182"/>
    </row>
    <row r="86" spans="1:25" ht="18" x14ac:dyDescent="0.35">
      <c r="A86" s="183"/>
      <c r="B86" s="184"/>
      <c r="C86" s="184"/>
      <c r="D86" s="184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84"/>
      <c r="U86" s="185"/>
    </row>
    <row r="87" spans="1:25" ht="18" x14ac:dyDescent="0.35">
      <c r="A87" s="183"/>
      <c r="B87" s="184"/>
      <c r="C87" s="184"/>
      <c r="D87" s="184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84"/>
      <c r="U87" s="185"/>
    </row>
    <row r="88" spans="1:25" ht="18" x14ac:dyDescent="0.35">
      <c r="A88" s="183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5"/>
    </row>
    <row r="89" spans="1:25" ht="18" x14ac:dyDescent="0.35">
      <c r="A89" s="183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5"/>
    </row>
    <row r="90" spans="1:25" ht="18" x14ac:dyDescent="0.35">
      <c r="A90" s="183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5"/>
    </row>
    <row r="91" spans="1:25" ht="18" x14ac:dyDescent="0.35">
      <c r="A91" s="183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5"/>
    </row>
    <row r="92" spans="1:25" ht="18" x14ac:dyDescent="0.35">
      <c r="A92" s="183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5"/>
    </row>
    <row r="93" spans="1:25" ht="18" x14ac:dyDescent="0.35">
      <c r="A93" s="183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5"/>
    </row>
    <row r="94" spans="1:25" ht="18" x14ac:dyDescent="0.35">
      <c r="A94" s="183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5"/>
    </row>
    <row r="95" spans="1:25" ht="18.600000000000001" thickBot="1" x14ac:dyDescent="0.4">
      <c r="A95" s="183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5"/>
    </row>
    <row r="96" spans="1:25" ht="32.4" thickTop="1" thickBot="1" x14ac:dyDescent="0.3">
      <c r="A96" s="235" t="s">
        <v>85</v>
      </c>
      <c r="B96" s="237">
        <v>0</v>
      </c>
      <c r="C96" s="237">
        <v>15</v>
      </c>
      <c r="D96" s="237">
        <v>20</v>
      </c>
      <c r="E96" s="237">
        <v>28</v>
      </c>
      <c r="F96" s="237">
        <v>30</v>
      </c>
      <c r="G96" s="237">
        <v>33</v>
      </c>
      <c r="H96" s="237">
        <v>39</v>
      </c>
      <c r="I96" s="237">
        <v>45</v>
      </c>
      <c r="J96" s="237">
        <v>52</v>
      </c>
      <c r="K96" s="237">
        <v>55</v>
      </c>
      <c r="L96" s="237">
        <v>59</v>
      </c>
      <c r="M96" s="237">
        <v>62</v>
      </c>
      <c r="N96" s="237">
        <v>65</v>
      </c>
      <c r="O96" s="237">
        <v>68</v>
      </c>
      <c r="P96" s="237">
        <v>70</v>
      </c>
      <c r="Q96" s="237">
        <v>73</v>
      </c>
      <c r="R96" s="237">
        <v>79</v>
      </c>
      <c r="S96" s="237">
        <v>83</v>
      </c>
      <c r="T96" s="237">
        <v>87</v>
      </c>
      <c r="U96" s="237">
        <v>88</v>
      </c>
      <c r="V96" s="237">
        <v>91</v>
      </c>
      <c r="W96" s="237">
        <v>92</v>
      </c>
      <c r="X96" s="239">
        <v>108</v>
      </c>
      <c r="Y96" s="249"/>
    </row>
    <row r="97" spans="1:25" s="197" customFormat="1" ht="32.4" thickTop="1" thickBot="1" x14ac:dyDescent="0.3">
      <c r="A97" s="236" t="s">
        <v>86</v>
      </c>
      <c r="B97" s="238">
        <v>2.5500999999999969</v>
      </c>
      <c r="C97" s="238">
        <v>2.7100999999999971</v>
      </c>
      <c r="D97" s="238">
        <v>5.4500999999999973</v>
      </c>
      <c r="E97" s="238">
        <v>5.8900999999999968</v>
      </c>
      <c r="F97" s="238">
        <v>5.6800999999999968</v>
      </c>
      <c r="G97" s="238">
        <v>2.8500999999999967</v>
      </c>
      <c r="H97" s="238">
        <v>1.906099999999997</v>
      </c>
      <c r="I97" s="238">
        <v>1.096099999999997</v>
      </c>
      <c r="J97" s="238">
        <v>-1.643900000000003</v>
      </c>
      <c r="K97" s="238">
        <v>-2.643900000000003</v>
      </c>
      <c r="L97" s="238">
        <v>-2.8439000000000032</v>
      </c>
      <c r="M97" s="238">
        <v>-1.143900000000003</v>
      </c>
      <c r="N97" s="238">
        <v>-0.41390000000000304</v>
      </c>
      <c r="O97" s="238">
        <v>1.2560999999999969</v>
      </c>
      <c r="P97" s="238">
        <v>1.4560999999999971</v>
      </c>
      <c r="Q97" s="238">
        <v>1.9560999999999971</v>
      </c>
      <c r="R97" s="186">
        <v>3.0300999999999965</v>
      </c>
      <c r="S97" s="252">
        <v>5.4900999999999964</v>
      </c>
      <c r="T97" s="238">
        <v>5.5100999999999969</v>
      </c>
      <c r="U97" s="238">
        <v>4.9100999999999964</v>
      </c>
      <c r="V97" s="238">
        <v>3.360099999999997</v>
      </c>
      <c r="W97" s="238">
        <v>1.8600999999999965</v>
      </c>
      <c r="X97" s="240">
        <v>1.8300999999999972</v>
      </c>
      <c r="Y97" s="250"/>
    </row>
    <row r="98" spans="1:25" ht="13.2" thickTop="1" x14ac:dyDescent="0.25"/>
    <row r="100" spans="1:25" ht="18.600000000000001" thickBot="1" x14ac:dyDescent="0.3">
      <c r="A100" s="293" t="s">
        <v>163</v>
      </c>
      <c r="B100" s="293"/>
      <c r="C100" s="293"/>
      <c r="D100" s="293"/>
      <c r="E100" s="293"/>
      <c r="F100" s="293"/>
      <c r="G100" s="293"/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</row>
    <row r="101" spans="1:25" ht="24" thickTop="1" x14ac:dyDescent="0.25">
      <c r="A101" s="179"/>
      <c r="B101" s="180"/>
      <c r="C101" s="180"/>
      <c r="D101" s="180"/>
      <c r="E101" s="181"/>
      <c r="F101" s="189"/>
      <c r="G101" s="189"/>
      <c r="H101" s="189"/>
      <c r="I101" s="189"/>
      <c r="J101" s="189"/>
      <c r="K101" s="189"/>
      <c r="L101" s="189"/>
      <c r="M101" s="190"/>
      <c r="N101" s="190"/>
      <c r="O101" s="190"/>
      <c r="P101" s="190"/>
      <c r="Q101" s="191"/>
      <c r="R101" s="191"/>
      <c r="S101" s="191"/>
      <c r="T101" s="180"/>
      <c r="U101" s="182"/>
    </row>
    <row r="102" spans="1:25" ht="18" x14ac:dyDescent="0.35">
      <c r="A102" s="183"/>
      <c r="B102" s="184"/>
      <c r="C102" s="184"/>
      <c r="D102" s="184"/>
      <c r="E102" s="192"/>
      <c r="F102" s="192"/>
      <c r="G102" s="192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84"/>
      <c r="U102" s="185"/>
    </row>
    <row r="103" spans="1:25" ht="18" x14ac:dyDescent="0.35">
      <c r="A103" s="183"/>
      <c r="B103" s="184"/>
      <c r="C103" s="184"/>
      <c r="D103" s="184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84"/>
      <c r="U103" s="185"/>
    </row>
    <row r="104" spans="1:25" ht="18" x14ac:dyDescent="0.35">
      <c r="A104" s="183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5"/>
    </row>
    <row r="105" spans="1:25" ht="18" x14ac:dyDescent="0.35">
      <c r="A105" s="183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5"/>
    </row>
    <row r="106" spans="1:25" ht="18" x14ac:dyDescent="0.35">
      <c r="A106" s="183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5"/>
    </row>
    <row r="107" spans="1:25" ht="18" x14ac:dyDescent="0.35">
      <c r="A107" s="183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5"/>
    </row>
    <row r="108" spans="1:25" ht="18" x14ac:dyDescent="0.35">
      <c r="A108" s="183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5"/>
    </row>
    <row r="109" spans="1:25" ht="18" x14ac:dyDescent="0.35">
      <c r="A109" s="183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5"/>
    </row>
    <row r="110" spans="1:25" ht="18" x14ac:dyDescent="0.35">
      <c r="A110" s="183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5"/>
    </row>
    <row r="111" spans="1:25" ht="18.600000000000001" thickBot="1" x14ac:dyDescent="0.4">
      <c r="A111" s="183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5"/>
    </row>
    <row r="112" spans="1:25" ht="32.4" thickTop="1" thickBot="1" x14ac:dyDescent="0.3">
      <c r="A112" s="235" t="s">
        <v>85</v>
      </c>
      <c r="B112" s="237">
        <v>0</v>
      </c>
      <c r="C112" s="237">
        <v>20</v>
      </c>
      <c r="D112" s="237">
        <v>25</v>
      </c>
      <c r="E112" s="237">
        <v>30</v>
      </c>
      <c r="F112" s="237">
        <v>34</v>
      </c>
      <c r="G112" s="237">
        <v>35.5</v>
      </c>
      <c r="H112" s="237">
        <v>47</v>
      </c>
      <c r="I112" s="237">
        <v>54</v>
      </c>
      <c r="J112" s="237">
        <v>62</v>
      </c>
      <c r="K112" s="237">
        <v>69</v>
      </c>
      <c r="L112" s="237">
        <v>73</v>
      </c>
      <c r="M112" s="237">
        <v>76</v>
      </c>
      <c r="N112" s="237">
        <v>83</v>
      </c>
      <c r="O112" s="237">
        <v>88</v>
      </c>
      <c r="P112" s="237">
        <v>93</v>
      </c>
      <c r="Q112" s="237">
        <v>102</v>
      </c>
      <c r="R112" s="237">
        <v>105</v>
      </c>
      <c r="S112" s="237">
        <v>107</v>
      </c>
      <c r="T112" s="237">
        <v>109</v>
      </c>
      <c r="U112" s="237">
        <v>114</v>
      </c>
      <c r="V112" s="237">
        <v>121</v>
      </c>
      <c r="W112" s="237">
        <v>135</v>
      </c>
      <c r="X112" s="237">
        <v>140</v>
      </c>
    </row>
    <row r="113" spans="1:25" s="197" customFormat="1" ht="32.4" thickTop="1" thickBot="1" x14ac:dyDescent="0.3">
      <c r="A113" s="236" t="s">
        <v>86</v>
      </c>
      <c r="B113" s="238">
        <v>2.5490999999999966</v>
      </c>
      <c r="C113" s="238">
        <v>2.5590999999999973</v>
      </c>
      <c r="D113" s="238">
        <v>2.0690999999999971</v>
      </c>
      <c r="E113" s="238">
        <v>5.4690999999999974</v>
      </c>
      <c r="F113" s="238">
        <v>7.3990999999999971</v>
      </c>
      <c r="G113" s="238">
        <v>7.4090999999999969</v>
      </c>
      <c r="H113" s="238">
        <v>2.4090999999999969</v>
      </c>
      <c r="I113" s="186">
        <v>2.029099999999997</v>
      </c>
      <c r="J113" s="238">
        <v>1.1090999999999969</v>
      </c>
      <c r="K113" s="238">
        <v>-0.990900000000003</v>
      </c>
      <c r="L113" s="238">
        <v>-3.5909000000000031</v>
      </c>
      <c r="M113" s="238">
        <v>-2.0909000000000031</v>
      </c>
      <c r="N113" s="238">
        <v>0.20909999999999673</v>
      </c>
      <c r="O113" s="238">
        <v>1.779099999999997</v>
      </c>
      <c r="P113" s="238">
        <v>2.3590999999999971</v>
      </c>
      <c r="Q113" s="238">
        <v>6.0890999999999966</v>
      </c>
      <c r="R113" s="238">
        <v>5.9990999999999968</v>
      </c>
      <c r="S113" s="186">
        <v>5.2690999999999963</v>
      </c>
      <c r="T113" s="252">
        <v>4.0190999999999963</v>
      </c>
      <c r="U113" s="238">
        <v>3.1090999999999971</v>
      </c>
      <c r="V113" s="238">
        <v>2.2890999999999968</v>
      </c>
      <c r="W113" s="238">
        <v>1.9190999999999967</v>
      </c>
      <c r="X113" s="238">
        <v>1.5990999999999964</v>
      </c>
    </row>
    <row r="114" spans="1:25" ht="13.2" thickTop="1" x14ac:dyDescent="0.25"/>
    <row r="116" spans="1:25" ht="18.600000000000001" thickBot="1" x14ac:dyDescent="0.3">
      <c r="A116" s="293" t="s">
        <v>164</v>
      </c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</row>
    <row r="117" spans="1:25" ht="24" thickTop="1" x14ac:dyDescent="0.25">
      <c r="A117" s="179"/>
      <c r="B117" s="180"/>
      <c r="C117" s="180"/>
      <c r="D117" s="180"/>
      <c r="E117" s="181"/>
      <c r="F117" s="189"/>
      <c r="G117" s="189"/>
      <c r="H117" s="189"/>
      <c r="I117" s="189"/>
      <c r="J117" s="189"/>
      <c r="K117" s="189"/>
      <c r="L117" s="189"/>
      <c r="M117" s="190"/>
      <c r="N117" s="190"/>
      <c r="O117" s="190"/>
      <c r="P117" s="190"/>
      <c r="Q117" s="191"/>
      <c r="R117" s="191"/>
      <c r="S117" s="191"/>
      <c r="T117" s="180"/>
      <c r="U117" s="182"/>
    </row>
    <row r="118" spans="1:25" ht="18" x14ac:dyDescent="0.35">
      <c r="A118" s="183"/>
      <c r="B118" s="184"/>
      <c r="C118" s="184"/>
      <c r="D118" s="184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  <c r="O118" s="192"/>
      <c r="P118" s="192"/>
      <c r="Q118" s="192"/>
      <c r="R118" s="192"/>
      <c r="S118" s="192"/>
      <c r="T118" s="184"/>
      <c r="U118" s="185"/>
    </row>
    <row r="119" spans="1:25" ht="18" x14ac:dyDescent="0.35">
      <c r="A119" s="183"/>
      <c r="B119" s="184"/>
      <c r="C119" s="184"/>
      <c r="D119" s="184"/>
      <c r="E119" s="192"/>
      <c r="F119" s="192"/>
      <c r="G119" s="192"/>
      <c r="H119" s="192"/>
      <c r="I119" s="192"/>
      <c r="J119" s="192"/>
      <c r="K119" s="192"/>
      <c r="L119" s="192"/>
      <c r="M119" s="192"/>
      <c r="N119" s="192"/>
      <c r="O119" s="192"/>
      <c r="P119" s="192"/>
      <c r="Q119" s="192"/>
      <c r="R119" s="192"/>
      <c r="S119" s="192"/>
      <c r="T119" s="184"/>
      <c r="U119" s="185"/>
    </row>
    <row r="120" spans="1:25" ht="18" x14ac:dyDescent="0.35">
      <c r="A120" s="183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5"/>
    </row>
    <row r="121" spans="1:25" ht="18" x14ac:dyDescent="0.35">
      <c r="A121" s="183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5"/>
    </row>
    <row r="122" spans="1:25" ht="18" x14ac:dyDescent="0.35">
      <c r="A122" s="183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5"/>
    </row>
    <row r="123" spans="1:25" ht="18" x14ac:dyDescent="0.35">
      <c r="A123" s="183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5"/>
    </row>
    <row r="124" spans="1:25" ht="18" x14ac:dyDescent="0.35">
      <c r="A124" s="183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5"/>
    </row>
    <row r="125" spans="1:25" ht="18" x14ac:dyDescent="0.35">
      <c r="A125" s="183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5"/>
    </row>
    <row r="126" spans="1:25" ht="18" x14ac:dyDescent="0.35">
      <c r="A126" s="183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5"/>
    </row>
    <row r="127" spans="1:25" ht="18.600000000000001" thickBot="1" x14ac:dyDescent="0.4">
      <c r="A127" s="183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5"/>
    </row>
    <row r="128" spans="1:25" ht="32.4" thickTop="1" thickBot="1" x14ac:dyDescent="0.3">
      <c r="A128" s="235" t="s">
        <v>85</v>
      </c>
      <c r="B128" s="237">
        <v>0</v>
      </c>
      <c r="C128" s="237">
        <v>10</v>
      </c>
      <c r="D128" s="237">
        <v>20</v>
      </c>
      <c r="E128" s="237">
        <v>23</v>
      </c>
      <c r="F128" s="237">
        <v>26</v>
      </c>
      <c r="G128" s="237">
        <v>29</v>
      </c>
      <c r="H128" s="237">
        <v>30.5</v>
      </c>
      <c r="I128" s="237">
        <v>37</v>
      </c>
      <c r="J128" s="237">
        <v>43</v>
      </c>
      <c r="K128" s="237">
        <v>49</v>
      </c>
      <c r="L128" s="237">
        <v>52</v>
      </c>
      <c r="M128" s="237">
        <v>55</v>
      </c>
      <c r="N128" s="237">
        <v>58</v>
      </c>
      <c r="O128" s="237">
        <v>61</v>
      </c>
      <c r="P128" s="237">
        <v>66</v>
      </c>
      <c r="Q128" s="237">
        <v>71</v>
      </c>
      <c r="R128" s="237">
        <v>76</v>
      </c>
      <c r="S128" s="237">
        <v>81</v>
      </c>
      <c r="T128" s="237">
        <v>87</v>
      </c>
      <c r="U128" s="237">
        <v>89</v>
      </c>
      <c r="V128" s="237">
        <v>94</v>
      </c>
      <c r="W128" s="237">
        <v>99</v>
      </c>
      <c r="X128" s="239">
        <v>122</v>
      </c>
      <c r="Y128" s="249"/>
    </row>
    <row r="129" spans="1:33" s="197" customFormat="1" ht="32.4" thickTop="1" thickBot="1" x14ac:dyDescent="0.3">
      <c r="A129" s="236" t="s">
        <v>86</v>
      </c>
      <c r="B129" s="253">
        <v>2.6710999999999974</v>
      </c>
      <c r="C129" s="253">
        <v>2.6210999999999975</v>
      </c>
      <c r="D129" s="253">
        <v>2.6410999999999971</v>
      </c>
      <c r="E129" s="253">
        <v>2.5710999999999968</v>
      </c>
      <c r="F129" s="253">
        <v>5.5010999999999974</v>
      </c>
      <c r="G129" s="253">
        <v>5.521099999999997</v>
      </c>
      <c r="H129" s="253">
        <v>3.6010999999999971</v>
      </c>
      <c r="I129" s="253">
        <v>1.3110999999999973</v>
      </c>
      <c r="J129" s="253">
        <v>0.41109999999999713</v>
      </c>
      <c r="K129" s="254">
        <v>-1.3089000000000026</v>
      </c>
      <c r="L129" s="253">
        <v>-1.2789000000000028</v>
      </c>
      <c r="M129" s="253">
        <v>-2.4889000000000028</v>
      </c>
      <c r="N129" s="253">
        <v>-2.1389000000000031</v>
      </c>
      <c r="O129" s="253">
        <v>-1.4889000000000028</v>
      </c>
      <c r="P129" s="253">
        <v>-0.20890000000000297</v>
      </c>
      <c r="Q129" s="253">
        <v>1.9410999999999969</v>
      </c>
      <c r="R129" s="253">
        <v>3.001099999999997</v>
      </c>
      <c r="S129" s="253">
        <v>5.4210999999999974</v>
      </c>
      <c r="T129" s="253">
        <v>5.3910999999999971</v>
      </c>
      <c r="U129" s="253">
        <v>4.5410999999999966</v>
      </c>
      <c r="V129" s="255">
        <v>2.2110999999999974</v>
      </c>
      <c r="W129" s="254">
        <v>2.2210999999999972</v>
      </c>
      <c r="X129" s="257">
        <v>2.1610999999999976</v>
      </c>
      <c r="Y129" s="250"/>
      <c r="Z129" s="198"/>
      <c r="AA129" s="198"/>
      <c r="AB129" s="198"/>
      <c r="AC129" s="198"/>
      <c r="AD129" s="198"/>
      <c r="AE129" s="198"/>
      <c r="AF129" s="198"/>
      <c r="AG129" s="198"/>
    </row>
    <row r="130" spans="1:33" ht="13.2" thickTop="1" x14ac:dyDescent="0.25"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48"/>
      <c r="Z130" s="248"/>
      <c r="AA130" s="248"/>
      <c r="AB130" s="248"/>
      <c r="AC130" s="248"/>
      <c r="AD130" s="248"/>
      <c r="AE130" s="248"/>
      <c r="AF130" s="248"/>
      <c r="AG130" s="195"/>
    </row>
    <row r="132" spans="1:33" ht="18.600000000000001" thickBot="1" x14ac:dyDescent="0.3">
      <c r="A132" s="293" t="s">
        <v>165</v>
      </c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</row>
    <row r="133" spans="1:33" ht="24" thickTop="1" x14ac:dyDescent="0.25">
      <c r="A133" s="179"/>
      <c r="B133" s="180"/>
      <c r="C133" s="180"/>
      <c r="D133" s="180"/>
      <c r="E133" s="181"/>
      <c r="F133" s="189"/>
      <c r="G133" s="189"/>
      <c r="H133" s="189"/>
      <c r="I133" s="189"/>
      <c r="J133" s="189"/>
      <c r="K133" s="189"/>
      <c r="L133" s="189"/>
      <c r="M133" s="190"/>
      <c r="N133" s="190"/>
      <c r="O133" s="190"/>
      <c r="P133" s="190"/>
      <c r="Q133" s="191"/>
      <c r="R133" s="191"/>
      <c r="S133" s="191"/>
      <c r="T133" s="180"/>
      <c r="U133" s="182"/>
    </row>
    <row r="134" spans="1:33" ht="18" x14ac:dyDescent="0.35">
      <c r="A134" s="183"/>
      <c r="B134" s="184"/>
      <c r="C134" s="184"/>
      <c r="D134" s="184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  <c r="R134" s="192"/>
      <c r="S134" s="192"/>
      <c r="T134" s="184"/>
      <c r="U134" s="185"/>
    </row>
    <row r="135" spans="1:33" ht="18" x14ac:dyDescent="0.35">
      <c r="A135" s="183"/>
      <c r="B135" s="184"/>
      <c r="C135" s="184"/>
      <c r="D135" s="184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84"/>
      <c r="U135" s="185"/>
    </row>
    <row r="136" spans="1:33" ht="18" x14ac:dyDescent="0.35">
      <c r="A136" s="183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5"/>
    </row>
    <row r="137" spans="1:33" ht="18" x14ac:dyDescent="0.35">
      <c r="A137" s="183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5"/>
    </row>
    <row r="138" spans="1:33" ht="18" x14ac:dyDescent="0.35">
      <c r="A138" s="183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5"/>
    </row>
    <row r="139" spans="1:33" ht="18" x14ac:dyDescent="0.35">
      <c r="A139" s="183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5"/>
    </row>
    <row r="140" spans="1:33" ht="18" x14ac:dyDescent="0.35">
      <c r="A140" s="183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5"/>
    </row>
    <row r="141" spans="1:33" ht="18" x14ac:dyDescent="0.35">
      <c r="A141" s="183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5"/>
    </row>
    <row r="142" spans="1:33" ht="18" x14ac:dyDescent="0.35">
      <c r="A142" s="183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5"/>
    </row>
    <row r="143" spans="1:33" ht="18.600000000000001" thickBot="1" x14ac:dyDescent="0.4">
      <c r="A143" s="183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5"/>
    </row>
    <row r="144" spans="1:33" ht="32.4" thickTop="1" thickBot="1" x14ac:dyDescent="0.3">
      <c r="A144" s="235" t="s">
        <v>85</v>
      </c>
      <c r="B144" s="237">
        <v>0</v>
      </c>
      <c r="C144" s="237">
        <v>19</v>
      </c>
      <c r="D144" s="237">
        <v>22</v>
      </c>
      <c r="E144" s="237">
        <v>25</v>
      </c>
      <c r="F144" s="237">
        <v>30</v>
      </c>
      <c r="G144" s="237">
        <v>31</v>
      </c>
      <c r="H144" s="237">
        <v>35</v>
      </c>
      <c r="I144" s="237">
        <v>41</v>
      </c>
      <c r="J144" s="244">
        <v>47</v>
      </c>
      <c r="K144" s="237">
        <v>51</v>
      </c>
      <c r="L144" s="237">
        <v>55</v>
      </c>
      <c r="M144" s="237">
        <v>60</v>
      </c>
      <c r="N144" s="237">
        <v>61</v>
      </c>
      <c r="O144" s="237">
        <v>65</v>
      </c>
      <c r="P144" s="237">
        <v>69</v>
      </c>
      <c r="Q144" s="237">
        <v>72</v>
      </c>
      <c r="R144" s="237">
        <v>75</v>
      </c>
      <c r="S144" s="237">
        <v>80</v>
      </c>
      <c r="T144" s="237">
        <v>81</v>
      </c>
      <c r="U144" s="237">
        <v>85</v>
      </c>
      <c r="V144" s="237">
        <v>90</v>
      </c>
      <c r="W144" s="237">
        <v>93</v>
      </c>
      <c r="X144" s="259">
        <v>105</v>
      </c>
    </row>
    <row r="145" spans="1:24" s="197" customFormat="1" ht="32.4" thickTop="1" thickBot="1" x14ac:dyDescent="0.3">
      <c r="A145" s="236" t="s">
        <v>86</v>
      </c>
      <c r="B145" s="238">
        <v>2.6910999999999978</v>
      </c>
      <c r="C145" s="238">
        <v>2.6810999999999972</v>
      </c>
      <c r="D145" s="238">
        <v>2.561099999999997</v>
      </c>
      <c r="E145" s="238">
        <v>5.4810999999999979</v>
      </c>
      <c r="F145" s="238">
        <v>5.4710999999999972</v>
      </c>
      <c r="G145" s="238">
        <v>3.5710999999999973</v>
      </c>
      <c r="H145" s="238">
        <v>2.0410999999999975</v>
      </c>
      <c r="I145" s="238">
        <v>1.0210999999999975</v>
      </c>
      <c r="J145" s="186">
        <v>-0.55890000000000262</v>
      </c>
      <c r="K145" s="238">
        <v>-1.2989000000000024</v>
      </c>
      <c r="L145" s="238">
        <v>-2.4889000000000028</v>
      </c>
      <c r="M145" s="238">
        <v>-2.1789000000000023</v>
      </c>
      <c r="N145" s="238">
        <v>-1.4589000000000025</v>
      </c>
      <c r="O145" s="238">
        <v>-0.17890000000000272</v>
      </c>
      <c r="P145" s="238">
        <v>1.5810999999999975</v>
      </c>
      <c r="Q145" s="238">
        <v>1.9410999999999978</v>
      </c>
      <c r="R145" s="238">
        <v>2.9810999999999974</v>
      </c>
      <c r="S145" s="238">
        <v>4.1910999999999969</v>
      </c>
      <c r="T145" s="238">
        <v>5.4510999999999976</v>
      </c>
      <c r="U145" s="238">
        <v>5.4810999999999979</v>
      </c>
      <c r="V145" s="238">
        <v>4.5610999999999979</v>
      </c>
      <c r="W145" s="238">
        <v>2.2610999999999972</v>
      </c>
      <c r="X145" s="260">
        <v>2.2910999999999975</v>
      </c>
    </row>
    <row r="146" spans="1:24" ht="13.2" thickTop="1" x14ac:dyDescent="0.25"/>
    <row r="148" spans="1:24" ht="18.600000000000001" thickBot="1" x14ac:dyDescent="0.3">
      <c r="A148" s="293" t="s">
        <v>166</v>
      </c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</row>
    <row r="149" spans="1:24" ht="24" thickTop="1" x14ac:dyDescent="0.25">
      <c r="A149" s="179"/>
      <c r="B149" s="180"/>
      <c r="C149" s="180"/>
      <c r="D149" s="180"/>
      <c r="E149" s="181"/>
      <c r="F149" s="189"/>
      <c r="G149" s="189"/>
      <c r="H149" s="189"/>
      <c r="I149" s="189"/>
      <c r="J149" s="189"/>
      <c r="K149" s="189"/>
      <c r="L149" s="189"/>
      <c r="M149" s="190"/>
      <c r="N149" s="190"/>
      <c r="O149" s="190"/>
      <c r="P149" s="190"/>
      <c r="Q149" s="191"/>
      <c r="R149" s="191"/>
      <c r="S149" s="191"/>
      <c r="T149" s="180"/>
      <c r="U149" s="182"/>
    </row>
    <row r="150" spans="1:24" ht="18" x14ac:dyDescent="0.35">
      <c r="A150" s="183"/>
      <c r="B150" s="184"/>
      <c r="C150" s="184"/>
      <c r="D150" s="184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2"/>
      <c r="S150" s="192"/>
      <c r="T150" s="184"/>
      <c r="U150" s="185"/>
    </row>
    <row r="151" spans="1:24" ht="18" x14ac:dyDescent="0.35">
      <c r="A151" s="183"/>
      <c r="B151" s="184"/>
      <c r="C151" s="184"/>
      <c r="D151" s="184"/>
      <c r="E151" s="192"/>
      <c r="F151" s="192"/>
      <c r="G151" s="192"/>
      <c r="H151" s="192"/>
      <c r="I151" s="192"/>
      <c r="J151" s="192"/>
      <c r="K151" s="192"/>
      <c r="L151" s="192"/>
      <c r="M151" s="192"/>
      <c r="N151" s="192"/>
      <c r="O151" s="192"/>
      <c r="P151" s="192"/>
      <c r="Q151" s="192"/>
      <c r="R151" s="192"/>
      <c r="S151" s="192"/>
      <c r="T151" s="184"/>
      <c r="U151" s="185"/>
    </row>
    <row r="152" spans="1:24" ht="18" x14ac:dyDescent="0.35">
      <c r="A152" s="183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5"/>
    </row>
    <row r="153" spans="1:24" ht="18" x14ac:dyDescent="0.35">
      <c r="A153" s="183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5"/>
    </row>
    <row r="154" spans="1:24" ht="18" x14ac:dyDescent="0.35">
      <c r="A154" s="183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5"/>
    </row>
    <row r="155" spans="1:24" ht="18" x14ac:dyDescent="0.35">
      <c r="A155" s="183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5"/>
    </row>
    <row r="156" spans="1:24" ht="18" x14ac:dyDescent="0.35">
      <c r="A156" s="183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5"/>
    </row>
    <row r="157" spans="1:24" ht="18" x14ac:dyDescent="0.35">
      <c r="A157" s="183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5"/>
    </row>
    <row r="158" spans="1:24" ht="18" x14ac:dyDescent="0.35">
      <c r="A158" s="183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5"/>
    </row>
    <row r="159" spans="1:24" ht="18.600000000000001" thickBot="1" x14ac:dyDescent="0.4">
      <c r="A159" s="183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5"/>
    </row>
    <row r="160" spans="1:24" ht="32.4" thickTop="1" thickBot="1" x14ac:dyDescent="0.3">
      <c r="A160" s="235" t="s">
        <v>85</v>
      </c>
      <c r="B160" s="237">
        <v>0</v>
      </c>
      <c r="C160" s="237">
        <v>22</v>
      </c>
      <c r="D160" s="237">
        <v>23</v>
      </c>
      <c r="E160" s="237">
        <v>27</v>
      </c>
      <c r="F160" s="237">
        <v>29</v>
      </c>
      <c r="G160" s="237">
        <v>32</v>
      </c>
      <c r="H160" s="237">
        <v>34</v>
      </c>
      <c r="I160" s="237">
        <v>41</v>
      </c>
      <c r="J160" s="258">
        <v>46.5</v>
      </c>
      <c r="K160" s="237">
        <v>51</v>
      </c>
      <c r="L160" s="237">
        <v>56</v>
      </c>
      <c r="M160" s="237">
        <v>60</v>
      </c>
      <c r="N160" s="237">
        <v>61</v>
      </c>
      <c r="O160" s="237">
        <v>67</v>
      </c>
      <c r="P160" s="237">
        <v>73</v>
      </c>
      <c r="Q160" s="237">
        <v>75</v>
      </c>
      <c r="R160" s="237">
        <v>80</v>
      </c>
      <c r="S160" s="237">
        <v>82</v>
      </c>
      <c r="T160" s="237">
        <v>86</v>
      </c>
      <c r="U160" s="237">
        <v>91</v>
      </c>
      <c r="V160" s="244">
        <v>93</v>
      </c>
      <c r="W160" s="251">
        <v>100</v>
      </c>
      <c r="X160" s="237">
        <v>107</v>
      </c>
    </row>
    <row r="161" spans="1:24" s="197" customFormat="1" ht="32.4" thickTop="1" thickBot="1" x14ac:dyDescent="0.3">
      <c r="A161" s="236" t="s">
        <v>86</v>
      </c>
      <c r="B161" s="238">
        <v>2.6730999999999971</v>
      </c>
      <c r="C161" s="238">
        <v>2.6530999999999967</v>
      </c>
      <c r="D161" s="238">
        <v>2.5230999999999968</v>
      </c>
      <c r="E161" s="238">
        <v>5.473099999999997</v>
      </c>
      <c r="F161" s="238">
        <v>5.5230999999999968</v>
      </c>
      <c r="G161" s="238">
        <v>3.6030999999999969</v>
      </c>
      <c r="H161" s="238">
        <v>2.0730999999999966</v>
      </c>
      <c r="I161" s="238">
        <v>0.96309999999999651</v>
      </c>
      <c r="J161" s="187">
        <v>-0.5769000000000033</v>
      </c>
      <c r="K161" s="238">
        <v>-1.2769000000000035</v>
      </c>
      <c r="L161" s="238">
        <v>-2.4769000000000032</v>
      </c>
      <c r="M161" s="238">
        <v>-2.2469000000000037</v>
      </c>
      <c r="N161" s="238">
        <v>-1.4069000000000034</v>
      </c>
      <c r="O161" s="238">
        <v>0.77309999999999657</v>
      </c>
      <c r="P161" s="238">
        <v>1.9630999999999972</v>
      </c>
      <c r="Q161" s="238">
        <v>2.9930999999999965</v>
      </c>
      <c r="R161" s="238">
        <v>4.3050999999999968</v>
      </c>
      <c r="S161" s="238">
        <v>5.4430999999999967</v>
      </c>
      <c r="T161" s="238">
        <v>5.4830999999999968</v>
      </c>
      <c r="U161" s="238">
        <v>4.5430999999999973</v>
      </c>
      <c r="V161" s="186">
        <v>2.1730999999999971</v>
      </c>
      <c r="W161" s="252">
        <v>2.2830999999999966</v>
      </c>
      <c r="X161" s="238">
        <v>2.2130999999999972</v>
      </c>
    </row>
    <row r="162" spans="1:24" ht="13.2" thickTop="1" x14ac:dyDescent="0.25"/>
    <row r="164" spans="1:24" ht="1.95" customHeight="1" x14ac:dyDescent="0.25">
      <c r="A164" s="294"/>
      <c r="B164" s="294"/>
      <c r="C164" s="294"/>
      <c r="D164" s="294"/>
      <c r="E164" s="294"/>
      <c r="F164" s="294"/>
      <c r="G164" s="294"/>
      <c r="H164" s="294"/>
      <c r="I164" s="294"/>
      <c r="J164" s="294"/>
      <c r="K164" s="294"/>
      <c r="L164" s="294"/>
      <c r="M164" s="294"/>
      <c r="N164" s="294"/>
      <c r="O164" s="294"/>
      <c r="P164" s="294"/>
      <c r="Q164" s="294"/>
      <c r="R164" s="294"/>
      <c r="S164" s="294"/>
      <c r="T164" s="294"/>
      <c r="U164" s="294"/>
      <c r="V164" s="294"/>
      <c r="W164" s="294"/>
      <c r="X164" s="294"/>
    </row>
    <row r="166" spans="1:24" ht="18.600000000000001" thickBot="1" x14ac:dyDescent="0.3">
      <c r="A166" s="293" t="s">
        <v>167</v>
      </c>
      <c r="B166" s="293"/>
      <c r="C166" s="293"/>
      <c r="D166" s="293"/>
      <c r="E166" s="293"/>
      <c r="F166" s="293"/>
      <c r="G166" s="293"/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</row>
    <row r="167" spans="1:24" ht="24" thickTop="1" x14ac:dyDescent="0.25">
      <c r="A167" s="179"/>
      <c r="B167" s="180"/>
      <c r="C167" s="180"/>
      <c r="D167" s="180"/>
      <c r="E167" s="181"/>
      <c r="F167" s="189"/>
      <c r="G167" s="189"/>
      <c r="H167" s="189"/>
      <c r="I167" s="189"/>
      <c r="J167" s="189"/>
      <c r="K167" s="189"/>
      <c r="L167" s="189"/>
      <c r="M167" s="190"/>
      <c r="N167" s="190"/>
      <c r="O167" s="190"/>
      <c r="P167" s="190"/>
      <c r="Q167" s="191"/>
      <c r="R167" s="191"/>
      <c r="S167" s="191"/>
      <c r="T167" s="180"/>
      <c r="U167" s="182"/>
    </row>
    <row r="168" spans="1:24" ht="18" x14ac:dyDescent="0.35">
      <c r="A168" s="183"/>
      <c r="B168" s="184"/>
      <c r="C168" s="184"/>
      <c r="D168" s="184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192"/>
      <c r="P168" s="192"/>
      <c r="Q168" s="192"/>
      <c r="R168" s="192"/>
      <c r="S168" s="192"/>
      <c r="T168" s="184"/>
      <c r="U168" s="185"/>
    </row>
    <row r="169" spans="1:24" ht="18" x14ac:dyDescent="0.35">
      <c r="A169" s="183"/>
      <c r="B169" s="184"/>
      <c r="C169" s="184"/>
      <c r="D169" s="184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84"/>
      <c r="U169" s="185"/>
    </row>
    <row r="170" spans="1:24" ht="18" x14ac:dyDescent="0.35">
      <c r="A170" s="183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5"/>
    </row>
    <row r="171" spans="1:24" ht="18" x14ac:dyDescent="0.35">
      <c r="A171" s="183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5"/>
    </row>
    <row r="172" spans="1:24" ht="18" x14ac:dyDescent="0.35">
      <c r="A172" s="183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5"/>
    </row>
    <row r="173" spans="1:24" ht="18" x14ac:dyDescent="0.35">
      <c r="A173" s="183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5"/>
    </row>
    <row r="174" spans="1:24" ht="18" x14ac:dyDescent="0.35">
      <c r="A174" s="183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5"/>
    </row>
    <row r="175" spans="1:24" ht="18" x14ac:dyDescent="0.35">
      <c r="A175" s="183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5"/>
    </row>
    <row r="176" spans="1:24" ht="18" x14ac:dyDescent="0.35">
      <c r="A176" s="183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5"/>
    </row>
    <row r="177" spans="1:28" ht="18.600000000000001" thickBot="1" x14ac:dyDescent="0.4">
      <c r="A177" s="183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5"/>
    </row>
    <row r="178" spans="1:28" ht="32.4" thickTop="1" thickBot="1" x14ac:dyDescent="0.3">
      <c r="A178" s="235" t="s">
        <v>85</v>
      </c>
      <c r="B178" s="237">
        <v>0</v>
      </c>
      <c r="C178" s="237">
        <v>7</v>
      </c>
      <c r="D178" s="237">
        <v>18</v>
      </c>
      <c r="E178" s="237">
        <v>22</v>
      </c>
      <c r="F178" s="237">
        <v>24</v>
      </c>
      <c r="G178" s="237">
        <v>28</v>
      </c>
      <c r="H178" s="237">
        <v>30</v>
      </c>
      <c r="I178" s="237">
        <v>33</v>
      </c>
      <c r="J178" s="237">
        <v>35</v>
      </c>
      <c r="K178" s="237">
        <v>38</v>
      </c>
      <c r="L178" s="237">
        <v>40</v>
      </c>
      <c r="M178" s="244">
        <v>43</v>
      </c>
      <c r="N178" s="251">
        <v>45</v>
      </c>
      <c r="O178" s="237">
        <v>48</v>
      </c>
      <c r="P178" s="237">
        <v>53</v>
      </c>
      <c r="Q178" s="237">
        <v>55</v>
      </c>
      <c r="R178" s="237">
        <v>58</v>
      </c>
      <c r="S178" s="237">
        <v>60</v>
      </c>
      <c r="T178" s="237">
        <v>64</v>
      </c>
      <c r="U178" s="237">
        <v>67</v>
      </c>
      <c r="V178" s="237">
        <v>69</v>
      </c>
      <c r="W178" s="237">
        <v>79</v>
      </c>
      <c r="X178" s="237">
        <v>94</v>
      </c>
      <c r="AA178" s="245"/>
      <c r="AB178" s="245"/>
    </row>
    <row r="179" spans="1:28" s="197" customFormat="1" ht="32.4" thickTop="1" thickBot="1" x14ac:dyDescent="0.3">
      <c r="A179" s="236" t="s">
        <v>86</v>
      </c>
      <c r="B179" s="238">
        <v>2.5890999999999975</v>
      </c>
      <c r="C179" s="238">
        <v>2.6590999999999974</v>
      </c>
      <c r="D179" s="238">
        <v>2.5590999999999973</v>
      </c>
      <c r="E179" s="238">
        <v>3.2090999999999976</v>
      </c>
      <c r="F179" s="238">
        <v>4.0290999999999979</v>
      </c>
      <c r="G179" s="238">
        <v>1.3890999999999973</v>
      </c>
      <c r="H179" s="238">
        <v>0.96909999999999741</v>
      </c>
      <c r="I179" s="238">
        <v>0.42909999999999737</v>
      </c>
      <c r="J179" s="238">
        <v>0.18909999999999738</v>
      </c>
      <c r="K179" s="238">
        <v>-0.36090000000000266</v>
      </c>
      <c r="L179" s="238">
        <v>-3.1209000000000024</v>
      </c>
      <c r="M179" s="186">
        <v>-4.6109000000000027</v>
      </c>
      <c r="N179" s="252">
        <v>-3.6109000000000027</v>
      </c>
      <c r="O179" s="238">
        <v>-2.6109000000000027</v>
      </c>
      <c r="P179" s="238">
        <v>-0.70090000000000252</v>
      </c>
      <c r="Q179" s="238">
        <v>0.10909999999999731</v>
      </c>
      <c r="R179" s="238">
        <v>0.52909999999999735</v>
      </c>
      <c r="S179" s="238">
        <v>1.4890999999999974</v>
      </c>
      <c r="T179" s="238">
        <v>2.1790999999999974</v>
      </c>
      <c r="U179" s="238">
        <v>3.1390999999999973</v>
      </c>
      <c r="V179" s="238">
        <v>3.3690999999999973</v>
      </c>
      <c r="W179" s="238">
        <v>3.6390999999999973</v>
      </c>
      <c r="X179" s="238">
        <v>3.4890999999999974</v>
      </c>
      <c r="AA179" s="246"/>
      <c r="AB179" s="246"/>
    </row>
    <row r="180" spans="1:28" ht="13.2" thickTop="1" x14ac:dyDescent="0.25"/>
    <row r="182" spans="1:28" ht="18.600000000000001" thickBot="1" x14ac:dyDescent="0.3">
      <c r="A182" s="293" t="s">
        <v>169</v>
      </c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</row>
    <row r="183" spans="1:28" ht="24" thickTop="1" x14ac:dyDescent="0.25">
      <c r="A183" s="179"/>
      <c r="B183" s="180"/>
      <c r="C183" s="180"/>
      <c r="D183" s="180"/>
      <c r="E183" s="181"/>
      <c r="F183" s="189"/>
      <c r="G183" s="189"/>
      <c r="H183" s="189"/>
      <c r="I183" s="189"/>
      <c r="J183" s="189"/>
      <c r="K183" s="189"/>
      <c r="L183" s="189"/>
      <c r="M183" s="190"/>
      <c r="N183" s="190"/>
      <c r="O183" s="190"/>
      <c r="P183" s="190"/>
      <c r="Q183" s="191"/>
      <c r="R183" s="191"/>
      <c r="S183" s="191"/>
      <c r="T183" s="180"/>
      <c r="U183" s="182"/>
    </row>
    <row r="184" spans="1:28" ht="18" x14ac:dyDescent="0.35">
      <c r="A184" s="183"/>
      <c r="B184" s="184"/>
      <c r="C184" s="184"/>
      <c r="D184" s="184"/>
      <c r="E184" s="192"/>
      <c r="F184" s="192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/>
      <c r="Q184" s="192"/>
      <c r="R184" s="192"/>
      <c r="S184" s="192"/>
      <c r="T184" s="184"/>
      <c r="U184" s="185"/>
    </row>
    <row r="185" spans="1:28" ht="18" x14ac:dyDescent="0.35">
      <c r="A185" s="183"/>
      <c r="B185" s="184"/>
      <c r="C185" s="184"/>
      <c r="D185" s="184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84"/>
      <c r="U185" s="185"/>
    </row>
    <row r="186" spans="1:28" ht="18" x14ac:dyDescent="0.35">
      <c r="A186" s="183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5"/>
    </row>
    <row r="187" spans="1:28" ht="18" x14ac:dyDescent="0.35">
      <c r="A187" s="183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5"/>
    </row>
    <row r="188" spans="1:28" ht="18" x14ac:dyDescent="0.35">
      <c r="A188" s="183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5"/>
    </row>
    <row r="189" spans="1:28" ht="18" x14ac:dyDescent="0.35">
      <c r="A189" s="183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5"/>
    </row>
    <row r="190" spans="1:28" ht="18" x14ac:dyDescent="0.35">
      <c r="A190" s="183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5"/>
    </row>
    <row r="191" spans="1:28" ht="18" x14ac:dyDescent="0.35">
      <c r="A191" s="183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5"/>
    </row>
    <row r="192" spans="1:28" ht="18" x14ac:dyDescent="0.35">
      <c r="A192" s="183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5"/>
    </row>
    <row r="193" spans="1:28" ht="18.600000000000001" thickBot="1" x14ac:dyDescent="0.4">
      <c r="A193" s="183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5"/>
    </row>
    <row r="194" spans="1:28" ht="32.4" thickTop="1" thickBot="1" x14ac:dyDescent="0.3">
      <c r="A194" s="235" t="s">
        <v>85</v>
      </c>
      <c r="B194" s="237">
        <v>0</v>
      </c>
      <c r="C194" s="237">
        <v>10</v>
      </c>
      <c r="D194" s="237">
        <v>20</v>
      </c>
      <c r="E194" s="237">
        <v>25</v>
      </c>
      <c r="F194" s="237">
        <v>35</v>
      </c>
      <c r="G194" s="237">
        <v>45</v>
      </c>
      <c r="H194" s="237">
        <v>55</v>
      </c>
      <c r="I194" s="237">
        <v>65</v>
      </c>
      <c r="J194" s="237">
        <v>75</v>
      </c>
      <c r="K194" s="237">
        <v>85</v>
      </c>
      <c r="L194" s="237">
        <v>100</v>
      </c>
      <c r="M194" s="237">
        <v>110</v>
      </c>
      <c r="N194" s="237">
        <v>122</v>
      </c>
      <c r="O194" s="237">
        <v>135</v>
      </c>
      <c r="P194" s="237">
        <v>140</v>
      </c>
      <c r="Q194" s="237">
        <v>142</v>
      </c>
      <c r="R194" s="237">
        <v>145</v>
      </c>
      <c r="S194" s="237">
        <v>150</v>
      </c>
      <c r="T194" s="237">
        <v>155</v>
      </c>
      <c r="U194" s="237">
        <v>160</v>
      </c>
      <c r="W194" s="247"/>
      <c r="X194" s="247"/>
      <c r="Y194" s="193"/>
      <c r="Z194" s="193"/>
      <c r="AA194" s="193"/>
      <c r="AB194" s="193"/>
    </row>
    <row r="195" spans="1:28" s="197" customFormat="1" ht="32.4" thickTop="1" thickBot="1" x14ac:dyDescent="0.3">
      <c r="A195" s="236" t="s">
        <v>86</v>
      </c>
      <c r="B195" s="238">
        <v>2.81</v>
      </c>
      <c r="C195" s="238">
        <v>3.5</v>
      </c>
      <c r="D195" s="238">
        <v>2.0099999999999998</v>
      </c>
      <c r="E195" s="238">
        <v>1.2</v>
      </c>
      <c r="F195" s="238">
        <v>-0.2</v>
      </c>
      <c r="G195" s="238">
        <v>-0.93</v>
      </c>
      <c r="H195" s="238">
        <v>-1.93</v>
      </c>
      <c r="I195" s="238">
        <v>-4.62</v>
      </c>
      <c r="J195" s="238">
        <v>-5.77</v>
      </c>
      <c r="K195" s="238">
        <v>-9.0299999999999994</v>
      </c>
      <c r="L195" s="238">
        <v>-9.34</v>
      </c>
      <c r="M195" s="238">
        <v>-6.45</v>
      </c>
      <c r="N195" s="238">
        <v>-4.1100000000000003</v>
      </c>
      <c r="O195" s="238">
        <v>-0.99</v>
      </c>
      <c r="P195" s="238">
        <v>1.1200000000000001</v>
      </c>
      <c r="Q195" s="238">
        <v>2.4</v>
      </c>
      <c r="R195" s="238">
        <v>3.02</v>
      </c>
      <c r="S195" s="238">
        <v>3.91</v>
      </c>
      <c r="T195" s="238">
        <v>3.86</v>
      </c>
      <c r="U195" s="238">
        <v>3.61</v>
      </c>
      <c r="W195" s="248"/>
      <c r="X195" s="248"/>
      <c r="Y195" s="199"/>
      <c r="Z195" s="199"/>
      <c r="AA195" s="199"/>
      <c r="AB195" s="199"/>
    </row>
    <row r="196" spans="1:28" ht="13.2" thickTop="1" x14ac:dyDescent="0.25"/>
    <row r="197" spans="1:28" ht="18.600000000000001" thickBot="1" x14ac:dyDescent="0.3">
      <c r="A197" s="293" t="s">
        <v>170</v>
      </c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</row>
    <row r="198" spans="1:28" ht="24" thickTop="1" x14ac:dyDescent="0.25">
      <c r="A198" s="179"/>
      <c r="B198" s="180"/>
      <c r="C198" s="180"/>
      <c r="D198" s="180"/>
      <c r="E198" s="181"/>
      <c r="F198" s="189"/>
      <c r="G198" s="189"/>
      <c r="H198" s="189"/>
      <c r="I198" s="189"/>
      <c r="J198" s="189"/>
      <c r="K198" s="189"/>
      <c r="L198" s="189"/>
      <c r="M198" s="190"/>
      <c r="N198" s="190"/>
      <c r="O198" s="190"/>
      <c r="P198" s="190"/>
      <c r="Q198" s="191"/>
      <c r="R198" s="191"/>
      <c r="S198" s="191"/>
      <c r="T198" s="180"/>
      <c r="U198" s="182"/>
    </row>
    <row r="199" spans="1:28" ht="18" x14ac:dyDescent="0.35">
      <c r="A199" s="183"/>
      <c r="B199" s="184"/>
      <c r="C199" s="184"/>
      <c r="D199" s="184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84"/>
      <c r="U199" s="185"/>
    </row>
    <row r="200" spans="1:28" ht="18" x14ac:dyDescent="0.35">
      <c r="A200" s="183"/>
      <c r="B200" s="184"/>
      <c r="C200" s="184"/>
      <c r="D200" s="184"/>
      <c r="E200" s="192"/>
      <c r="F200" s="192"/>
      <c r="G200" s="192"/>
      <c r="H200" s="192"/>
      <c r="I200" s="192"/>
      <c r="J200" s="192"/>
      <c r="K200" s="192"/>
      <c r="L200" s="192"/>
      <c r="M200" s="192"/>
      <c r="N200" s="192"/>
      <c r="O200" s="192"/>
      <c r="P200" s="192"/>
      <c r="Q200" s="192"/>
      <c r="R200" s="192"/>
      <c r="S200" s="192"/>
      <c r="T200" s="184"/>
      <c r="U200" s="185"/>
    </row>
    <row r="201" spans="1:28" ht="18" x14ac:dyDescent="0.35">
      <c r="A201" s="183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5"/>
    </row>
    <row r="202" spans="1:28" ht="18" x14ac:dyDescent="0.35">
      <c r="A202" s="183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5"/>
    </row>
    <row r="203" spans="1:28" ht="18" x14ac:dyDescent="0.35">
      <c r="A203" s="183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5"/>
    </row>
    <row r="204" spans="1:28" ht="18" x14ac:dyDescent="0.35">
      <c r="A204" s="183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5"/>
    </row>
    <row r="205" spans="1:28" ht="18" x14ac:dyDescent="0.35">
      <c r="A205" s="183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5"/>
    </row>
    <row r="206" spans="1:28" ht="18" x14ac:dyDescent="0.35">
      <c r="A206" s="183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5"/>
    </row>
    <row r="207" spans="1:28" ht="18" x14ac:dyDescent="0.35">
      <c r="A207" s="183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5"/>
    </row>
    <row r="208" spans="1:28" ht="18.600000000000001" thickBot="1" x14ac:dyDescent="0.4">
      <c r="A208" s="183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5"/>
    </row>
    <row r="209" spans="1:28" ht="32.4" thickTop="1" thickBot="1" x14ac:dyDescent="0.3">
      <c r="A209" s="235" t="s">
        <v>85</v>
      </c>
      <c r="B209" s="237">
        <v>0</v>
      </c>
      <c r="C209" s="237">
        <v>8</v>
      </c>
      <c r="D209" s="237">
        <v>18</v>
      </c>
      <c r="E209" s="237">
        <v>22</v>
      </c>
      <c r="F209" s="237">
        <v>33</v>
      </c>
      <c r="G209" s="237">
        <v>44</v>
      </c>
      <c r="H209" s="237">
        <v>55</v>
      </c>
      <c r="I209" s="237">
        <v>66</v>
      </c>
      <c r="J209" s="237">
        <v>77</v>
      </c>
      <c r="K209" s="237">
        <v>88</v>
      </c>
      <c r="L209" s="237">
        <v>99</v>
      </c>
      <c r="M209" s="237">
        <v>110</v>
      </c>
      <c r="N209" s="237">
        <v>122</v>
      </c>
      <c r="O209" s="237">
        <v>136</v>
      </c>
      <c r="P209" s="237">
        <v>137</v>
      </c>
      <c r="Q209" s="237">
        <v>139.5</v>
      </c>
      <c r="R209" s="237">
        <v>140</v>
      </c>
      <c r="S209" s="237">
        <v>145</v>
      </c>
      <c r="T209" s="237">
        <v>149</v>
      </c>
      <c r="U209" s="237">
        <v>159</v>
      </c>
      <c r="W209" s="247"/>
      <c r="X209" s="247"/>
      <c r="Y209" s="193"/>
      <c r="Z209" s="193"/>
      <c r="AA209" s="193"/>
      <c r="AB209" s="193"/>
    </row>
    <row r="210" spans="1:28" s="197" customFormat="1" ht="32.4" thickTop="1" thickBot="1" x14ac:dyDescent="0.3">
      <c r="A210" s="236" t="s">
        <v>86</v>
      </c>
      <c r="B210" s="238">
        <v>2.7890999999999972</v>
      </c>
      <c r="C210" s="238">
        <v>3.0490999999999975</v>
      </c>
      <c r="D210" s="238">
        <v>1.9690999999999974</v>
      </c>
      <c r="E210" s="238">
        <v>1.1590999999999974</v>
      </c>
      <c r="F210" s="238">
        <v>-4.0900000000002601E-2</v>
      </c>
      <c r="G210" s="238">
        <v>-0.84090000000000265</v>
      </c>
      <c r="H210" s="238">
        <v>-1.8409000000000026</v>
      </c>
      <c r="I210" s="238">
        <v>-4.8409000000000031</v>
      </c>
      <c r="J210" s="238">
        <v>-5.8409000000000031</v>
      </c>
      <c r="K210" s="238">
        <v>-9.0409000000000024</v>
      </c>
      <c r="L210" s="238">
        <v>-9.1409000000000038</v>
      </c>
      <c r="M210" s="238">
        <v>-6.3409000000000031</v>
      </c>
      <c r="N210" s="238">
        <v>-3.9409000000000023</v>
      </c>
      <c r="O210" s="238">
        <v>-0.84090000000000265</v>
      </c>
      <c r="P210" s="238">
        <v>1.1390999999999973</v>
      </c>
      <c r="Q210" s="238">
        <v>2.3290999999999973</v>
      </c>
      <c r="R210" s="238">
        <v>2.8690999999999973</v>
      </c>
      <c r="S210" s="238">
        <v>3.7490999999999977</v>
      </c>
      <c r="T210" s="238">
        <v>3.6590999999999974</v>
      </c>
      <c r="U210" s="238">
        <v>3.5290999999999975</v>
      </c>
      <c r="W210" s="248"/>
      <c r="X210" s="248"/>
      <c r="Y210" s="199"/>
      <c r="Z210" s="199"/>
      <c r="AA210" s="199"/>
      <c r="AB210" s="199"/>
    </row>
    <row r="211" spans="1:28" ht="13.2" thickTop="1" x14ac:dyDescent="0.25"/>
    <row r="212" spans="1:28" ht="18.600000000000001" thickBot="1" x14ac:dyDescent="0.3">
      <c r="A212" s="293" t="s">
        <v>171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</row>
    <row r="213" spans="1:28" ht="24" thickTop="1" x14ac:dyDescent="0.25">
      <c r="A213" s="179"/>
      <c r="B213" s="180"/>
      <c r="C213" s="180"/>
      <c r="D213" s="180"/>
      <c r="E213" s="181"/>
      <c r="F213" s="189"/>
      <c r="G213" s="189"/>
      <c r="H213" s="189"/>
      <c r="I213" s="189"/>
      <c r="J213" s="189"/>
      <c r="K213" s="189"/>
      <c r="L213" s="189"/>
      <c r="M213" s="190"/>
      <c r="N213" s="190"/>
      <c r="O213" s="190"/>
      <c r="P213" s="190"/>
      <c r="Q213" s="191"/>
      <c r="R213" s="191"/>
      <c r="S213" s="191"/>
      <c r="T213" s="180"/>
      <c r="U213" s="182"/>
    </row>
    <row r="214" spans="1:28" ht="18" x14ac:dyDescent="0.35">
      <c r="A214" s="183"/>
      <c r="B214" s="184"/>
      <c r="C214" s="184"/>
      <c r="D214" s="184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84"/>
      <c r="U214" s="185"/>
    </row>
    <row r="215" spans="1:28" ht="18" x14ac:dyDescent="0.35">
      <c r="A215" s="183"/>
      <c r="B215" s="184"/>
      <c r="C215" s="184"/>
      <c r="D215" s="184"/>
      <c r="E215" s="192"/>
      <c r="F215" s="192"/>
      <c r="G215" s="192"/>
      <c r="H215" s="192"/>
      <c r="I215" s="192"/>
      <c r="J215" s="192"/>
      <c r="K215" s="192"/>
      <c r="L215" s="192"/>
      <c r="M215" s="192"/>
      <c r="N215" s="192"/>
      <c r="O215" s="192"/>
      <c r="P215" s="192"/>
      <c r="Q215" s="192"/>
      <c r="R215" s="192"/>
      <c r="S215" s="192"/>
      <c r="T215" s="184"/>
      <c r="U215" s="185"/>
    </row>
    <row r="216" spans="1:28" ht="18" x14ac:dyDescent="0.35">
      <c r="A216" s="183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5"/>
    </row>
    <row r="217" spans="1:28" ht="18" x14ac:dyDescent="0.35">
      <c r="A217" s="183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5"/>
    </row>
    <row r="218" spans="1:28" ht="18" x14ac:dyDescent="0.35">
      <c r="A218" s="183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5"/>
    </row>
    <row r="219" spans="1:28" ht="18" x14ac:dyDescent="0.35">
      <c r="A219" s="183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5"/>
    </row>
    <row r="220" spans="1:28" ht="18" x14ac:dyDescent="0.35">
      <c r="A220" s="183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5"/>
    </row>
    <row r="221" spans="1:28" ht="18" x14ac:dyDescent="0.35">
      <c r="A221" s="183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5"/>
    </row>
    <row r="222" spans="1:28" ht="18" x14ac:dyDescent="0.35">
      <c r="A222" s="183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5"/>
    </row>
    <row r="223" spans="1:28" ht="18.600000000000001" thickBot="1" x14ac:dyDescent="0.4">
      <c r="A223" s="183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5"/>
    </row>
    <row r="224" spans="1:28" ht="32.4" thickTop="1" thickBot="1" x14ac:dyDescent="0.3">
      <c r="A224" s="235" t="s">
        <v>85</v>
      </c>
      <c r="B224" s="237">
        <v>0</v>
      </c>
      <c r="C224" s="237">
        <v>12</v>
      </c>
      <c r="D224" s="237">
        <v>15</v>
      </c>
      <c r="E224" s="237">
        <v>24</v>
      </c>
      <c r="F224" s="237">
        <v>36</v>
      </c>
      <c r="G224" s="237">
        <v>43</v>
      </c>
      <c r="H224" s="237">
        <v>56</v>
      </c>
      <c r="I224" s="237">
        <v>65</v>
      </c>
      <c r="J224" s="237">
        <v>75</v>
      </c>
      <c r="K224" s="237">
        <v>90</v>
      </c>
      <c r="L224" s="237">
        <v>102</v>
      </c>
      <c r="M224" s="237">
        <v>112</v>
      </c>
      <c r="N224" s="237">
        <v>125</v>
      </c>
      <c r="O224" s="237">
        <v>136</v>
      </c>
      <c r="P224" s="237">
        <v>137</v>
      </c>
      <c r="Q224" s="237">
        <v>140</v>
      </c>
      <c r="R224" s="237">
        <v>144</v>
      </c>
      <c r="S224" s="237">
        <v>145</v>
      </c>
      <c r="T224" s="237">
        <v>149</v>
      </c>
      <c r="U224" s="237"/>
      <c r="W224" s="247"/>
      <c r="X224" s="247"/>
      <c r="Y224" s="193"/>
      <c r="Z224" s="193"/>
      <c r="AA224" s="193"/>
      <c r="AB224" s="193"/>
    </row>
    <row r="225" spans="1:28" s="197" customFormat="1" ht="32.4" thickTop="1" thickBot="1" x14ac:dyDescent="0.3">
      <c r="A225" s="236" t="s">
        <v>86</v>
      </c>
      <c r="B225" s="238">
        <v>2.57</v>
      </c>
      <c r="C225" s="238">
        <v>3.1</v>
      </c>
      <c r="D225" s="238">
        <v>2.09</v>
      </c>
      <c r="E225" s="238">
        <v>1.22</v>
      </c>
      <c r="F225" s="238">
        <v>-3.1E-2</v>
      </c>
      <c r="G225" s="238">
        <v>-0.79</v>
      </c>
      <c r="H225" s="238">
        <v>-2.41</v>
      </c>
      <c r="I225" s="238">
        <v>-5.22</v>
      </c>
      <c r="J225" s="238">
        <v>-5.55</v>
      </c>
      <c r="K225" s="238">
        <v>-9.43</v>
      </c>
      <c r="L225" s="238">
        <v>-9.89</v>
      </c>
      <c r="M225" s="238">
        <v>-7.14</v>
      </c>
      <c r="N225" s="238">
        <v>-4.26</v>
      </c>
      <c r="O225" s="238">
        <v>-1.19</v>
      </c>
      <c r="P225" s="238">
        <v>0.96</v>
      </c>
      <c r="Q225" s="238">
        <v>1.87</v>
      </c>
      <c r="R225" s="238">
        <v>2.61</v>
      </c>
      <c r="S225" s="238">
        <v>3.81</v>
      </c>
      <c r="T225" s="238">
        <v>3.67</v>
      </c>
      <c r="U225" s="238"/>
      <c r="W225" s="248"/>
      <c r="X225" s="248"/>
      <c r="Y225" s="199"/>
      <c r="Z225" s="199"/>
      <c r="AA225" s="199"/>
      <c r="AB225" s="199"/>
    </row>
    <row r="226" spans="1:28" ht="13.2" thickTop="1" x14ac:dyDescent="0.25"/>
  </sheetData>
  <mergeCells count="16">
    <mergeCell ref="A2:U2"/>
    <mergeCell ref="A4:U4"/>
    <mergeCell ref="A84:U84"/>
    <mergeCell ref="A100:U100"/>
    <mergeCell ref="A116:U116"/>
    <mergeCell ref="A20:U20"/>
    <mergeCell ref="A36:U36"/>
    <mergeCell ref="A52:U52"/>
    <mergeCell ref="A68:U68"/>
    <mergeCell ref="A148:U148"/>
    <mergeCell ref="A197:U197"/>
    <mergeCell ref="A212:U212"/>
    <mergeCell ref="A132:U132"/>
    <mergeCell ref="A182:U182"/>
    <mergeCell ref="A166:U166"/>
    <mergeCell ref="A164:X164"/>
  </mergeCells>
  <pageMargins left="0.45" right="0" top="0.75" bottom="0.5" header="0.3" footer="0.3"/>
  <pageSetup scale="29" orientation="portrait" r:id="rId1"/>
  <rowBreaks count="3" manualBreakCount="3">
    <brk id="66" max="24" man="1"/>
    <brk id="130" max="24" man="1"/>
    <brk id="181" max="24" man="1"/>
  </rowBreaks>
  <colBreaks count="1" manualBreakCount="1">
    <brk id="39" max="50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99"/>
  <sheetViews>
    <sheetView topLeftCell="A1248" zoomScaleNormal="100" zoomScaleSheetLayoutView="100" workbookViewId="0">
      <selection activeCell="A1222" sqref="A1222:B1238"/>
    </sheetView>
  </sheetViews>
  <sheetFormatPr defaultColWidth="9.21875" defaultRowHeight="13.8" x14ac:dyDescent="0.3"/>
  <cols>
    <col min="1" max="1" width="7.21875" style="7" customWidth="1"/>
    <col min="2" max="2" width="7.5546875" style="7" customWidth="1"/>
    <col min="3" max="3" width="8.21875" style="7" customWidth="1"/>
    <col min="4" max="4" width="6.77734375" style="7" customWidth="1"/>
    <col min="5" max="6" width="9.77734375" style="7" customWidth="1"/>
    <col min="7" max="7" width="8.21875" style="7" customWidth="1"/>
    <col min="8" max="8" width="12.5546875" style="7" customWidth="1"/>
    <col min="9" max="9" width="11.5546875" style="7" customWidth="1"/>
    <col min="10" max="10" width="15.44140625" style="7" customWidth="1"/>
    <col min="11" max="11" width="11.21875" style="7" customWidth="1"/>
    <col min="12" max="12" width="8.21875" style="7" customWidth="1"/>
    <col min="13" max="13" width="21.5546875" style="7" customWidth="1"/>
    <col min="14" max="14" width="12.77734375" style="203" customWidth="1"/>
    <col min="15" max="15" width="7.44140625" style="7" customWidth="1"/>
    <col min="16" max="16" width="24.77734375" style="7" customWidth="1"/>
    <col min="17" max="17" width="12.77734375" style="203" customWidth="1"/>
    <col min="18" max="18" width="7" style="7" customWidth="1"/>
    <col min="19" max="19" width="17.21875" style="7" customWidth="1"/>
    <col min="20" max="20" width="12.77734375" style="203" customWidth="1"/>
    <col min="21" max="16384" width="9.21875" style="7"/>
  </cols>
  <sheetData>
    <row r="1" spans="1:20" ht="15.6" x14ac:dyDescent="0.3">
      <c r="A1" s="263"/>
      <c r="B1" s="263"/>
      <c r="C1" s="263"/>
      <c r="D1" s="263"/>
      <c r="E1" s="263"/>
      <c r="F1" s="263"/>
      <c r="G1" s="263"/>
      <c r="H1" s="263"/>
      <c r="I1" s="263"/>
      <c r="J1" s="263"/>
      <c r="K1" s="263"/>
    </row>
    <row r="2" spans="1:20" ht="14.4" thickBo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20" ht="16.2" thickBot="1" x14ac:dyDescent="0.35">
      <c r="A3" s="264" t="s">
        <v>119</v>
      </c>
      <c r="B3" s="265"/>
      <c r="C3" s="265"/>
      <c r="D3" s="265"/>
      <c r="E3" s="265"/>
      <c r="F3" s="265"/>
      <c r="G3" s="265"/>
      <c r="H3" s="265"/>
      <c r="I3" s="265"/>
      <c r="J3" s="265"/>
      <c r="K3" s="266"/>
      <c r="M3" s="267" t="s">
        <v>65</v>
      </c>
      <c r="N3" s="267"/>
      <c r="O3" s="108"/>
      <c r="P3" s="267" t="s">
        <v>66</v>
      </c>
      <c r="Q3" s="267"/>
      <c r="R3" s="108"/>
      <c r="S3" s="267" t="s">
        <v>67</v>
      </c>
      <c r="T3" s="267"/>
    </row>
    <row r="4" spans="1:20" ht="16.2" thickBot="1" x14ac:dyDescent="0.35">
      <c r="A4" s="280" t="s">
        <v>8</v>
      </c>
      <c r="B4" s="281"/>
      <c r="C4" s="281"/>
      <c r="D4" s="281"/>
      <c r="E4" s="282"/>
      <c r="F4" s="39"/>
      <c r="G4" s="283" t="s">
        <v>63</v>
      </c>
      <c r="H4" s="284"/>
      <c r="I4" s="284"/>
      <c r="J4" s="284"/>
      <c r="K4" s="285"/>
      <c r="M4" s="86" t="s">
        <v>68</v>
      </c>
      <c r="N4" s="87">
        <v>9.5</v>
      </c>
      <c r="P4" s="86" t="s">
        <v>69</v>
      </c>
      <c r="Q4" s="88">
        <v>-0.93</v>
      </c>
      <c r="S4" s="89">
        <v>0</v>
      </c>
      <c r="T4" s="90">
        <v>2</v>
      </c>
    </row>
    <row r="5" spans="1:20" ht="16.2" thickBot="1" x14ac:dyDescent="0.35">
      <c r="A5" s="25" t="s">
        <v>11</v>
      </c>
      <c r="B5" s="204" t="s">
        <v>12</v>
      </c>
      <c r="C5" s="43" t="s">
        <v>13</v>
      </c>
      <c r="D5" s="43" t="s">
        <v>11</v>
      </c>
      <c r="E5" s="44" t="s">
        <v>14</v>
      </c>
      <c r="F5" s="40"/>
      <c r="G5" s="42" t="str">
        <f>A5</f>
        <v>Dist</v>
      </c>
      <c r="H5" s="43" t="str">
        <f>B5</f>
        <v>R.L</v>
      </c>
      <c r="I5" s="43" t="str">
        <f>C5</f>
        <v>Av.RL</v>
      </c>
      <c r="J5" s="43" t="str">
        <f>D5</f>
        <v>Dist</v>
      </c>
      <c r="K5" s="44" t="str">
        <f>E5</f>
        <v>Area</v>
      </c>
      <c r="M5" s="86" t="s">
        <v>70</v>
      </c>
      <c r="N5" s="87">
        <v>6</v>
      </c>
      <c r="P5" s="86" t="s">
        <v>70</v>
      </c>
      <c r="Q5" s="88">
        <v>10</v>
      </c>
      <c r="S5" s="88">
        <v>2</v>
      </c>
      <c r="T5" s="88">
        <v>-3</v>
      </c>
    </row>
    <row r="6" spans="1:20" ht="15.6" x14ac:dyDescent="0.3">
      <c r="A6" s="208"/>
      <c r="B6" s="209"/>
      <c r="C6" s="46" t="s">
        <v>15</v>
      </c>
      <c r="D6" s="51" t="s">
        <v>15</v>
      </c>
      <c r="E6" s="47" t="s">
        <v>15</v>
      </c>
      <c r="F6" s="40"/>
      <c r="G6" s="53"/>
      <c r="H6" s="45">
        <v>1.5089999999999995</v>
      </c>
      <c r="I6" s="46" t="s">
        <v>15</v>
      </c>
      <c r="J6" s="51" t="s">
        <v>15</v>
      </c>
      <c r="K6" s="106" t="s">
        <v>15</v>
      </c>
      <c r="M6" s="86" t="s">
        <v>71</v>
      </c>
      <c r="N6" s="87">
        <v>23</v>
      </c>
      <c r="P6" s="86" t="s">
        <v>71</v>
      </c>
      <c r="Q6" s="87">
        <v>23</v>
      </c>
      <c r="S6" s="88">
        <v>15</v>
      </c>
      <c r="T6" s="88">
        <v>12</v>
      </c>
    </row>
    <row r="7" spans="1:20" ht="15.6" x14ac:dyDescent="0.3">
      <c r="A7" s="208"/>
      <c r="B7" s="209"/>
      <c r="C7" s="49" t="str">
        <f>IF(B7="","",ROUNDUP(((B6+B7)/2),2))</f>
        <v/>
      </c>
      <c r="D7" s="52" t="str">
        <f>IF(A7="","",ROUND((A7-A6),2))</f>
        <v/>
      </c>
      <c r="E7" s="50" t="str">
        <f>IF(D7="","",IF(B7="","",ROUND((D7*C7),3)))</f>
        <v/>
      </c>
      <c r="F7" s="40"/>
      <c r="G7" s="54"/>
      <c r="H7" s="48">
        <v>1.0119999999999996</v>
      </c>
      <c r="I7" s="49">
        <f t="shared" ref="I7" si="0">IF(H7="","",ROUNDUP(((H6+H7)/2),2))</f>
        <v>1.27</v>
      </c>
      <c r="J7" s="52" t="str">
        <f t="shared" ref="J7" si="1">IF(G7="","",ROUND((G7-G6),2))</f>
        <v/>
      </c>
      <c r="K7" s="107" t="str">
        <f t="shared" ref="K7" si="2">IF(J7="","",IF(H7="","",ROUND((J7*I7),3)))</f>
        <v/>
      </c>
      <c r="M7" s="91">
        <v>2</v>
      </c>
      <c r="N7" s="92">
        <v>2</v>
      </c>
      <c r="P7" s="93">
        <v>1.5</v>
      </c>
      <c r="Q7" s="94">
        <v>1.5</v>
      </c>
    </row>
    <row r="8" spans="1:20" ht="15.6" x14ac:dyDescent="0.3">
      <c r="A8" s="208"/>
      <c r="B8" s="209"/>
      <c r="C8" s="49" t="str">
        <f t="shared" ref="C8:C13" si="3">IF(B8="","",ROUNDUP(((B7+B8)/2),2))</f>
        <v/>
      </c>
      <c r="D8" s="52" t="str">
        <f t="shared" ref="D8:D13" si="4">IF(A8="","",ROUND((A8-A7),2))</f>
        <v/>
      </c>
      <c r="E8" s="50" t="str">
        <f t="shared" ref="E8:E13" si="5">IF(D8="","",IF(B8="","",ROUND((D8*C8),3)))</f>
        <v/>
      </c>
      <c r="F8" s="40"/>
      <c r="G8" s="54"/>
      <c r="H8" s="48"/>
      <c r="I8" s="49" t="str">
        <f t="shared" ref="I8:I27" si="6">IF(H8="","",ROUNDUP(((H7+H8)/2),2))</f>
        <v/>
      </c>
      <c r="J8" s="52" t="str">
        <f t="shared" ref="J8:J27" si="7">IF(G8="","",ROUND((G8-G7),2))</f>
        <v/>
      </c>
      <c r="K8" s="107" t="str">
        <f t="shared" ref="K8:K28" si="8">IF(J8="","",IF(H8="","",ROUND((J8*I8),3)))</f>
        <v/>
      </c>
      <c r="M8" s="95">
        <v>22</v>
      </c>
      <c r="N8" s="88">
        <v>2.319</v>
      </c>
      <c r="P8" s="96">
        <v>20</v>
      </c>
      <c r="Q8" s="88">
        <v>2.3290000000000002</v>
      </c>
      <c r="S8" s="286" t="s">
        <v>72</v>
      </c>
      <c r="T8" s="286"/>
    </row>
    <row r="9" spans="1:20" ht="15.6" x14ac:dyDescent="0.3">
      <c r="A9" s="208"/>
      <c r="B9" s="209"/>
      <c r="C9" s="49" t="str">
        <f t="shared" si="3"/>
        <v/>
      </c>
      <c r="D9" s="52" t="str">
        <f t="shared" si="4"/>
        <v/>
      </c>
      <c r="E9" s="50" t="str">
        <f t="shared" si="5"/>
        <v/>
      </c>
      <c r="F9" s="40"/>
      <c r="G9" s="54"/>
      <c r="H9" s="48"/>
      <c r="I9" s="49" t="str">
        <f t="shared" si="6"/>
        <v/>
      </c>
      <c r="J9" s="52" t="str">
        <f t="shared" si="7"/>
        <v/>
      </c>
      <c r="K9" s="107" t="str">
        <f t="shared" si="8"/>
        <v/>
      </c>
      <c r="M9" s="97">
        <f>IF(N9="","-",(M8+(M7*(N4-N8))))</f>
        <v>36.362000000000002</v>
      </c>
      <c r="N9" s="88">
        <f>IF(N4="","-",N4)</f>
        <v>9.5</v>
      </c>
      <c r="P9" s="98">
        <f>IF(Q4="","-",(P8+(P7*IF((Q8-Q9)&lt;0,((Q8-Q9)*-1),(Q8-Q9)))))</f>
        <v>24.888500000000001</v>
      </c>
      <c r="Q9" s="88">
        <f>IF(Q4="","",Q4)</f>
        <v>-0.93</v>
      </c>
      <c r="S9" s="269">
        <v>1.25</v>
      </c>
      <c r="T9" s="269"/>
    </row>
    <row r="10" spans="1:20" ht="15.6" x14ac:dyDescent="0.3">
      <c r="A10" s="208"/>
      <c r="B10" s="209"/>
      <c r="C10" s="49" t="str">
        <f t="shared" si="3"/>
        <v/>
      </c>
      <c r="D10" s="52" t="str">
        <f t="shared" si="4"/>
        <v/>
      </c>
      <c r="E10" s="50" t="str">
        <f t="shared" si="5"/>
        <v/>
      </c>
      <c r="F10" s="40"/>
      <c r="G10" s="54"/>
      <c r="H10" s="48"/>
      <c r="I10" s="49" t="str">
        <f t="shared" si="6"/>
        <v/>
      </c>
      <c r="J10" s="52" t="str">
        <f t="shared" si="7"/>
        <v/>
      </c>
      <c r="K10" s="107" t="str">
        <f t="shared" si="8"/>
        <v/>
      </c>
      <c r="M10" s="99">
        <f>IF(N5="","-",(M9+N5))</f>
        <v>42.362000000000002</v>
      </c>
      <c r="N10" s="88">
        <f>IF(N4="","-",N4)</f>
        <v>9.5</v>
      </c>
      <c r="P10" s="100">
        <f>IF(Q5="","",(P9+Q5))</f>
        <v>34.888500000000001</v>
      </c>
      <c r="Q10" s="88">
        <f>IF(Q4="","",Q4)</f>
        <v>-0.93</v>
      </c>
      <c r="S10" s="101" t="s">
        <v>73</v>
      </c>
      <c r="T10" s="88">
        <f>IF(S5="","",IF(T5="","",(T5+((S9-T4)*((S5-T5)/(S4-T4))))))</f>
        <v>-1.125</v>
      </c>
    </row>
    <row r="11" spans="1:20" ht="15.6" x14ac:dyDescent="0.3">
      <c r="A11" s="208"/>
      <c r="B11" s="209"/>
      <c r="C11" s="49" t="str">
        <f t="shared" si="3"/>
        <v/>
      </c>
      <c r="D11" s="52" t="str">
        <f t="shared" si="4"/>
        <v/>
      </c>
      <c r="E11" s="50" t="str">
        <f t="shared" si="5"/>
        <v/>
      </c>
      <c r="F11" s="40"/>
      <c r="G11" s="54"/>
      <c r="H11" s="48"/>
      <c r="I11" s="49" t="str">
        <f t="shared" si="6"/>
        <v/>
      </c>
      <c r="J11" s="52" t="str">
        <f t="shared" si="7"/>
        <v/>
      </c>
      <c r="K11" s="107" t="str">
        <f t="shared" si="8"/>
        <v/>
      </c>
      <c r="M11" s="102">
        <f>IF(N11="","-",(M10+(N7*(N4-N11))))</f>
        <v>61.362000000000002</v>
      </c>
      <c r="N11" s="88">
        <v>0</v>
      </c>
      <c r="P11" s="103">
        <f>IF(Q4="","-",(P10+(Q7*IF((Q10-Q11)&lt;0,((Q10-Q11)*-1),(Q10-Q11)))))</f>
        <v>40.768500000000003</v>
      </c>
      <c r="Q11" s="88">
        <v>2.99</v>
      </c>
      <c r="S11" s="101" t="s">
        <v>74</v>
      </c>
      <c r="T11" s="88">
        <f>IF(S6="","",IF(T6="","",(T6+((S9-T4)*((S6-T6)/(S4-T4))))))</f>
        <v>13.125</v>
      </c>
    </row>
    <row r="12" spans="1:20" ht="15.6" x14ac:dyDescent="0.3">
      <c r="A12" s="208"/>
      <c r="B12" s="209"/>
      <c r="C12" s="49" t="str">
        <f t="shared" si="3"/>
        <v/>
      </c>
      <c r="D12" s="52" t="str">
        <f t="shared" si="4"/>
        <v/>
      </c>
      <c r="E12" s="50" t="str">
        <f t="shared" si="5"/>
        <v/>
      </c>
      <c r="F12" s="40"/>
      <c r="G12" s="54"/>
      <c r="H12" s="48"/>
      <c r="I12" s="49" t="str">
        <f t="shared" si="6"/>
        <v/>
      </c>
      <c r="J12" s="52" t="str">
        <f t="shared" si="7"/>
        <v/>
      </c>
      <c r="K12" s="107" t="str">
        <f t="shared" si="8"/>
        <v/>
      </c>
    </row>
    <row r="13" spans="1:20" ht="15.6" x14ac:dyDescent="0.3">
      <c r="A13" s="208"/>
      <c r="B13" s="209"/>
      <c r="C13" s="49" t="str">
        <f t="shared" si="3"/>
        <v/>
      </c>
      <c r="D13" s="52" t="str">
        <f t="shared" si="4"/>
        <v/>
      </c>
      <c r="E13" s="50" t="str">
        <f t="shared" si="5"/>
        <v/>
      </c>
      <c r="F13" s="40"/>
      <c r="G13" s="54"/>
      <c r="H13" s="48"/>
      <c r="I13" s="49" t="str">
        <f t="shared" si="6"/>
        <v/>
      </c>
      <c r="J13" s="52" t="str">
        <f t="shared" si="7"/>
        <v/>
      </c>
      <c r="K13" s="107" t="str">
        <f t="shared" si="8"/>
        <v/>
      </c>
    </row>
    <row r="14" spans="1:20" ht="15.6" x14ac:dyDescent="0.3">
      <c r="A14" s="208"/>
      <c r="B14" s="209"/>
      <c r="C14" s="49" t="str">
        <f t="shared" ref="C14:C20" si="9">IF(B14="","",ROUNDUP(((B13+B14)/2),2))</f>
        <v/>
      </c>
      <c r="D14" s="52" t="str">
        <f t="shared" ref="D14:D20" si="10">IF(A14="","",ROUND((A14-A13),2))</f>
        <v/>
      </c>
      <c r="E14" s="50" t="str">
        <f t="shared" ref="E14:E20" si="11">IF(D14="","",IF(B14="","",ROUND((D14*C14),3)))</f>
        <v/>
      </c>
      <c r="F14" s="40"/>
      <c r="G14" s="54"/>
      <c r="H14" s="48"/>
      <c r="I14" s="49" t="str">
        <f>IF(H14="","",ROUNDUP(((#REF!+H14)/2),2))</f>
        <v/>
      </c>
      <c r="J14" s="52" t="str">
        <f>IF(G14="","",ROUND((G14-#REF!),2))</f>
        <v/>
      </c>
      <c r="K14" s="107" t="str">
        <f t="shared" si="8"/>
        <v/>
      </c>
    </row>
    <row r="15" spans="1:20" ht="15.6" x14ac:dyDescent="0.3">
      <c r="A15" s="208"/>
      <c r="B15" s="209"/>
      <c r="C15" s="49" t="str">
        <f t="shared" si="9"/>
        <v/>
      </c>
      <c r="D15" s="52" t="str">
        <f t="shared" si="10"/>
        <v/>
      </c>
      <c r="E15" s="50" t="str">
        <f t="shared" si="11"/>
        <v/>
      </c>
      <c r="F15" s="40"/>
      <c r="G15" s="54"/>
      <c r="H15" s="48"/>
      <c r="I15" s="49" t="str">
        <f t="shared" si="6"/>
        <v/>
      </c>
      <c r="J15" s="52" t="str">
        <f t="shared" si="7"/>
        <v/>
      </c>
      <c r="K15" s="107" t="str">
        <f t="shared" si="8"/>
        <v/>
      </c>
    </row>
    <row r="16" spans="1:20" ht="15.6" x14ac:dyDescent="0.3">
      <c r="A16" s="208"/>
      <c r="B16" s="209"/>
      <c r="C16" s="49" t="str">
        <f t="shared" si="9"/>
        <v/>
      </c>
      <c r="D16" s="52" t="str">
        <f t="shared" si="10"/>
        <v/>
      </c>
      <c r="E16" s="50" t="str">
        <f t="shared" si="11"/>
        <v/>
      </c>
      <c r="F16" s="40"/>
      <c r="G16" s="54"/>
      <c r="H16" s="48"/>
      <c r="I16" s="49" t="str">
        <f t="shared" si="6"/>
        <v/>
      </c>
      <c r="J16" s="52" t="str">
        <f t="shared" si="7"/>
        <v/>
      </c>
      <c r="K16" s="107" t="str">
        <f t="shared" si="8"/>
        <v/>
      </c>
    </row>
    <row r="17" spans="1:20" ht="15.6" x14ac:dyDescent="0.3">
      <c r="A17" s="208"/>
      <c r="B17" s="209"/>
      <c r="C17" s="49" t="str">
        <f t="shared" si="9"/>
        <v/>
      </c>
      <c r="D17" s="52" t="str">
        <f t="shared" si="10"/>
        <v/>
      </c>
      <c r="E17" s="50" t="str">
        <f t="shared" si="11"/>
        <v/>
      </c>
      <c r="F17" s="40"/>
      <c r="G17" s="54"/>
      <c r="H17" s="48"/>
      <c r="I17" s="49" t="str">
        <f t="shared" si="6"/>
        <v/>
      </c>
      <c r="J17" s="52" t="str">
        <f t="shared" si="7"/>
        <v/>
      </c>
      <c r="K17" s="107" t="str">
        <f t="shared" si="8"/>
        <v/>
      </c>
    </row>
    <row r="18" spans="1:20" ht="15.6" x14ac:dyDescent="0.3">
      <c r="A18" s="208"/>
      <c r="B18" s="209"/>
      <c r="C18" s="49" t="str">
        <f t="shared" si="9"/>
        <v/>
      </c>
      <c r="D18" s="52" t="str">
        <f t="shared" si="10"/>
        <v/>
      </c>
      <c r="E18" s="50" t="str">
        <f t="shared" si="11"/>
        <v/>
      </c>
      <c r="F18" s="40"/>
      <c r="G18" s="54"/>
      <c r="H18" s="48"/>
      <c r="I18" s="49" t="str">
        <f t="shared" si="6"/>
        <v/>
      </c>
      <c r="J18" s="52" t="str">
        <f t="shared" si="7"/>
        <v/>
      </c>
      <c r="K18" s="107" t="str">
        <f t="shared" si="8"/>
        <v/>
      </c>
    </row>
    <row r="19" spans="1:20" ht="15.6" x14ac:dyDescent="0.3">
      <c r="A19" s="208"/>
      <c r="B19" s="209"/>
      <c r="C19" s="49" t="str">
        <f t="shared" si="9"/>
        <v/>
      </c>
      <c r="D19" s="52" t="str">
        <f t="shared" si="10"/>
        <v/>
      </c>
      <c r="E19" s="50" t="str">
        <f t="shared" si="11"/>
        <v/>
      </c>
      <c r="F19" s="40"/>
      <c r="G19" s="54"/>
      <c r="H19" s="48"/>
      <c r="I19" s="49" t="str">
        <f t="shared" si="6"/>
        <v/>
      </c>
      <c r="J19" s="52" t="str">
        <f t="shared" si="7"/>
        <v/>
      </c>
      <c r="K19" s="107" t="str">
        <f t="shared" si="8"/>
        <v/>
      </c>
    </row>
    <row r="20" spans="1:20" ht="15.6" x14ac:dyDescent="0.3">
      <c r="A20" s="208"/>
      <c r="B20" s="209"/>
      <c r="C20" s="49" t="str">
        <f t="shared" si="9"/>
        <v/>
      </c>
      <c r="D20" s="52" t="str">
        <f t="shared" si="10"/>
        <v/>
      </c>
      <c r="E20" s="50" t="str">
        <f t="shared" si="11"/>
        <v/>
      </c>
      <c r="F20" s="40"/>
      <c r="G20" s="54"/>
      <c r="H20" s="48"/>
      <c r="I20" s="49" t="str">
        <f t="shared" si="6"/>
        <v/>
      </c>
      <c r="J20" s="52" t="str">
        <f t="shared" si="7"/>
        <v/>
      </c>
      <c r="K20" s="107" t="str">
        <f t="shared" si="8"/>
        <v/>
      </c>
    </row>
    <row r="21" spans="1:20" ht="15.6" x14ac:dyDescent="0.3">
      <c r="A21" s="208"/>
      <c r="B21" s="209"/>
      <c r="C21" s="49" t="str">
        <f t="shared" ref="C21:C23" si="12">IF(B21="","",ROUNDUP(((B20+B21)/2),2))</f>
        <v/>
      </c>
      <c r="D21" s="52" t="str">
        <f t="shared" ref="D21:D23" si="13">IF(A21="","",ROUND((A21-A20),2))</f>
        <v/>
      </c>
      <c r="E21" s="50" t="str">
        <f t="shared" ref="E21:E23" si="14">IF(D21="","",IF(B21="","",ROUND((D21*C21),3)))</f>
        <v/>
      </c>
      <c r="F21" s="40"/>
      <c r="G21" s="54"/>
      <c r="H21" s="48"/>
      <c r="I21" s="49"/>
      <c r="J21" s="52"/>
      <c r="K21" s="107"/>
      <c r="N21" s="234"/>
      <c r="Q21" s="234"/>
      <c r="T21" s="234"/>
    </row>
    <row r="22" spans="1:20" ht="15.6" x14ac:dyDescent="0.3">
      <c r="A22" s="208"/>
      <c r="B22" s="209"/>
      <c r="C22" s="49" t="str">
        <f t="shared" si="12"/>
        <v/>
      </c>
      <c r="D22" s="52" t="str">
        <f t="shared" si="13"/>
        <v/>
      </c>
      <c r="E22" s="50" t="str">
        <f t="shared" si="14"/>
        <v/>
      </c>
      <c r="F22" s="40"/>
      <c r="G22" s="54"/>
      <c r="H22" s="48"/>
      <c r="I22" s="49"/>
      <c r="J22" s="52"/>
      <c r="K22" s="107"/>
      <c r="N22" s="234"/>
      <c r="Q22" s="234"/>
      <c r="T22" s="234"/>
    </row>
    <row r="23" spans="1:20" ht="15.6" x14ac:dyDescent="0.3">
      <c r="A23" s="208"/>
      <c r="B23" s="209"/>
      <c r="C23" s="49" t="str">
        <f t="shared" si="12"/>
        <v/>
      </c>
      <c r="D23" s="52" t="str">
        <f t="shared" si="13"/>
        <v/>
      </c>
      <c r="E23" s="50" t="str">
        <f t="shared" si="14"/>
        <v/>
      </c>
      <c r="F23" s="40"/>
      <c r="G23" s="54"/>
      <c r="H23" s="48"/>
      <c r="I23" s="49"/>
      <c r="J23" s="52"/>
      <c r="K23" s="107"/>
      <c r="N23" s="234"/>
      <c r="Q23" s="234"/>
      <c r="T23" s="234"/>
    </row>
    <row r="24" spans="1:20" ht="15.6" x14ac:dyDescent="0.3">
      <c r="A24" s="208"/>
      <c r="B24" s="209"/>
      <c r="C24" s="49" t="str">
        <f t="shared" ref="C24:C28" si="15">IF(B24="","",ROUNDUP(((B23+B24)/2),2))</f>
        <v/>
      </c>
      <c r="D24" s="52" t="str">
        <f t="shared" ref="D24:D28" si="16">IF(A24="","",ROUND((A24-A23),2))</f>
        <v/>
      </c>
      <c r="E24" s="50" t="str">
        <f t="shared" ref="E24:E28" si="17">IF(D24="","",IF(B24="","",ROUND((D24*C24),3)))</f>
        <v/>
      </c>
      <c r="F24" s="40"/>
      <c r="G24" s="54"/>
      <c r="H24" s="48"/>
      <c r="I24" s="49"/>
      <c r="J24" s="52"/>
      <c r="K24" s="107"/>
      <c r="N24" s="234"/>
      <c r="Q24" s="234"/>
      <c r="T24" s="234"/>
    </row>
    <row r="25" spans="1:20" ht="15.6" x14ac:dyDescent="0.3">
      <c r="A25" s="208"/>
      <c r="B25" s="209"/>
      <c r="C25" s="49" t="str">
        <f t="shared" si="15"/>
        <v/>
      </c>
      <c r="D25" s="52" t="str">
        <f t="shared" si="16"/>
        <v/>
      </c>
      <c r="E25" s="50" t="str">
        <f t="shared" si="17"/>
        <v/>
      </c>
      <c r="F25" s="40"/>
      <c r="G25" s="54"/>
      <c r="H25" s="48"/>
      <c r="I25" s="49" t="str">
        <f>IF(H25="","",ROUNDUP(((H20+H25)/2),2))</f>
        <v/>
      </c>
      <c r="J25" s="52" t="str">
        <f>IF(G25="","",ROUND((G25-G20),2))</f>
        <v/>
      </c>
      <c r="K25" s="107" t="str">
        <f t="shared" si="8"/>
        <v/>
      </c>
    </row>
    <row r="26" spans="1:20" ht="15.6" x14ac:dyDescent="0.3">
      <c r="A26" s="208"/>
      <c r="B26" s="209"/>
      <c r="C26" s="49" t="str">
        <f t="shared" si="15"/>
        <v/>
      </c>
      <c r="D26" s="52" t="str">
        <f t="shared" si="16"/>
        <v/>
      </c>
      <c r="E26" s="50" t="str">
        <f t="shared" si="17"/>
        <v/>
      </c>
      <c r="F26" s="40"/>
      <c r="G26" s="54"/>
      <c r="H26" s="48"/>
      <c r="I26" s="49" t="str">
        <f t="shared" si="6"/>
        <v/>
      </c>
      <c r="J26" s="52" t="str">
        <f t="shared" si="7"/>
        <v/>
      </c>
      <c r="K26" s="107" t="str">
        <f t="shared" si="8"/>
        <v/>
      </c>
    </row>
    <row r="27" spans="1:20" ht="15.6" x14ac:dyDescent="0.3">
      <c r="A27" s="208"/>
      <c r="B27" s="209"/>
      <c r="C27" s="49" t="str">
        <f t="shared" si="15"/>
        <v/>
      </c>
      <c r="D27" s="52" t="str">
        <f t="shared" si="16"/>
        <v/>
      </c>
      <c r="E27" s="50" t="str">
        <f t="shared" si="17"/>
        <v/>
      </c>
      <c r="F27" s="40"/>
      <c r="G27" s="54"/>
      <c r="H27" s="48"/>
      <c r="I27" s="49" t="str">
        <f t="shared" si="6"/>
        <v/>
      </c>
      <c r="J27" s="52" t="str">
        <f t="shared" si="7"/>
        <v/>
      </c>
      <c r="K27" s="107" t="str">
        <f t="shared" si="8"/>
        <v/>
      </c>
    </row>
    <row r="28" spans="1:20" ht="16.2" thickBot="1" x14ac:dyDescent="0.35">
      <c r="A28" s="208"/>
      <c r="B28" s="209"/>
      <c r="C28" s="49" t="str">
        <f t="shared" si="15"/>
        <v/>
      </c>
      <c r="D28" s="52" t="str">
        <f t="shared" si="16"/>
        <v/>
      </c>
      <c r="E28" s="50" t="str">
        <f t="shared" si="17"/>
        <v/>
      </c>
      <c r="F28" s="40"/>
      <c r="G28" s="54"/>
      <c r="H28" s="48"/>
      <c r="I28" s="49" t="str">
        <f>IF(H28="","",ROUNDUP(((#REF!+H28)/2),2))</f>
        <v/>
      </c>
      <c r="J28" s="52" t="str">
        <f>IF(G28="","",ROUND((G28-#REF!),2))</f>
        <v/>
      </c>
      <c r="K28" s="107" t="str">
        <f t="shared" si="8"/>
        <v/>
      </c>
    </row>
    <row r="29" spans="1:20" ht="16.2" thickBot="1" x14ac:dyDescent="0.35">
      <c r="A29" s="270">
        <f>ROUND((SUM(D6:D28)),3)</f>
        <v>0</v>
      </c>
      <c r="B29" s="271"/>
      <c r="C29" s="272" t="str">
        <f>IF(A29="","-",IF(A29="-","-",IF(A29=0,"-",ROUND((SUM(E6:E28)),3))))</f>
        <v>-</v>
      </c>
      <c r="D29" s="272"/>
      <c r="E29" s="273"/>
      <c r="F29" s="41"/>
      <c r="G29" s="274">
        <f>ROUND((SUM(J6:J28)),3)</f>
        <v>0</v>
      </c>
      <c r="H29" s="275"/>
      <c r="I29" s="272" t="str">
        <f>IF(G29="","-",IF(G29="-","-",IF(G29=0,"-",ROUND((SUM(K6:K28)),3))))</f>
        <v>-</v>
      </c>
      <c r="J29" s="272"/>
      <c r="K29" s="273"/>
      <c r="M29" s="109" t="e">
        <f>#REF!</f>
        <v>#REF!</v>
      </c>
      <c r="N29" s="7"/>
      <c r="Q29" s="7"/>
      <c r="T29" s="7"/>
    </row>
    <row r="30" spans="1:20" ht="16.2" thickBot="1" x14ac:dyDescent="0.35">
      <c r="A30" s="276" t="str">
        <f>IF(C29="","-",IF(C29="-","-",IF(I29="","-",IF(I29="-","-",IF((C29-I29)&lt;=0,((C29-I29)*-1),(C29-I29))))))</f>
        <v>-</v>
      </c>
      <c r="B30" s="277"/>
      <c r="C30" s="277"/>
      <c r="D30" s="277"/>
      <c r="E30" s="277"/>
      <c r="F30" s="277"/>
      <c r="G30" s="277"/>
      <c r="H30" s="277"/>
      <c r="I30" s="277"/>
      <c r="J30" s="277"/>
      <c r="K30" s="278"/>
      <c r="M30" s="110" t="e">
        <f>#REF!</f>
        <v>#REF!</v>
      </c>
      <c r="N30" s="7"/>
      <c r="Q30" s="7"/>
      <c r="T30" s="7"/>
    </row>
    <row r="31" spans="1:20" ht="15.6" x14ac:dyDescent="0.3">
      <c r="A31" s="20"/>
      <c r="B31" s="20"/>
      <c r="N31" s="7"/>
      <c r="Q31" s="7"/>
      <c r="T31" s="7"/>
    </row>
    <row r="32" spans="1:20" x14ac:dyDescent="0.3">
      <c r="D32" s="279" t="e">
        <f>#REF!</f>
        <v>#REF!</v>
      </c>
      <c r="E32" s="279"/>
      <c r="F32" s="279"/>
      <c r="G32" s="279"/>
      <c r="H32" s="279"/>
      <c r="I32" s="279"/>
      <c r="J32" s="279"/>
      <c r="N32" s="7"/>
      <c r="Q32" s="7"/>
      <c r="T32" s="7"/>
    </row>
    <row r="33" spans="1:20" x14ac:dyDescent="0.3">
      <c r="D33" s="279"/>
      <c r="E33" s="279"/>
      <c r="F33" s="279"/>
      <c r="G33" s="279"/>
      <c r="H33" s="279"/>
      <c r="I33" s="279"/>
      <c r="J33" s="279"/>
    </row>
    <row r="43" spans="1:20" x14ac:dyDescent="0.3">
      <c r="N43" s="7"/>
      <c r="Q43" s="7"/>
      <c r="T43" s="7"/>
    </row>
    <row r="44" spans="1:20" ht="14.4" thickBot="1" x14ac:dyDescent="0.35">
      <c r="N44" s="7"/>
      <c r="Q44" s="7"/>
      <c r="T44" s="7"/>
    </row>
    <row r="45" spans="1:20" ht="16.2" thickBot="1" x14ac:dyDescent="0.35">
      <c r="A45" s="264" t="s">
        <v>120</v>
      </c>
      <c r="B45" s="265"/>
      <c r="C45" s="265"/>
      <c r="D45" s="265"/>
      <c r="E45" s="265"/>
      <c r="F45" s="265"/>
      <c r="G45" s="265"/>
      <c r="H45" s="265"/>
      <c r="I45" s="265"/>
      <c r="J45" s="265"/>
      <c r="K45" s="266"/>
      <c r="M45" s="268" t="s">
        <v>65</v>
      </c>
      <c r="N45" s="268"/>
      <c r="P45" s="268" t="s">
        <v>66</v>
      </c>
      <c r="Q45" s="268"/>
      <c r="S45" s="268" t="s">
        <v>67</v>
      </c>
      <c r="T45" s="268"/>
    </row>
    <row r="46" spans="1:20" ht="16.2" thickBot="1" x14ac:dyDescent="0.35">
      <c r="A46" s="280" t="s">
        <v>8</v>
      </c>
      <c r="B46" s="281"/>
      <c r="C46" s="281"/>
      <c r="D46" s="281"/>
      <c r="E46" s="282"/>
      <c r="F46" s="39"/>
      <c r="G46" s="283" t="s">
        <v>63</v>
      </c>
      <c r="H46" s="284"/>
      <c r="I46" s="284"/>
      <c r="J46" s="284"/>
      <c r="K46" s="285"/>
      <c r="M46" s="86" t="s">
        <v>68</v>
      </c>
      <c r="N46" s="87">
        <v>9.5</v>
      </c>
      <c r="P46" s="86" t="s">
        <v>69</v>
      </c>
      <c r="Q46" s="88">
        <v>-0.95399999999999996</v>
      </c>
      <c r="S46" s="89">
        <v>0</v>
      </c>
      <c r="T46" s="90">
        <v>2</v>
      </c>
    </row>
    <row r="47" spans="1:20" ht="16.2" thickBot="1" x14ac:dyDescent="0.35">
      <c r="A47" s="42" t="s">
        <v>11</v>
      </c>
      <c r="B47" s="43" t="s">
        <v>12</v>
      </c>
      <c r="C47" s="43" t="s">
        <v>13</v>
      </c>
      <c r="D47" s="43" t="s">
        <v>11</v>
      </c>
      <c r="E47" s="44" t="s">
        <v>14</v>
      </c>
      <c r="F47" s="40"/>
      <c r="G47" s="42" t="str">
        <f>A47</f>
        <v>Dist</v>
      </c>
      <c r="H47" s="43" t="str">
        <f>B47</f>
        <v>R.L</v>
      </c>
      <c r="I47" s="43" t="str">
        <f>C47</f>
        <v>Av.RL</v>
      </c>
      <c r="J47" s="43" t="str">
        <f>D47</f>
        <v>Dist</v>
      </c>
      <c r="K47" s="44" t="str">
        <f>E47</f>
        <v>Area</v>
      </c>
      <c r="M47" s="86" t="s">
        <v>70</v>
      </c>
      <c r="N47" s="87">
        <v>6</v>
      </c>
      <c r="P47" s="86" t="s">
        <v>70</v>
      </c>
      <c r="Q47" s="88">
        <v>10</v>
      </c>
      <c r="S47" s="88">
        <v>2</v>
      </c>
      <c r="T47" s="88">
        <v>-3</v>
      </c>
    </row>
    <row r="48" spans="1:20" ht="15.6" x14ac:dyDescent="0.3">
      <c r="A48" s="208">
        <f>Survey!H32</f>
        <v>0</v>
      </c>
      <c r="B48" s="209">
        <f>Survey!G32</f>
        <v>1.1859999999999999</v>
      </c>
      <c r="C48" s="46" t="s">
        <v>15</v>
      </c>
      <c r="D48" s="51" t="s">
        <v>15</v>
      </c>
      <c r="E48" s="47" t="s">
        <v>15</v>
      </c>
      <c r="F48" s="40"/>
      <c r="G48" s="53">
        <v>0</v>
      </c>
      <c r="H48" s="45">
        <v>1.5329999999999999</v>
      </c>
      <c r="I48" s="46" t="s">
        <v>15</v>
      </c>
      <c r="J48" s="51" t="s">
        <v>15</v>
      </c>
      <c r="K48" s="106" t="s">
        <v>15</v>
      </c>
      <c r="M48" s="86" t="s">
        <v>71</v>
      </c>
      <c r="N48" s="87">
        <v>23</v>
      </c>
      <c r="P48" s="86" t="s">
        <v>71</v>
      </c>
      <c r="Q48" s="87">
        <v>23</v>
      </c>
      <c r="S48" s="88">
        <v>15</v>
      </c>
      <c r="T48" s="88">
        <v>12</v>
      </c>
    </row>
    <row r="49" spans="1:20" ht="15.6" x14ac:dyDescent="0.3">
      <c r="A49" s="208">
        <f>Survey!H33</f>
        <v>10</v>
      </c>
      <c r="B49" s="209">
        <f>Survey!G33</f>
        <v>1.2359999999999998</v>
      </c>
      <c r="C49" s="49">
        <f>IF(B49="","",ROUNDUP(((B48+B49)/2),2))</f>
        <v>1.22</v>
      </c>
      <c r="D49" s="52">
        <f>IF(A49="","",ROUND((A49-A48),2))</f>
        <v>10</v>
      </c>
      <c r="E49" s="50">
        <f t="shared" ref="E49:E52" si="18">IF(D49="","",IF(B49="","",ROUND((D49*C49),3)))</f>
        <v>12.2</v>
      </c>
      <c r="F49" s="40"/>
      <c r="G49" s="54"/>
      <c r="H49" s="48"/>
      <c r="I49" s="49" t="str">
        <f t="shared" ref="I49:I52" si="19">IF(H49="","",ROUNDUP(((H48+H49)/2),2))</f>
        <v/>
      </c>
      <c r="J49" s="52" t="str">
        <f t="shared" ref="J49:J52" si="20">IF(G49="","",ROUND((G49-G48),2))</f>
        <v/>
      </c>
      <c r="K49" s="107" t="str">
        <f t="shared" ref="K49:K53" si="21">IF(J49="","",IF(H49="","",ROUND((J49*I49),3)))</f>
        <v/>
      </c>
      <c r="M49" s="91">
        <v>2</v>
      </c>
      <c r="N49" s="92">
        <v>2</v>
      </c>
      <c r="P49" s="93">
        <v>1.5</v>
      </c>
      <c r="Q49" s="94">
        <v>1.5</v>
      </c>
    </row>
    <row r="50" spans="1:20" ht="15.6" x14ac:dyDescent="0.3">
      <c r="A50" s="208">
        <f>Survey!H34</f>
        <v>18</v>
      </c>
      <c r="B50" s="209">
        <f>Survey!G34</f>
        <v>1.1259999999999999</v>
      </c>
      <c r="C50" s="49">
        <f t="shared" ref="C50:C52" si="22">IF(B50="","",ROUNDUP(((B49+B50)/2),2))</f>
        <v>1.19</v>
      </c>
      <c r="D50" s="52">
        <f t="shared" ref="D50:D52" si="23">IF(A50="","",ROUND((A50-A49),2))</f>
        <v>8</v>
      </c>
      <c r="E50" s="50">
        <f t="shared" si="18"/>
        <v>9.52</v>
      </c>
      <c r="F50" s="40"/>
      <c r="G50" s="54"/>
      <c r="H50" s="48"/>
      <c r="I50" s="49" t="str">
        <f t="shared" si="19"/>
        <v/>
      </c>
      <c r="J50" s="52" t="str">
        <f t="shared" si="20"/>
        <v/>
      </c>
      <c r="K50" s="107" t="str">
        <f t="shared" si="21"/>
        <v/>
      </c>
      <c r="M50" s="95">
        <v>1</v>
      </c>
      <c r="N50" s="88">
        <v>0</v>
      </c>
      <c r="P50" s="96">
        <v>20</v>
      </c>
      <c r="Q50" s="88">
        <v>2.1230000000000002</v>
      </c>
      <c r="S50" s="286" t="s">
        <v>72</v>
      </c>
      <c r="T50" s="286"/>
    </row>
    <row r="51" spans="1:20" ht="15.6" x14ac:dyDescent="0.3">
      <c r="A51" s="208">
        <f>Survey!H35</f>
        <v>30</v>
      </c>
      <c r="B51" s="209">
        <f>Survey!G35</f>
        <v>2.5359999999999996</v>
      </c>
      <c r="C51" s="49">
        <f t="shared" si="22"/>
        <v>1.84</v>
      </c>
      <c r="D51" s="52">
        <f t="shared" si="23"/>
        <v>12</v>
      </c>
      <c r="E51" s="50">
        <f t="shared" si="18"/>
        <v>22.08</v>
      </c>
      <c r="F51" s="40"/>
      <c r="G51" s="54"/>
      <c r="H51" s="48"/>
      <c r="I51" s="49" t="str">
        <f t="shared" si="19"/>
        <v/>
      </c>
      <c r="J51" s="52" t="str">
        <f t="shared" si="20"/>
        <v/>
      </c>
      <c r="K51" s="107" t="str">
        <f t="shared" si="21"/>
        <v/>
      </c>
      <c r="M51" s="97">
        <f>IF(N51="","-",(M50+(M49*(N46-N50))))</f>
        <v>20</v>
      </c>
      <c r="N51" s="88">
        <f>IF(N46="","-",N46)</f>
        <v>9.5</v>
      </c>
      <c r="P51" s="98">
        <f>IF(Q46="","-",(P50+(P49*IF((Q50-Q51)&lt;0,((Q50-Q51)*-1),(Q50-Q51)))))</f>
        <v>24.615500000000001</v>
      </c>
      <c r="Q51" s="88">
        <f>IF(Q46="","",Q46)</f>
        <v>-0.95399999999999996</v>
      </c>
      <c r="S51" s="269">
        <v>1.25</v>
      </c>
      <c r="T51" s="269"/>
    </row>
    <row r="52" spans="1:20" ht="15.6" x14ac:dyDescent="0.3">
      <c r="A52" s="208">
        <f>Survey!H36</f>
        <v>32</v>
      </c>
      <c r="B52" s="209">
        <f>Survey!G36</f>
        <v>1.1859999999999999</v>
      </c>
      <c r="C52" s="49">
        <f t="shared" si="22"/>
        <v>1.87</v>
      </c>
      <c r="D52" s="52">
        <f t="shared" si="23"/>
        <v>2</v>
      </c>
      <c r="E52" s="50">
        <f t="shared" si="18"/>
        <v>3.74</v>
      </c>
      <c r="F52" s="40"/>
      <c r="G52" s="54"/>
      <c r="H52" s="48"/>
      <c r="I52" s="49" t="str">
        <f t="shared" si="19"/>
        <v/>
      </c>
      <c r="J52" s="52" t="str">
        <f t="shared" si="20"/>
        <v/>
      </c>
      <c r="K52" s="107" t="str">
        <f t="shared" si="21"/>
        <v/>
      </c>
      <c r="M52" s="99">
        <f>IF(N47="","-",(M51+N47))</f>
        <v>26</v>
      </c>
      <c r="N52" s="88">
        <f>IF(N46="","-",N46)</f>
        <v>9.5</v>
      </c>
      <c r="P52" s="100">
        <f>IF(Q47="","",(P51+Q47))</f>
        <v>34.615499999999997</v>
      </c>
      <c r="Q52" s="88">
        <f>IF(Q46="","",Q46)</f>
        <v>-0.95399999999999996</v>
      </c>
      <c r="S52" s="101" t="s">
        <v>73</v>
      </c>
      <c r="T52" s="88">
        <f>IF(S47="","",IF(T47="","",(T47+((S51-T46)*((S47-T47)/(S46-T46))))))</f>
        <v>-1.125</v>
      </c>
    </row>
    <row r="53" spans="1:20" ht="15.6" x14ac:dyDescent="0.3">
      <c r="A53" s="208">
        <f>Survey!H38</f>
        <v>33</v>
      </c>
      <c r="B53" s="209">
        <f>Survey!G38</f>
        <v>0.33099999999999974</v>
      </c>
      <c r="C53" s="49">
        <f t="shared" ref="C53:C66" si="24">IF(B53="","",ROUNDUP(((B52+B53)/2),2))</f>
        <v>0.76</v>
      </c>
      <c r="D53" s="52">
        <f t="shared" ref="D53:D66" si="25">IF(A53="","",ROUND((A53-A52),2))</f>
        <v>1</v>
      </c>
      <c r="E53" s="50">
        <f t="shared" ref="E53:E66" si="26">IF(D53="","",IF(B53="","",ROUND((D53*C53),3)))</f>
        <v>0.76</v>
      </c>
      <c r="F53" s="40"/>
      <c r="G53" s="54"/>
      <c r="H53" s="48"/>
      <c r="I53" s="49" t="str">
        <f>IF(H53="","",ROUNDUP(((#REF!+H53)/2),2))</f>
        <v/>
      </c>
      <c r="J53" s="52" t="str">
        <f>IF(G53="","",ROUND((G53-#REF!),2))</f>
        <v/>
      </c>
      <c r="K53" s="107" t="str">
        <f t="shared" si="21"/>
        <v/>
      </c>
      <c r="M53" s="205"/>
      <c r="N53" s="206"/>
      <c r="P53" s="207"/>
      <c r="Q53" s="206"/>
      <c r="T53" s="206"/>
    </row>
    <row r="54" spans="1:20" ht="15.6" x14ac:dyDescent="0.3">
      <c r="A54" s="208">
        <f>Survey!H39</f>
        <v>37</v>
      </c>
      <c r="B54" s="209">
        <f>Survey!G39</f>
        <v>-0.18900000000000028</v>
      </c>
      <c r="C54" s="49">
        <f t="shared" si="24"/>
        <v>0.08</v>
      </c>
      <c r="D54" s="52">
        <f t="shared" si="25"/>
        <v>4</v>
      </c>
      <c r="E54" s="50">
        <f t="shared" si="26"/>
        <v>0.32</v>
      </c>
      <c r="F54" s="40"/>
      <c r="G54" s="54"/>
      <c r="H54" s="48"/>
      <c r="I54" s="49" t="str">
        <f t="shared" ref="I54:I66" si="27">IF(H54="","",ROUNDUP(((H53+H54)/2),2))</f>
        <v/>
      </c>
      <c r="J54" s="52" t="str">
        <f t="shared" ref="J54:J66" si="28">IF(G54="","",ROUND((G54-G53),2))</f>
        <v/>
      </c>
      <c r="K54" s="107" t="str">
        <f t="shared" ref="K54:K66" si="29">IF(J54="","",IF(H54="","",ROUND((J54*I54),3)))</f>
        <v/>
      </c>
      <c r="M54" s="205"/>
      <c r="N54" s="206"/>
      <c r="P54" s="207"/>
      <c r="Q54" s="206"/>
      <c r="T54" s="206"/>
    </row>
    <row r="55" spans="1:20" ht="15.6" x14ac:dyDescent="0.3">
      <c r="A55" s="208">
        <f>Survey!H40</f>
        <v>41</v>
      </c>
      <c r="B55" s="209">
        <f>Survey!G40</f>
        <v>-0.35899999999999999</v>
      </c>
      <c r="C55" s="49">
        <f t="shared" si="24"/>
        <v>-0.28000000000000003</v>
      </c>
      <c r="D55" s="52">
        <f t="shared" si="25"/>
        <v>4</v>
      </c>
      <c r="E55" s="50">
        <f t="shared" si="26"/>
        <v>-1.1200000000000001</v>
      </c>
      <c r="F55" s="40"/>
      <c r="G55" s="54"/>
      <c r="H55" s="48"/>
      <c r="I55" s="49" t="str">
        <f t="shared" si="27"/>
        <v/>
      </c>
      <c r="J55" s="52" t="str">
        <f t="shared" si="28"/>
        <v/>
      </c>
      <c r="K55" s="107" t="str">
        <f t="shared" si="29"/>
        <v/>
      </c>
      <c r="M55" s="205"/>
      <c r="N55" s="206"/>
      <c r="P55" s="207"/>
      <c r="Q55" s="206"/>
      <c r="T55" s="206"/>
    </row>
    <row r="56" spans="1:20" ht="15.6" x14ac:dyDescent="0.3">
      <c r="A56" s="208">
        <f>Survey!H41</f>
        <v>45</v>
      </c>
      <c r="B56" s="209">
        <f>Survey!G41</f>
        <v>-0.46900000000000031</v>
      </c>
      <c r="C56" s="49">
        <f t="shared" si="24"/>
        <v>-0.42</v>
      </c>
      <c r="D56" s="52">
        <f t="shared" si="25"/>
        <v>4</v>
      </c>
      <c r="E56" s="50">
        <f t="shared" si="26"/>
        <v>-1.68</v>
      </c>
      <c r="F56" s="40"/>
      <c r="G56" s="54"/>
      <c r="H56" s="48"/>
      <c r="I56" s="49" t="str">
        <f t="shared" si="27"/>
        <v/>
      </c>
      <c r="J56" s="52" t="str">
        <f t="shared" si="28"/>
        <v/>
      </c>
      <c r="K56" s="107" t="str">
        <f t="shared" si="29"/>
        <v/>
      </c>
      <c r="M56" s="205"/>
      <c r="N56" s="206"/>
      <c r="P56" s="207"/>
      <c r="Q56" s="206"/>
      <c r="T56" s="206"/>
    </row>
    <row r="57" spans="1:20" ht="15.6" x14ac:dyDescent="0.3">
      <c r="A57" s="208">
        <f>Survey!H42</f>
        <v>49</v>
      </c>
      <c r="B57" s="209">
        <f>Survey!G42</f>
        <v>-0.3490000000000002</v>
      </c>
      <c r="C57" s="49">
        <f t="shared" si="24"/>
        <v>-0.41000000000000003</v>
      </c>
      <c r="D57" s="52">
        <f t="shared" si="25"/>
        <v>4</v>
      </c>
      <c r="E57" s="50">
        <f t="shared" si="26"/>
        <v>-1.64</v>
      </c>
      <c r="F57" s="40"/>
      <c r="G57" s="54"/>
      <c r="H57" s="48"/>
      <c r="I57" s="49" t="str">
        <f t="shared" si="27"/>
        <v/>
      </c>
      <c r="J57" s="52" t="str">
        <f t="shared" si="28"/>
        <v/>
      </c>
      <c r="K57" s="107" t="str">
        <f t="shared" si="29"/>
        <v/>
      </c>
      <c r="M57" s="205"/>
      <c r="N57" s="206"/>
      <c r="P57" s="207"/>
      <c r="Q57" s="206"/>
      <c r="T57" s="206"/>
    </row>
    <row r="58" spans="1:20" ht="15.6" x14ac:dyDescent="0.3">
      <c r="A58" s="208">
        <f>Survey!H43</f>
        <v>52</v>
      </c>
      <c r="B58" s="209">
        <f>Survey!G43</f>
        <v>-0.30900000000000016</v>
      </c>
      <c r="C58" s="49">
        <f t="shared" si="24"/>
        <v>-0.33</v>
      </c>
      <c r="D58" s="52">
        <f t="shared" si="25"/>
        <v>3</v>
      </c>
      <c r="E58" s="50">
        <f t="shared" si="26"/>
        <v>-0.99</v>
      </c>
      <c r="F58" s="40"/>
      <c r="G58" s="54"/>
      <c r="H58" s="48"/>
      <c r="I58" s="49" t="str">
        <f t="shared" si="27"/>
        <v/>
      </c>
      <c r="J58" s="52" t="str">
        <f t="shared" si="28"/>
        <v/>
      </c>
      <c r="K58" s="107" t="str">
        <f t="shared" si="29"/>
        <v/>
      </c>
      <c r="M58" s="205"/>
      <c r="N58" s="206"/>
      <c r="P58" s="207"/>
      <c r="Q58" s="206"/>
      <c r="T58" s="206"/>
    </row>
    <row r="59" spans="1:20" ht="15.6" x14ac:dyDescent="0.3">
      <c r="A59" s="208">
        <f>Survey!H44</f>
        <v>56</v>
      </c>
      <c r="B59" s="209">
        <f>Survey!G44</f>
        <v>-0.2090000000000003</v>
      </c>
      <c r="C59" s="49">
        <f t="shared" si="24"/>
        <v>-0.26</v>
      </c>
      <c r="D59" s="52">
        <f t="shared" si="25"/>
        <v>4</v>
      </c>
      <c r="E59" s="50">
        <f t="shared" si="26"/>
        <v>-1.04</v>
      </c>
      <c r="F59" s="40"/>
      <c r="G59" s="54"/>
      <c r="H59" s="48"/>
      <c r="I59" s="49" t="str">
        <f t="shared" si="27"/>
        <v/>
      </c>
      <c r="J59" s="52" t="str">
        <f t="shared" si="28"/>
        <v/>
      </c>
      <c r="K59" s="107" t="str">
        <f t="shared" si="29"/>
        <v/>
      </c>
      <c r="M59" s="205"/>
      <c r="N59" s="206"/>
      <c r="P59" s="207"/>
      <c r="Q59" s="206"/>
      <c r="T59" s="206"/>
    </row>
    <row r="60" spans="1:20" ht="15.6" x14ac:dyDescent="0.3">
      <c r="A60" s="208">
        <f>Survey!H45</f>
        <v>60</v>
      </c>
      <c r="B60" s="209">
        <f>Survey!G45</f>
        <v>-4.9000000000000155E-2</v>
      </c>
      <c r="C60" s="49">
        <f t="shared" si="24"/>
        <v>-0.13</v>
      </c>
      <c r="D60" s="52">
        <f t="shared" si="25"/>
        <v>4</v>
      </c>
      <c r="E60" s="50">
        <f t="shared" si="26"/>
        <v>-0.52</v>
      </c>
      <c r="F60" s="40"/>
      <c r="G60" s="54"/>
      <c r="H60" s="48"/>
      <c r="I60" s="49" t="str">
        <f t="shared" si="27"/>
        <v/>
      </c>
      <c r="J60" s="52" t="str">
        <f t="shared" si="28"/>
        <v/>
      </c>
      <c r="K60" s="107" t="str">
        <f t="shared" si="29"/>
        <v/>
      </c>
      <c r="M60" s="205"/>
      <c r="N60" s="206"/>
      <c r="P60" s="207"/>
      <c r="Q60" s="206"/>
      <c r="T60" s="206"/>
    </row>
    <row r="61" spans="1:20" ht="15.6" x14ac:dyDescent="0.3">
      <c r="A61" s="208">
        <f>Survey!H46</f>
        <v>64</v>
      </c>
      <c r="B61" s="209">
        <f>Survey!G46</f>
        <v>0.35099999999999976</v>
      </c>
      <c r="C61" s="49">
        <f t="shared" si="24"/>
        <v>0.16</v>
      </c>
      <c r="D61" s="52">
        <f t="shared" si="25"/>
        <v>4</v>
      </c>
      <c r="E61" s="50">
        <f t="shared" si="26"/>
        <v>0.64</v>
      </c>
      <c r="F61" s="40"/>
      <c r="G61" s="54"/>
      <c r="H61" s="48"/>
      <c r="I61" s="49" t="str">
        <f t="shared" si="27"/>
        <v/>
      </c>
      <c r="J61" s="52" t="str">
        <f t="shared" si="28"/>
        <v/>
      </c>
      <c r="K61" s="107" t="str">
        <f t="shared" si="29"/>
        <v/>
      </c>
      <c r="M61" s="205"/>
      <c r="N61" s="206"/>
      <c r="P61" s="207"/>
      <c r="Q61" s="206"/>
      <c r="T61" s="206"/>
    </row>
    <row r="62" spans="1:20" ht="15.6" x14ac:dyDescent="0.3">
      <c r="A62" s="208">
        <f>Survey!H48</f>
        <v>65</v>
      </c>
      <c r="B62" s="209">
        <f>Survey!G48</f>
        <v>1.5759999999999996</v>
      </c>
      <c r="C62" s="49">
        <f t="shared" si="24"/>
        <v>0.97</v>
      </c>
      <c r="D62" s="52">
        <f t="shared" si="25"/>
        <v>1</v>
      </c>
      <c r="E62" s="50">
        <f t="shared" si="26"/>
        <v>0.97</v>
      </c>
      <c r="F62" s="40"/>
      <c r="G62" s="54"/>
      <c r="H62" s="48"/>
      <c r="I62" s="49" t="str">
        <f>IF(H62="","",ROUNDUP(((#REF!+H62)/2),2))</f>
        <v/>
      </c>
      <c r="J62" s="52" t="str">
        <f>IF(G62="","",ROUND((G62-#REF!),2))</f>
        <v/>
      </c>
      <c r="K62" s="107" t="str">
        <f t="shared" si="29"/>
        <v/>
      </c>
      <c r="M62" s="205"/>
      <c r="N62" s="206"/>
      <c r="P62" s="207"/>
      <c r="Q62" s="206"/>
      <c r="T62" s="206"/>
    </row>
    <row r="63" spans="1:20" ht="15.6" x14ac:dyDescent="0.3">
      <c r="A63" s="208">
        <f>Survey!H49</f>
        <v>66.5</v>
      </c>
      <c r="B63" s="209">
        <f>Survey!G49</f>
        <v>2.2359999999999998</v>
      </c>
      <c r="C63" s="49">
        <f t="shared" si="24"/>
        <v>1.91</v>
      </c>
      <c r="D63" s="52">
        <f t="shared" si="25"/>
        <v>1.5</v>
      </c>
      <c r="E63" s="50">
        <f t="shared" si="26"/>
        <v>2.8650000000000002</v>
      </c>
      <c r="F63" s="40"/>
      <c r="G63" s="54"/>
      <c r="H63" s="48"/>
      <c r="I63" s="49" t="str">
        <f t="shared" si="27"/>
        <v/>
      </c>
      <c r="J63" s="52" t="str">
        <f t="shared" si="28"/>
        <v/>
      </c>
      <c r="K63" s="107" t="str">
        <f t="shared" si="29"/>
        <v/>
      </c>
      <c r="M63" s="205"/>
      <c r="N63" s="206"/>
      <c r="P63" s="207"/>
      <c r="Q63" s="206"/>
      <c r="T63" s="206"/>
    </row>
    <row r="64" spans="1:20" ht="15.6" x14ac:dyDescent="0.3">
      <c r="A64" s="208">
        <f>Survey!H50</f>
        <v>70.5</v>
      </c>
      <c r="B64" s="209">
        <f>Survey!G50</f>
        <v>2.2859999999999996</v>
      </c>
      <c r="C64" s="49">
        <f t="shared" si="24"/>
        <v>2.2699999999999996</v>
      </c>
      <c r="D64" s="52">
        <f t="shared" si="25"/>
        <v>4</v>
      </c>
      <c r="E64" s="50">
        <f t="shared" si="26"/>
        <v>9.08</v>
      </c>
      <c r="F64" s="40"/>
      <c r="G64" s="54"/>
      <c r="H64" s="48"/>
      <c r="I64" s="49" t="str">
        <f t="shared" si="27"/>
        <v/>
      </c>
      <c r="J64" s="52" t="str">
        <f t="shared" si="28"/>
        <v/>
      </c>
      <c r="K64" s="107" t="str">
        <f t="shared" si="29"/>
        <v/>
      </c>
      <c r="M64" s="205"/>
      <c r="N64" s="206"/>
      <c r="P64" s="207"/>
      <c r="Q64" s="206"/>
      <c r="T64" s="206"/>
    </row>
    <row r="65" spans="1:20" ht="15.6" x14ac:dyDescent="0.3">
      <c r="A65" s="208">
        <f>Survey!H51</f>
        <v>71</v>
      </c>
      <c r="B65" s="209">
        <f>Survey!G51</f>
        <v>2.516</v>
      </c>
      <c r="C65" s="49">
        <f t="shared" si="24"/>
        <v>2.4099999999999997</v>
      </c>
      <c r="D65" s="52">
        <f t="shared" si="25"/>
        <v>0.5</v>
      </c>
      <c r="E65" s="50">
        <f t="shared" si="26"/>
        <v>1.2050000000000001</v>
      </c>
      <c r="F65" s="40"/>
      <c r="G65" s="54"/>
      <c r="H65" s="48"/>
      <c r="I65" s="49" t="str">
        <f t="shared" si="27"/>
        <v/>
      </c>
      <c r="J65" s="52" t="str">
        <f t="shared" si="28"/>
        <v/>
      </c>
      <c r="K65" s="107" t="str">
        <f t="shared" si="29"/>
        <v/>
      </c>
      <c r="M65" s="205"/>
      <c r="N65" s="206"/>
      <c r="P65" s="207"/>
      <c r="Q65" s="206"/>
      <c r="T65" s="206"/>
    </row>
    <row r="66" spans="1:20" ht="16.2" thickBot="1" x14ac:dyDescent="0.35">
      <c r="A66" s="208">
        <f>Survey!H52</f>
        <v>75</v>
      </c>
      <c r="B66" s="209">
        <f>Survey!G52</f>
        <v>2.4959999999999996</v>
      </c>
      <c r="C66" s="49">
        <f t="shared" si="24"/>
        <v>2.5099999999999998</v>
      </c>
      <c r="D66" s="52">
        <f t="shared" si="25"/>
        <v>4</v>
      </c>
      <c r="E66" s="50">
        <f t="shared" si="26"/>
        <v>10.039999999999999</v>
      </c>
      <c r="F66" s="40"/>
      <c r="G66" s="54"/>
      <c r="H66" s="48"/>
      <c r="I66" s="49" t="str">
        <f t="shared" si="27"/>
        <v/>
      </c>
      <c r="J66" s="52" t="str">
        <f t="shared" si="28"/>
        <v/>
      </c>
      <c r="K66" s="107" t="str">
        <f t="shared" si="29"/>
        <v/>
      </c>
      <c r="M66" s="205"/>
      <c r="N66" s="206"/>
      <c r="P66" s="207"/>
      <c r="Q66" s="206"/>
      <c r="T66" s="206"/>
    </row>
    <row r="67" spans="1:20" ht="16.2" thickBot="1" x14ac:dyDescent="0.35">
      <c r="A67" s="287">
        <f>ROUND((SUM(D48:D66)),3)</f>
        <v>75</v>
      </c>
      <c r="B67" s="275"/>
      <c r="C67" s="272">
        <f>IF(A67="","-",IF(A67="-","-",IF(A67=0,"-",ROUND((SUM(E48:E66)),3))))</f>
        <v>66.430000000000007</v>
      </c>
      <c r="D67" s="272"/>
      <c r="E67" s="273"/>
      <c r="F67" s="41"/>
      <c r="G67" s="274">
        <f>ROUND((SUM(J48:J66)),3)</f>
        <v>0</v>
      </c>
      <c r="H67" s="275"/>
      <c r="I67" s="272" t="str">
        <f>IF(G67="","-",IF(G67="-","-",IF(G67=0,"-",ROUND((SUM(K48:K66)),3))))</f>
        <v>-</v>
      </c>
      <c r="J67" s="272"/>
      <c r="K67" s="273"/>
      <c r="M67" s="109"/>
      <c r="N67" s="7"/>
      <c r="Q67" s="7"/>
      <c r="T67" s="7"/>
    </row>
    <row r="68" spans="1:20" ht="16.2" thickBot="1" x14ac:dyDescent="0.35">
      <c r="A68" s="276" t="str">
        <f>IF(C67="","-",IF(C67="-","-",IF(I67="","-",IF(I67="-","-",IF((C67-I67)&lt;=0,((C67-I67)*-1),(C67-I67))))))</f>
        <v>-</v>
      </c>
      <c r="B68" s="277"/>
      <c r="C68" s="277"/>
      <c r="D68" s="277"/>
      <c r="E68" s="277"/>
      <c r="F68" s="277"/>
      <c r="G68" s="277"/>
      <c r="H68" s="277"/>
      <c r="I68" s="277"/>
      <c r="J68" s="277"/>
      <c r="K68" s="278"/>
      <c r="M68" s="110"/>
      <c r="N68" s="7"/>
      <c r="Q68" s="7"/>
      <c r="T68" s="7"/>
    </row>
    <row r="69" spans="1:20" ht="15.6" x14ac:dyDescent="0.3">
      <c r="A69" s="20"/>
      <c r="B69" s="20"/>
      <c r="N69" s="7"/>
      <c r="Q69" s="7"/>
      <c r="T69" s="7"/>
    </row>
    <row r="70" spans="1:20" x14ac:dyDescent="0.3">
      <c r="D70" s="279" t="e">
        <f>#REF!</f>
        <v>#REF!</v>
      </c>
      <c r="E70" s="279"/>
      <c r="F70" s="279"/>
      <c r="G70" s="279"/>
      <c r="H70" s="279"/>
      <c r="I70" s="279"/>
      <c r="J70" s="279"/>
      <c r="N70" s="7"/>
      <c r="Q70" s="7"/>
      <c r="T70" s="7"/>
    </row>
    <row r="71" spans="1:20" x14ac:dyDescent="0.3">
      <c r="D71" s="279"/>
      <c r="E71" s="279"/>
      <c r="F71" s="279"/>
      <c r="G71" s="279"/>
      <c r="H71" s="279"/>
      <c r="I71" s="279"/>
      <c r="J71" s="279"/>
      <c r="N71" s="7"/>
      <c r="Q71" s="7"/>
      <c r="T71" s="7"/>
    </row>
    <row r="72" spans="1:20" x14ac:dyDescent="0.3">
      <c r="N72" s="7"/>
      <c r="Q72" s="7"/>
      <c r="T72" s="7"/>
    </row>
    <row r="73" spans="1:20" x14ac:dyDescent="0.3">
      <c r="N73" s="7"/>
      <c r="Q73" s="7"/>
      <c r="T73" s="7"/>
    </row>
    <row r="74" spans="1:20" x14ac:dyDescent="0.3">
      <c r="N74" s="7"/>
      <c r="Q74" s="7"/>
      <c r="T74" s="7"/>
    </row>
    <row r="75" spans="1:20" x14ac:dyDescent="0.3">
      <c r="N75" s="7"/>
      <c r="Q75" s="7"/>
      <c r="T75" s="7"/>
    </row>
    <row r="76" spans="1:20" x14ac:dyDescent="0.3">
      <c r="N76" s="7"/>
      <c r="Q76" s="7"/>
      <c r="T76" s="7"/>
    </row>
    <row r="77" spans="1:20" x14ac:dyDescent="0.3">
      <c r="N77" s="7"/>
      <c r="Q77" s="7"/>
      <c r="T77" s="7"/>
    </row>
    <row r="78" spans="1:20" x14ac:dyDescent="0.3">
      <c r="N78" s="7"/>
      <c r="Q78" s="7"/>
      <c r="T78" s="7"/>
    </row>
    <row r="79" spans="1:20" x14ac:dyDescent="0.3">
      <c r="N79" s="7"/>
      <c r="Q79" s="7"/>
      <c r="T79" s="7"/>
    </row>
    <row r="80" spans="1:20" x14ac:dyDescent="0.3">
      <c r="N80" s="7"/>
      <c r="Q80" s="7"/>
      <c r="T80" s="7"/>
    </row>
    <row r="81" spans="1:20" x14ac:dyDescent="0.3">
      <c r="N81" s="7"/>
      <c r="Q81" s="7"/>
      <c r="T81" s="7"/>
    </row>
    <row r="82" spans="1:20" ht="14.4" thickBot="1" x14ac:dyDescent="0.35">
      <c r="N82" s="7"/>
      <c r="Q82" s="7"/>
      <c r="T82" s="7"/>
    </row>
    <row r="83" spans="1:20" ht="16.2" thickBot="1" x14ac:dyDescent="0.35">
      <c r="A83" s="264" t="s">
        <v>121</v>
      </c>
      <c r="B83" s="265"/>
      <c r="C83" s="265"/>
      <c r="D83" s="265"/>
      <c r="E83" s="265"/>
      <c r="F83" s="265"/>
      <c r="G83" s="265"/>
      <c r="H83" s="265"/>
      <c r="I83" s="265"/>
      <c r="J83" s="265"/>
      <c r="K83" s="266"/>
      <c r="M83" s="268" t="s">
        <v>65</v>
      </c>
      <c r="N83" s="268"/>
      <c r="P83" s="268" t="s">
        <v>66</v>
      </c>
      <c r="Q83" s="268"/>
      <c r="S83" s="268" t="s">
        <v>67</v>
      </c>
      <c r="T83" s="268"/>
    </row>
    <row r="84" spans="1:20" ht="16.2" thickBot="1" x14ac:dyDescent="0.35">
      <c r="A84" s="280" t="s">
        <v>8</v>
      </c>
      <c r="B84" s="281"/>
      <c r="C84" s="281"/>
      <c r="D84" s="281"/>
      <c r="E84" s="282"/>
      <c r="F84" s="39"/>
      <c r="G84" s="283" t="s">
        <v>63</v>
      </c>
      <c r="H84" s="284"/>
      <c r="I84" s="284"/>
      <c r="J84" s="284"/>
      <c r="K84" s="285"/>
      <c r="M84" s="86" t="s">
        <v>68</v>
      </c>
      <c r="N84" s="87">
        <v>9.5</v>
      </c>
      <c r="P84" s="231" t="s">
        <v>69</v>
      </c>
      <c r="Q84" s="88">
        <v>-0.97799999999999998</v>
      </c>
      <c r="S84" s="89">
        <v>0</v>
      </c>
      <c r="T84" s="90">
        <v>2</v>
      </c>
    </row>
    <row r="85" spans="1:20" ht="16.2" thickBot="1" x14ac:dyDescent="0.35">
      <c r="A85" s="42" t="s">
        <v>11</v>
      </c>
      <c r="B85" s="43" t="s">
        <v>12</v>
      </c>
      <c r="C85" s="43" t="s">
        <v>13</v>
      </c>
      <c r="D85" s="43" t="s">
        <v>11</v>
      </c>
      <c r="E85" s="44" t="s">
        <v>14</v>
      </c>
      <c r="F85" s="40"/>
      <c r="G85" s="42" t="str">
        <f>A85</f>
        <v>Dist</v>
      </c>
      <c r="H85" s="43" t="str">
        <f>B85</f>
        <v>R.L</v>
      </c>
      <c r="I85" s="43" t="str">
        <f>C85</f>
        <v>Av.RL</v>
      </c>
      <c r="J85" s="43" t="str">
        <f>D85</f>
        <v>Dist</v>
      </c>
      <c r="K85" s="44" t="str">
        <f>E85</f>
        <v>Area</v>
      </c>
      <c r="M85" s="86" t="s">
        <v>70</v>
      </c>
      <c r="N85" s="87">
        <v>6</v>
      </c>
      <c r="P85" s="231" t="s">
        <v>70</v>
      </c>
      <c r="Q85" s="88">
        <v>10</v>
      </c>
      <c r="S85" s="88">
        <v>2</v>
      </c>
      <c r="T85" s="88">
        <v>-3</v>
      </c>
    </row>
    <row r="86" spans="1:20" ht="15.6" x14ac:dyDescent="0.3">
      <c r="A86" s="208">
        <f>Survey!H54</f>
        <v>0</v>
      </c>
      <c r="B86" s="209">
        <f>Survey!G54</f>
        <v>2.0139999999999993</v>
      </c>
      <c r="C86" s="46" t="s">
        <v>15</v>
      </c>
      <c r="D86" s="51" t="s">
        <v>15</v>
      </c>
      <c r="E86" s="47" t="s">
        <v>15</v>
      </c>
      <c r="F86" s="40"/>
      <c r="G86" s="53">
        <v>0</v>
      </c>
      <c r="H86" s="45">
        <v>2.2029999999999998</v>
      </c>
      <c r="I86" s="46" t="s">
        <v>15</v>
      </c>
      <c r="J86" s="51" t="s">
        <v>15</v>
      </c>
      <c r="K86" s="106" t="s">
        <v>15</v>
      </c>
      <c r="M86" s="86" t="s">
        <v>71</v>
      </c>
      <c r="N86" s="87">
        <v>23</v>
      </c>
      <c r="P86" s="231" t="s">
        <v>71</v>
      </c>
      <c r="Q86" s="87">
        <v>23</v>
      </c>
      <c r="S86" s="88">
        <v>15</v>
      </c>
      <c r="T86" s="88">
        <v>12</v>
      </c>
    </row>
    <row r="87" spans="1:20" ht="15.6" x14ac:dyDescent="0.3">
      <c r="A87" s="208">
        <f>Survey!H55</f>
        <v>5</v>
      </c>
      <c r="B87" s="209">
        <f>Survey!G55</f>
        <v>2.0439999999999996</v>
      </c>
      <c r="C87" s="49">
        <f>IF(B87="","",ROUNDUP(((B86+B87)/2),2))</f>
        <v>2.0299999999999998</v>
      </c>
      <c r="D87" s="52">
        <f>IF(A87="","",ROUND((A87-A86),2))</f>
        <v>5</v>
      </c>
      <c r="E87" s="50">
        <f>IF(D87="","",IF(B87="","",ROUND((D87*C87),3)))</f>
        <v>10.15</v>
      </c>
      <c r="F87" s="40"/>
      <c r="G87" s="54"/>
      <c r="H87" s="48"/>
      <c r="I87" s="49" t="str">
        <f>IF(H87="","",ROUNDUP(((H86+H87)/2),2))</f>
        <v/>
      </c>
      <c r="J87" s="52" t="str">
        <f>IF(G87="","",ROUND((G87-G86),2))</f>
        <v/>
      </c>
      <c r="K87" s="107" t="str">
        <f>IF(J87="","",IF(H87="","",ROUND((J87*I87),3)))</f>
        <v/>
      </c>
      <c r="M87" s="91">
        <v>2</v>
      </c>
      <c r="N87" s="92">
        <v>2</v>
      </c>
      <c r="P87" s="93">
        <v>1.5</v>
      </c>
      <c r="Q87" s="94">
        <v>1.5</v>
      </c>
    </row>
    <row r="88" spans="1:20" ht="15.6" x14ac:dyDescent="0.3">
      <c r="A88" s="208">
        <f>Survey!H56</f>
        <v>15</v>
      </c>
      <c r="B88" s="209">
        <f>Survey!G56</f>
        <v>2.2539999999999996</v>
      </c>
      <c r="C88" s="49">
        <f>IF(B88="","",ROUNDUP(((B87+B88)/2),2))</f>
        <v>2.15</v>
      </c>
      <c r="D88" s="52">
        <f>IF(A88="","",ROUND((A88-A87),2))</f>
        <v>10</v>
      </c>
      <c r="E88" s="50">
        <f>IF(D88="","",IF(B88="","",ROUND((D88*C88),3)))</f>
        <v>21.5</v>
      </c>
      <c r="F88" s="40"/>
      <c r="G88" s="54"/>
      <c r="H88" s="48"/>
      <c r="I88" s="49" t="str">
        <f t="shared" ref="I88:I90" si="30">IF(H88="","",ROUNDUP(((H87+H88)/2),2))</f>
        <v/>
      </c>
      <c r="J88" s="52" t="str">
        <f t="shared" ref="J88:J90" si="31">IF(G88="","",ROUND((G88-G87),2))</f>
        <v/>
      </c>
      <c r="K88" s="107" t="str">
        <f t="shared" ref="K88:K90" si="32">IF(J88="","",IF(H88="","",ROUND((J88*I88),3)))</f>
        <v/>
      </c>
      <c r="M88" s="95">
        <v>1</v>
      </c>
      <c r="N88" s="88">
        <v>0</v>
      </c>
      <c r="P88" s="96">
        <v>19</v>
      </c>
      <c r="Q88" s="88">
        <v>0.99299999999999988</v>
      </c>
      <c r="S88" s="286" t="s">
        <v>72</v>
      </c>
      <c r="T88" s="286"/>
    </row>
    <row r="89" spans="1:20" ht="15.6" x14ac:dyDescent="0.3">
      <c r="A89" s="208">
        <f>Survey!H57</f>
        <v>17</v>
      </c>
      <c r="B89" s="209">
        <f>Survey!G57</f>
        <v>1.5439999999999996</v>
      </c>
      <c r="C89" s="49">
        <f>IF(B89="","",ROUNDUP(((B88+B89)/2),2))</f>
        <v>1.9</v>
      </c>
      <c r="D89" s="52">
        <f>IF(A89="","",ROUND((A89-A88),2))</f>
        <v>2</v>
      </c>
      <c r="E89" s="50">
        <f>IF(D89="","",IF(B89="","",ROUND((D89*C89),3)))</f>
        <v>3.8</v>
      </c>
      <c r="F89" s="40"/>
      <c r="G89" s="54"/>
      <c r="H89" s="48"/>
      <c r="I89" s="49" t="str">
        <f t="shared" si="30"/>
        <v/>
      </c>
      <c r="J89" s="52" t="str">
        <f t="shared" si="31"/>
        <v/>
      </c>
      <c r="K89" s="107" t="str">
        <f t="shared" si="32"/>
        <v/>
      </c>
      <c r="M89" s="97">
        <f>IF(N89="","-",(M88+(M87*(N84-N88))))</f>
        <v>20</v>
      </c>
      <c r="N89" s="88">
        <f>IF(N84="","-",N84)</f>
        <v>9.5</v>
      </c>
      <c r="P89" s="98">
        <f>IF(Q84="","-",(P88+(P87*IF((Q88-Q89)&lt;0,((Q88-Q89)*-1),(Q88-Q89)))))</f>
        <v>21.956499999999998</v>
      </c>
      <c r="Q89" s="88">
        <f>IF(Q84="","",Q84)</f>
        <v>-0.97799999999999998</v>
      </c>
      <c r="S89" s="269">
        <v>1.25</v>
      </c>
      <c r="T89" s="269"/>
    </row>
    <row r="90" spans="1:20" ht="15.6" x14ac:dyDescent="0.3">
      <c r="A90" s="208">
        <f>Survey!H58</f>
        <v>18</v>
      </c>
      <c r="B90" s="209">
        <f>Survey!G58</f>
        <v>0.53399999999999936</v>
      </c>
      <c r="C90" s="49">
        <f>IF(B90="","",ROUNDUP(((B89+B90)/2),2))</f>
        <v>1.04</v>
      </c>
      <c r="D90" s="52">
        <f>IF(A90="","",ROUND((A90-A89),2))</f>
        <v>1</v>
      </c>
      <c r="E90" s="50">
        <f>IF(D90="","",IF(B90="","",ROUND((D90*C90),3)))</f>
        <v>1.04</v>
      </c>
      <c r="F90" s="40"/>
      <c r="G90" s="54"/>
      <c r="H90" s="48"/>
      <c r="I90" s="49" t="str">
        <f t="shared" si="30"/>
        <v/>
      </c>
      <c r="J90" s="52" t="str">
        <f t="shared" si="31"/>
        <v/>
      </c>
      <c r="K90" s="107" t="str">
        <f t="shared" si="32"/>
        <v/>
      </c>
      <c r="M90" s="99">
        <f>IF(N85="","-",(M89+N85))</f>
        <v>26</v>
      </c>
      <c r="N90" s="88">
        <f>IF(N84="","-",N84)</f>
        <v>9.5</v>
      </c>
      <c r="P90" s="100">
        <f>IF(Q85="","",(P89+Q85))</f>
        <v>31.956499999999998</v>
      </c>
      <c r="Q90" s="88">
        <f>IF(Q84="","",Q84)</f>
        <v>-0.97799999999999998</v>
      </c>
      <c r="S90" s="101" t="s">
        <v>73</v>
      </c>
      <c r="T90" s="88">
        <f>IF(S85="","",IF(T85="","",(T85+((S89-T84)*((S85-T85)/(S84-T84))))))</f>
        <v>-1.125</v>
      </c>
    </row>
    <row r="91" spans="1:20" ht="15.6" x14ac:dyDescent="0.3">
      <c r="A91" s="208">
        <f>Survey!H60</f>
        <v>22</v>
      </c>
      <c r="B91" s="209">
        <f>Survey!G60</f>
        <v>0.50399999999999956</v>
      </c>
      <c r="C91" s="49">
        <f t="shared" ref="C91:C108" si="33">IF(B91="","",ROUNDUP(((B90+B91)/2),2))</f>
        <v>0.52</v>
      </c>
      <c r="D91" s="52">
        <f t="shared" ref="D91:D108" si="34">IF(A91="","",ROUND((A91-A90),2))</f>
        <v>4</v>
      </c>
      <c r="E91" s="50">
        <f t="shared" ref="E91:E108" si="35">IF(D91="","",IF(B91="","",ROUND((D91*C91),3)))</f>
        <v>2.08</v>
      </c>
      <c r="F91" s="40"/>
      <c r="G91" s="54"/>
      <c r="H91" s="48"/>
      <c r="I91" s="49" t="str">
        <f>IF(H91="","",ROUNDUP(((#REF!+H91)/2),2))</f>
        <v/>
      </c>
      <c r="J91" s="52" t="str">
        <f>IF(G91="","",ROUND((G91-#REF!),2))</f>
        <v/>
      </c>
      <c r="K91" s="107" t="str">
        <f t="shared" ref="K91:K108" si="36">IF(J91="","",IF(H91="","",ROUND((J91*I91),3)))</f>
        <v/>
      </c>
      <c r="M91" s="205"/>
      <c r="N91" s="206"/>
      <c r="P91" s="207"/>
      <c r="Q91" s="206"/>
      <c r="T91" s="206"/>
    </row>
    <row r="92" spans="1:20" ht="15.6" x14ac:dyDescent="0.3">
      <c r="A92" s="208">
        <f>Survey!H61</f>
        <v>26</v>
      </c>
      <c r="B92" s="209">
        <f>Survey!G61</f>
        <v>0.56399999999999939</v>
      </c>
      <c r="C92" s="49">
        <f t="shared" si="33"/>
        <v>0.54</v>
      </c>
      <c r="D92" s="52">
        <f t="shared" si="34"/>
        <v>4</v>
      </c>
      <c r="E92" s="50">
        <f t="shared" si="35"/>
        <v>2.16</v>
      </c>
      <c r="F92" s="40"/>
      <c r="G92" s="54"/>
      <c r="H92" s="48"/>
      <c r="I92" s="49" t="str">
        <f t="shared" ref="I92:I100" si="37">IF(H92="","",ROUNDUP(((H91+H92)/2),2))</f>
        <v/>
      </c>
      <c r="J92" s="52" t="str">
        <f t="shared" ref="J92:J100" si="38">IF(G92="","",ROUND((G92-G91),2))</f>
        <v/>
      </c>
      <c r="K92" s="107" t="str">
        <f t="shared" si="36"/>
        <v/>
      </c>
      <c r="M92" s="205"/>
      <c r="N92" s="206"/>
      <c r="P92" s="207"/>
      <c r="Q92" s="206"/>
      <c r="T92" s="206"/>
    </row>
    <row r="93" spans="1:20" ht="15.6" x14ac:dyDescent="0.3">
      <c r="A93" s="208">
        <f>Survey!H62</f>
        <v>31</v>
      </c>
      <c r="B93" s="209">
        <f>Survey!G62</f>
        <v>0.53399999999999936</v>
      </c>
      <c r="C93" s="49">
        <f t="shared" si="33"/>
        <v>0.55000000000000004</v>
      </c>
      <c r="D93" s="52">
        <f t="shared" si="34"/>
        <v>5</v>
      </c>
      <c r="E93" s="50">
        <f t="shared" si="35"/>
        <v>2.75</v>
      </c>
      <c r="F93" s="40"/>
      <c r="G93" s="54"/>
      <c r="H93" s="48"/>
      <c r="I93" s="49" t="str">
        <f t="shared" si="37"/>
        <v/>
      </c>
      <c r="J93" s="52" t="str">
        <f t="shared" si="38"/>
        <v/>
      </c>
      <c r="K93" s="107" t="str">
        <f t="shared" si="36"/>
        <v/>
      </c>
      <c r="M93" s="205"/>
      <c r="N93" s="206"/>
      <c r="P93" s="207"/>
      <c r="Q93" s="206"/>
      <c r="T93" s="206"/>
    </row>
    <row r="94" spans="1:20" ht="15.6" x14ac:dyDescent="0.3">
      <c r="A94" s="208">
        <f>Survey!H63</f>
        <v>35</v>
      </c>
      <c r="B94" s="209">
        <f>Survey!G63</f>
        <v>0.85399999999999943</v>
      </c>
      <c r="C94" s="49">
        <f t="shared" si="33"/>
        <v>0.7</v>
      </c>
      <c r="D94" s="52">
        <f t="shared" si="34"/>
        <v>4</v>
      </c>
      <c r="E94" s="50">
        <f t="shared" si="35"/>
        <v>2.8</v>
      </c>
      <c r="F94" s="40"/>
      <c r="G94" s="54"/>
      <c r="H94" s="48"/>
      <c r="I94" s="49" t="str">
        <f t="shared" si="37"/>
        <v/>
      </c>
      <c r="J94" s="52" t="str">
        <f t="shared" si="38"/>
        <v/>
      </c>
      <c r="K94" s="107" t="str">
        <f t="shared" si="36"/>
        <v/>
      </c>
      <c r="M94" s="205"/>
      <c r="N94" s="206"/>
      <c r="P94" s="207"/>
      <c r="Q94" s="206"/>
      <c r="T94" s="206"/>
    </row>
    <row r="95" spans="1:20" ht="15.6" x14ac:dyDescent="0.3">
      <c r="A95" s="208">
        <f>Survey!H64</f>
        <v>40</v>
      </c>
      <c r="B95" s="209">
        <f>Survey!G64</f>
        <v>-0.11600000000000055</v>
      </c>
      <c r="C95" s="49">
        <f t="shared" si="33"/>
        <v>0.37</v>
      </c>
      <c r="D95" s="52">
        <f t="shared" si="34"/>
        <v>5</v>
      </c>
      <c r="E95" s="50">
        <f t="shared" si="35"/>
        <v>1.85</v>
      </c>
      <c r="F95" s="40"/>
      <c r="G95" s="54"/>
      <c r="H95" s="48"/>
      <c r="I95" s="49" t="str">
        <f t="shared" si="37"/>
        <v/>
      </c>
      <c r="J95" s="52" t="str">
        <f t="shared" si="38"/>
        <v/>
      </c>
      <c r="K95" s="107" t="str">
        <f t="shared" si="36"/>
        <v/>
      </c>
      <c r="M95" s="205"/>
      <c r="N95" s="206"/>
      <c r="P95" s="207"/>
      <c r="Q95" s="206"/>
      <c r="T95" s="206"/>
    </row>
    <row r="96" spans="1:20" ht="15.6" x14ac:dyDescent="0.3">
      <c r="A96" s="208">
        <f>Survey!H65</f>
        <v>44</v>
      </c>
      <c r="B96" s="209">
        <f>Survey!G65</f>
        <v>-0.50600000000000067</v>
      </c>
      <c r="C96" s="49">
        <f t="shared" si="33"/>
        <v>-0.32</v>
      </c>
      <c r="D96" s="52">
        <f t="shared" si="34"/>
        <v>4</v>
      </c>
      <c r="E96" s="50">
        <f t="shared" si="35"/>
        <v>-1.28</v>
      </c>
      <c r="F96" s="40"/>
      <c r="G96" s="54"/>
      <c r="H96" s="48"/>
      <c r="I96" s="49" t="str">
        <f t="shared" si="37"/>
        <v/>
      </c>
      <c r="J96" s="52" t="str">
        <f t="shared" si="38"/>
        <v/>
      </c>
      <c r="K96" s="107" t="str">
        <f t="shared" si="36"/>
        <v/>
      </c>
      <c r="M96" s="205"/>
      <c r="N96" s="206"/>
      <c r="P96" s="207"/>
      <c r="Q96" s="206"/>
      <c r="T96" s="206"/>
    </row>
    <row r="97" spans="1:20" ht="15.6" x14ac:dyDescent="0.3">
      <c r="A97" s="208">
        <f>Survey!H66</f>
        <v>49</v>
      </c>
      <c r="B97" s="209">
        <f>Survey!G66</f>
        <v>-0.60600000000000032</v>
      </c>
      <c r="C97" s="49">
        <f t="shared" si="33"/>
        <v>-0.56000000000000005</v>
      </c>
      <c r="D97" s="52">
        <f t="shared" si="34"/>
        <v>5</v>
      </c>
      <c r="E97" s="50">
        <f t="shared" si="35"/>
        <v>-2.8</v>
      </c>
      <c r="F97" s="40"/>
      <c r="G97" s="54"/>
      <c r="H97" s="48"/>
      <c r="I97" s="49" t="str">
        <f t="shared" si="37"/>
        <v/>
      </c>
      <c r="J97" s="52" t="str">
        <f t="shared" si="38"/>
        <v/>
      </c>
      <c r="K97" s="107" t="str">
        <f t="shared" si="36"/>
        <v/>
      </c>
      <c r="M97" s="205"/>
      <c r="N97" s="206"/>
      <c r="P97" s="207"/>
      <c r="Q97" s="206"/>
      <c r="T97" s="206"/>
    </row>
    <row r="98" spans="1:20" ht="15.6" x14ac:dyDescent="0.3">
      <c r="A98" s="208">
        <f>Survey!H67</f>
        <v>53</v>
      </c>
      <c r="B98" s="209">
        <f>Survey!G67</f>
        <v>-0.56600000000000072</v>
      </c>
      <c r="C98" s="49">
        <f t="shared" si="33"/>
        <v>-0.59</v>
      </c>
      <c r="D98" s="52">
        <f t="shared" si="34"/>
        <v>4</v>
      </c>
      <c r="E98" s="50">
        <f t="shared" si="35"/>
        <v>-2.36</v>
      </c>
      <c r="F98" s="40"/>
      <c r="G98" s="54"/>
      <c r="H98" s="48"/>
      <c r="I98" s="49" t="str">
        <f t="shared" si="37"/>
        <v/>
      </c>
      <c r="J98" s="52" t="str">
        <f t="shared" si="38"/>
        <v/>
      </c>
      <c r="K98" s="107" t="str">
        <f t="shared" si="36"/>
        <v/>
      </c>
      <c r="M98" s="205"/>
      <c r="N98" s="206"/>
      <c r="P98" s="207"/>
      <c r="Q98" s="206"/>
      <c r="T98" s="206"/>
    </row>
    <row r="99" spans="1:20" ht="15.6" x14ac:dyDescent="0.3">
      <c r="A99" s="208">
        <f>Survey!H68</f>
        <v>57</v>
      </c>
      <c r="B99" s="209">
        <f>Survey!G68</f>
        <v>-0.45600000000000041</v>
      </c>
      <c r="C99" s="49">
        <f t="shared" si="33"/>
        <v>-0.52</v>
      </c>
      <c r="D99" s="52">
        <f t="shared" si="34"/>
        <v>4</v>
      </c>
      <c r="E99" s="50">
        <f t="shared" si="35"/>
        <v>-2.08</v>
      </c>
      <c r="F99" s="40"/>
      <c r="G99" s="54"/>
      <c r="H99" s="48"/>
      <c r="I99" s="49" t="str">
        <f t="shared" si="37"/>
        <v/>
      </c>
      <c r="J99" s="52" t="str">
        <f t="shared" si="38"/>
        <v/>
      </c>
      <c r="K99" s="107" t="str">
        <f t="shared" si="36"/>
        <v/>
      </c>
      <c r="M99" s="205"/>
      <c r="N99" s="206"/>
      <c r="P99" s="207"/>
      <c r="Q99" s="206"/>
      <c r="T99" s="206"/>
    </row>
    <row r="100" spans="1:20" ht="15.6" x14ac:dyDescent="0.3">
      <c r="A100" s="208">
        <f>Survey!H69</f>
        <v>62</v>
      </c>
      <c r="B100" s="209">
        <f>Survey!G69</f>
        <v>-0.11600000000000055</v>
      </c>
      <c r="C100" s="49">
        <f t="shared" si="33"/>
        <v>-0.29000000000000004</v>
      </c>
      <c r="D100" s="52">
        <f t="shared" si="34"/>
        <v>5</v>
      </c>
      <c r="E100" s="50">
        <f t="shared" si="35"/>
        <v>-1.45</v>
      </c>
      <c r="F100" s="40"/>
      <c r="G100" s="54"/>
      <c r="H100" s="48"/>
      <c r="I100" s="49" t="str">
        <f t="shared" si="37"/>
        <v/>
      </c>
      <c r="J100" s="52" t="str">
        <f t="shared" si="38"/>
        <v/>
      </c>
      <c r="K100" s="107" t="str">
        <f t="shared" si="36"/>
        <v/>
      </c>
      <c r="M100" s="205"/>
      <c r="N100" s="206"/>
      <c r="P100" s="207"/>
      <c r="Q100" s="206"/>
      <c r="T100" s="206"/>
    </row>
    <row r="101" spans="1:20" ht="15.6" x14ac:dyDescent="0.3">
      <c r="A101" s="208">
        <f>Survey!H70</f>
        <v>64</v>
      </c>
      <c r="B101" s="209">
        <f>Survey!G70</f>
        <v>0.23399999999999954</v>
      </c>
      <c r="C101" s="49">
        <f t="shared" si="33"/>
        <v>6.0000000000000005E-2</v>
      </c>
      <c r="D101" s="52">
        <f t="shared" si="34"/>
        <v>2</v>
      </c>
      <c r="E101" s="50">
        <f t="shared" si="35"/>
        <v>0.12</v>
      </c>
      <c r="F101" s="40"/>
      <c r="G101" s="54"/>
      <c r="H101" s="48"/>
      <c r="I101" s="49"/>
      <c r="J101" s="52"/>
      <c r="K101" s="107"/>
      <c r="M101" s="205"/>
      <c r="N101" s="206"/>
      <c r="P101" s="207"/>
      <c r="Q101" s="206"/>
      <c r="T101" s="206"/>
    </row>
    <row r="102" spans="1:20" ht="15.6" x14ac:dyDescent="0.3">
      <c r="A102" s="208">
        <f>Survey!H71</f>
        <v>66</v>
      </c>
      <c r="B102" s="209">
        <f>Survey!G71</f>
        <v>0.20399999999999952</v>
      </c>
      <c r="C102" s="49">
        <f t="shared" si="33"/>
        <v>0.22</v>
      </c>
      <c r="D102" s="52">
        <f t="shared" si="34"/>
        <v>2</v>
      </c>
      <c r="E102" s="50">
        <f t="shared" si="35"/>
        <v>0.44</v>
      </c>
      <c r="F102" s="40"/>
      <c r="G102" s="54"/>
      <c r="H102" s="48"/>
      <c r="I102" s="49"/>
      <c r="J102" s="52"/>
      <c r="K102" s="107"/>
      <c r="M102" s="205"/>
      <c r="N102" s="206"/>
      <c r="P102" s="207"/>
      <c r="Q102" s="206"/>
      <c r="T102" s="206"/>
    </row>
    <row r="103" spans="1:20" ht="15.6" x14ac:dyDescent="0.3">
      <c r="A103" s="208">
        <f>Survey!H72</f>
        <v>70</v>
      </c>
      <c r="B103" s="209">
        <f>Survey!G72</f>
        <v>0.65399999999999947</v>
      </c>
      <c r="C103" s="49">
        <f t="shared" si="33"/>
        <v>0.43</v>
      </c>
      <c r="D103" s="52">
        <f t="shared" si="34"/>
        <v>4</v>
      </c>
      <c r="E103" s="50">
        <f t="shared" si="35"/>
        <v>1.72</v>
      </c>
      <c r="F103" s="40"/>
      <c r="G103" s="54"/>
      <c r="H103" s="48"/>
      <c r="I103" s="49"/>
      <c r="J103" s="52"/>
      <c r="K103" s="107"/>
      <c r="M103" s="205"/>
      <c r="N103" s="206"/>
      <c r="P103" s="207"/>
      <c r="Q103" s="206"/>
      <c r="T103" s="206"/>
    </row>
    <row r="104" spans="1:20" ht="15.6" x14ac:dyDescent="0.3">
      <c r="A104" s="208">
        <f>Survey!H74</f>
        <v>73</v>
      </c>
      <c r="B104" s="209">
        <f>Survey!G74</f>
        <v>1.5839999999999996</v>
      </c>
      <c r="C104" s="49">
        <f t="shared" si="33"/>
        <v>1.1200000000000001</v>
      </c>
      <c r="D104" s="52">
        <f t="shared" si="34"/>
        <v>3</v>
      </c>
      <c r="E104" s="50">
        <f t="shared" si="35"/>
        <v>3.36</v>
      </c>
      <c r="F104" s="40"/>
      <c r="G104" s="54"/>
      <c r="H104" s="48"/>
      <c r="I104" s="49"/>
      <c r="J104" s="52"/>
      <c r="K104" s="107"/>
      <c r="M104" s="205"/>
      <c r="N104" s="206"/>
      <c r="P104" s="207"/>
      <c r="Q104" s="206"/>
      <c r="T104" s="206"/>
    </row>
    <row r="105" spans="1:20" ht="15.6" x14ac:dyDescent="0.3">
      <c r="A105" s="208">
        <f>Survey!H75</f>
        <v>75</v>
      </c>
      <c r="B105" s="209">
        <f>Survey!G75</f>
        <v>2.5939999999999994</v>
      </c>
      <c r="C105" s="49">
        <f t="shared" si="33"/>
        <v>2.09</v>
      </c>
      <c r="D105" s="52">
        <f t="shared" si="34"/>
        <v>2</v>
      </c>
      <c r="E105" s="50">
        <f t="shared" si="35"/>
        <v>4.18</v>
      </c>
      <c r="F105" s="40"/>
      <c r="G105" s="54"/>
      <c r="H105" s="48"/>
      <c r="I105" s="49"/>
      <c r="J105" s="52"/>
      <c r="K105" s="107"/>
      <c r="M105" s="205"/>
      <c r="N105" s="206"/>
      <c r="P105" s="207"/>
      <c r="Q105" s="206"/>
      <c r="T105" s="206"/>
    </row>
    <row r="106" spans="1:20" ht="15.6" x14ac:dyDescent="0.3">
      <c r="A106" s="208">
        <f>Survey!H76</f>
        <v>81</v>
      </c>
      <c r="B106" s="209">
        <f>Survey!G76</f>
        <v>2.6039999999999996</v>
      </c>
      <c r="C106" s="49">
        <f t="shared" si="33"/>
        <v>2.5999999999999996</v>
      </c>
      <c r="D106" s="52">
        <f t="shared" si="34"/>
        <v>6</v>
      </c>
      <c r="E106" s="50">
        <f t="shared" si="35"/>
        <v>15.6</v>
      </c>
      <c r="F106" s="40"/>
      <c r="G106" s="54"/>
      <c r="H106" s="48"/>
      <c r="I106" s="49"/>
      <c r="J106" s="52"/>
      <c r="K106" s="107"/>
      <c r="M106" s="205"/>
      <c r="N106" s="206"/>
      <c r="P106" s="207"/>
      <c r="Q106" s="206"/>
      <c r="T106" s="206"/>
    </row>
    <row r="107" spans="1:20" ht="15.6" x14ac:dyDescent="0.3">
      <c r="A107" s="208">
        <f>Survey!H77</f>
        <v>82</v>
      </c>
      <c r="B107" s="209">
        <f>Survey!G77</f>
        <v>2.9439999999999995</v>
      </c>
      <c r="C107" s="49">
        <f t="shared" si="33"/>
        <v>2.78</v>
      </c>
      <c r="D107" s="52">
        <f t="shared" si="34"/>
        <v>1</v>
      </c>
      <c r="E107" s="50">
        <f t="shared" si="35"/>
        <v>2.78</v>
      </c>
      <c r="F107" s="40"/>
      <c r="G107" s="54"/>
      <c r="H107" s="48"/>
      <c r="I107" s="49"/>
      <c r="J107" s="52"/>
      <c r="K107" s="107"/>
      <c r="M107" s="205"/>
      <c r="N107" s="206"/>
      <c r="P107" s="207"/>
      <c r="Q107" s="206"/>
      <c r="T107" s="206"/>
    </row>
    <row r="108" spans="1:20" ht="16.2" thickBot="1" x14ac:dyDescent="0.35">
      <c r="A108" s="208">
        <f>Survey!H78</f>
        <v>86</v>
      </c>
      <c r="B108" s="209">
        <f>Survey!G78</f>
        <v>2.7839999999999998</v>
      </c>
      <c r="C108" s="49">
        <f t="shared" si="33"/>
        <v>2.8699999999999997</v>
      </c>
      <c r="D108" s="52">
        <f t="shared" si="34"/>
        <v>4</v>
      </c>
      <c r="E108" s="50">
        <f t="shared" si="35"/>
        <v>11.48</v>
      </c>
      <c r="F108" s="40"/>
      <c r="G108" s="54"/>
      <c r="H108" s="48"/>
      <c r="I108" s="49" t="str">
        <f>IF(H108="","",ROUNDUP(((H100+H108)/2),2))</f>
        <v/>
      </c>
      <c r="J108" s="52" t="str">
        <f>IF(G108="","",ROUND((G108-G100),2))</f>
        <v/>
      </c>
      <c r="K108" s="107" t="str">
        <f t="shared" si="36"/>
        <v/>
      </c>
      <c r="M108" s="205"/>
      <c r="N108" s="206"/>
      <c r="P108" s="207"/>
      <c r="Q108" s="206"/>
      <c r="T108" s="206"/>
    </row>
    <row r="109" spans="1:20" ht="16.2" thickBot="1" x14ac:dyDescent="0.35">
      <c r="A109" s="287">
        <f>ROUND((SUM(D86:D108)),3)</f>
        <v>86</v>
      </c>
      <c r="B109" s="275"/>
      <c r="C109" s="272">
        <f>IF(A109="","-",IF(A109="-","-",IF(A109=0,"-",ROUND((SUM(E86:E108)),3))))</f>
        <v>77.84</v>
      </c>
      <c r="D109" s="272"/>
      <c r="E109" s="273"/>
      <c r="F109" s="41"/>
      <c r="G109" s="274">
        <f>ROUND((SUM(J86:J108)),3)</f>
        <v>0</v>
      </c>
      <c r="H109" s="275"/>
      <c r="I109" s="272" t="str">
        <f>IF(G109="","-",IF(G109="-","-",IF(G109=0,"-",ROUND((SUM(K86:K108)),3))))</f>
        <v>-</v>
      </c>
      <c r="J109" s="272"/>
      <c r="K109" s="273"/>
      <c r="M109" s="109" t="e">
        <f>#REF!</f>
        <v>#REF!</v>
      </c>
      <c r="N109" s="7"/>
      <c r="Q109" s="7"/>
      <c r="T109" s="7"/>
    </row>
    <row r="110" spans="1:20" ht="16.2" thickBot="1" x14ac:dyDescent="0.35">
      <c r="A110" s="276" t="str">
        <f>IF(C109="","-",IF(C109="-","-",IF(I109="","-",IF(I109="-","-",IF((C109-I109)&lt;=0,((C109-I109)*-1),(C109-I109))))))</f>
        <v>-</v>
      </c>
      <c r="B110" s="277"/>
      <c r="C110" s="277"/>
      <c r="D110" s="277"/>
      <c r="E110" s="277"/>
      <c r="F110" s="277"/>
      <c r="G110" s="277"/>
      <c r="H110" s="277"/>
      <c r="I110" s="277"/>
      <c r="J110" s="277"/>
      <c r="K110" s="278"/>
      <c r="M110" s="110" t="e">
        <f>#REF!</f>
        <v>#REF!</v>
      </c>
      <c r="N110" s="7"/>
      <c r="Q110" s="7"/>
      <c r="T110" s="7"/>
    </row>
    <row r="111" spans="1:20" ht="15.6" x14ac:dyDescent="0.3">
      <c r="A111" s="20"/>
      <c r="B111" s="20"/>
      <c r="N111" s="7"/>
      <c r="Q111" s="7"/>
      <c r="T111" s="7"/>
    </row>
    <row r="112" spans="1:20" x14ac:dyDescent="0.3">
      <c r="D112" s="279" t="e">
        <f>#REF!</f>
        <v>#REF!</v>
      </c>
      <c r="E112" s="279"/>
      <c r="F112" s="279"/>
      <c r="G112" s="279"/>
      <c r="H112" s="279"/>
      <c r="I112" s="279"/>
      <c r="J112" s="279"/>
      <c r="N112" s="7"/>
      <c r="Q112" s="7"/>
      <c r="T112" s="7"/>
    </row>
    <row r="113" spans="1:20" x14ac:dyDescent="0.3">
      <c r="D113" s="279"/>
      <c r="E113" s="279"/>
      <c r="F113" s="279"/>
      <c r="G113" s="279"/>
      <c r="H113" s="279"/>
      <c r="I113" s="279"/>
      <c r="J113" s="279"/>
      <c r="N113" s="7"/>
      <c r="Q113" s="7"/>
      <c r="T113" s="7"/>
    </row>
    <row r="114" spans="1:20" x14ac:dyDescent="0.3">
      <c r="N114" s="7"/>
      <c r="Q114" s="7"/>
      <c r="T114" s="7"/>
    </row>
    <row r="115" spans="1:20" x14ac:dyDescent="0.3">
      <c r="N115" s="7"/>
      <c r="Q115" s="7"/>
      <c r="T115" s="7"/>
    </row>
    <row r="116" spans="1:20" x14ac:dyDescent="0.3">
      <c r="N116" s="7"/>
      <c r="Q116" s="7"/>
      <c r="T116" s="7"/>
    </row>
    <row r="117" spans="1:20" x14ac:dyDescent="0.3">
      <c r="N117" s="7"/>
      <c r="Q117" s="7"/>
      <c r="T117" s="7"/>
    </row>
    <row r="118" spans="1:20" x14ac:dyDescent="0.3">
      <c r="N118" s="7"/>
      <c r="Q118" s="7"/>
      <c r="T118" s="7"/>
    </row>
    <row r="119" spans="1:20" x14ac:dyDescent="0.3">
      <c r="N119" s="7"/>
      <c r="Q119" s="7"/>
      <c r="T119" s="7"/>
    </row>
    <row r="120" spans="1:20" x14ac:dyDescent="0.3">
      <c r="N120" s="7"/>
      <c r="Q120" s="7"/>
      <c r="T120" s="7"/>
    </row>
    <row r="121" spans="1:20" x14ac:dyDescent="0.3">
      <c r="N121" s="7"/>
      <c r="Q121" s="7"/>
      <c r="T121" s="7"/>
    </row>
    <row r="122" spans="1:20" x14ac:dyDescent="0.3">
      <c r="N122" s="7"/>
      <c r="Q122" s="7"/>
      <c r="T122" s="7"/>
    </row>
    <row r="123" spans="1:20" x14ac:dyDescent="0.3">
      <c r="N123" s="7"/>
      <c r="Q123" s="7"/>
      <c r="T123" s="7"/>
    </row>
    <row r="124" spans="1:20" x14ac:dyDescent="0.3">
      <c r="N124" s="7"/>
      <c r="Q124" s="7"/>
      <c r="T124" s="7"/>
    </row>
    <row r="125" spans="1:20" ht="14.4" thickBot="1" x14ac:dyDescent="0.35">
      <c r="N125" s="7"/>
      <c r="Q125" s="7"/>
      <c r="T125" s="7"/>
    </row>
    <row r="126" spans="1:20" ht="16.2" thickBot="1" x14ac:dyDescent="0.35">
      <c r="A126" s="264" t="s">
        <v>122</v>
      </c>
      <c r="B126" s="265"/>
      <c r="C126" s="265"/>
      <c r="D126" s="265"/>
      <c r="E126" s="265"/>
      <c r="F126" s="265"/>
      <c r="G126" s="265"/>
      <c r="H126" s="265"/>
      <c r="I126" s="265"/>
      <c r="J126" s="265"/>
      <c r="K126" s="266"/>
      <c r="M126" s="268" t="s">
        <v>65</v>
      </c>
      <c r="N126" s="268"/>
      <c r="P126" s="268" t="s">
        <v>66</v>
      </c>
      <c r="Q126" s="268"/>
      <c r="S126" s="268" t="s">
        <v>67</v>
      </c>
      <c r="T126" s="268"/>
    </row>
    <row r="127" spans="1:20" ht="16.2" thickBot="1" x14ac:dyDescent="0.35">
      <c r="A127" s="280" t="s">
        <v>8</v>
      </c>
      <c r="B127" s="281"/>
      <c r="C127" s="281"/>
      <c r="D127" s="281"/>
      <c r="E127" s="282"/>
      <c r="F127" s="39"/>
      <c r="G127" s="283" t="s">
        <v>63</v>
      </c>
      <c r="H127" s="284"/>
      <c r="I127" s="284"/>
      <c r="J127" s="284"/>
      <c r="K127" s="285"/>
      <c r="M127" s="86" t="s">
        <v>68</v>
      </c>
      <c r="N127" s="87">
        <v>9.5</v>
      </c>
      <c r="P127" s="86" t="s">
        <v>69</v>
      </c>
      <c r="Q127" s="88">
        <v>-1.002</v>
      </c>
      <c r="S127" s="89">
        <v>0</v>
      </c>
      <c r="T127" s="90">
        <v>2</v>
      </c>
    </row>
    <row r="128" spans="1:20" ht="16.2" thickBot="1" x14ac:dyDescent="0.35">
      <c r="A128" s="42" t="s">
        <v>11</v>
      </c>
      <c r="B128" s="43" t="s">
        <v>12</v>
      </c>
      <c r="C128" s="43" t="s">
        <v>13</v>
      </c>
      <c r="D128" s="43" t="s">
        <v>11</v>
      </c>
      <c r="E128" s="44" t="s">
        <v>14</v>
      </c>
      <c r="F128" s="40"/>
      <c r="G128" s="42" t="str">
        <f>A128</f>
        <v>Dist</v>
      </c>
      <c r="H128" s="43" t="str">
        <f>B128</f>
        <v>R.L</v>
      </c>
      <c r="I128" s="43" t="str">
        <f>C128</f>
        <v>Av.RL</v>
      </c>
      <c r="J128" s="43" t="str">
        <f>D128</f>
        <v>Dist</v>
      </c>
      <c r="K128" s="44" t="str">
        <f>E128</f>
        <v>Area</v>
      </c>
      <c r="M128" s="86" t="s">
        <v>70</v>
      </c>
      <c r="N128" s="87">
        <v>6</v>
      </c>
      <c r="P128" s="86" t="s">
        <v>70</v>
      </c>
      <c r="Q128" s="88">
        <v>10</v>
      </c>
      <c r="S128" s="88">
        <v>2</v>
      </c>
      <c r="T128" s="88">
        <v>-3</v>
      </c>
    </row>
    <row r="129" spans="1:20" ht="15.6" x14ac:dyDescent="0.3">
      <c r="A129" s="210">
        <f>Survey!H80</f>
        <v>0</v>
      </c>
      <c r="B129" s="209">
        <f>Survey!G80</f>
        <v>2.097999999999999</v>
      </c>
      <c r="C129" s="46" t="s">
        <v>15</v>
      </c>
      <c r="D129" s="51" t="s">
        <v>15</v>
      </c>
      <c r="E129" s="47" t="s">
        <v>15</v>
      </c>
      <c r="F129" s="40"/>
      <c r="G129" s="53">
        <v>0</v>
      </c>
      <c r="H129" s="45">
        <v>1.768</v>
      </c>
      <c r="I129" s="46" t="s">
        <v>15</v>
      </c>
      <c r="J129" s="51" t="s">
        <v>15</v>
      </c>
      <c r="K129" s="106" t="s">
        <v>15</v>
      </c>
      <c r="M129" s="86" t="s">
        <v>71</v>
      </c>
      <c r="N129" s="87">
        <v>23</v>
      </c>
      <c r="P129" s="86" t="s">
        <v>71</v>
      </c>
      <c r="Q129" s="87">
        <v>23</v>
      </c>
      <c r="S129" s="88">
        <v>15</v>
      </c>
      <c r="T129" s="88">
        <v>12</v>
      </c>
    </row>
    <row r="130" spans="1:20" ht="15.6" x14ac:dyDescent="0.3">
      <c r="A130" s="210">
        <f>Survey!H81</f>
        <v>10</v>
      </c>
      <c r="B130" s="209">
        <f>Survey!G81</f>
        <v>2.1279999999999992</v>
      </c>
      <c r="C130" s="49">
        <f>IF(B130="","",ROUNDUP(((B129+B130)/2),2))</f>
        <v>2.1199999999999997</v>
      </c>
      <c r="D130" s="52">
        <f>IF(A130="","",ROUND((A130-A129),2))</f>
        <v>10</v>
      </c>
      <c r="E130" s="50">
        <f>IF(D130="","",IF(B130="","",ROUND((D130*C130),3)))</f>
        <v>21.2</v>
      </c>
      <c r="F130" s="40"/>
      <c r="G130" s="54"/>
      <c r="H130" s="48"/>
      <c r="I130" s="49" t="str">
        <f>IF(H130="","",ROUNDUP(((H129+H130)/2),2))</f>
        <v/>
      </c>
      <c r="J130" s="52" t="str">
        <f>IF(G130="","",ROUND((G130-G129),2))</f>
        <v/>
      </c>
      <c r="K130" s="107" t="str">
        <f>IF(J130="","",IF(H130="","",ROUND((J130*I130),3)))</f>
        <v/>
      </c>
      <c r="M130" s="91">
        <v>2</v>
      </c>
      <c r="N130" s="92">
        <v>2</v>
      </c>
      <c r="P130" s="93">
        <v>1.5</v>
      </c>
      <c r="Q130" s="94">
        <v>1.5</v>
      </c>
    </row>
    <row r="131" spans="1:20" ht="15.6" x14ac:dyDescent="0.3">
      <c r="A131" s="210">
        <f>Survey!H82</f>
        <v>12</v>
      </c>
      <c r="B131" s="209">
        <f>Survey!G82</f>
        <v>0.86799999999999944</v>
      </c>
      <c r="C131" s="49">
        <f t="shared" ref="C131:C135" si="39">IF(B131="","",ROUNDUP(((B130+B131)/2),2))</f>
        <v>1.5</v>
      </c>
      <c r="D131" s="52">
        <f t="shared" ref="D131:D135" si="40">IF(A131="","",ROUND((A131-A130),2))</f>
        <v>2</v>
      </c>
      <c r="E131" s="50">
        <f t="shared" ref="E131:E135" si="41">IF(D131="","",IF(B131="","",ROUND((D131*C131),3)))</f>
        <v>3</v>
      </c>
      <c r="F131" s="40"/>
      <c r="G131" s="54"/>
      <c r="H131" s="48"/>
      <c r="I131" s="49" t="str">
        <f t="shared" ref="I131:I135" si="42">IF(H131="","",ROUNDUP(((H130+H131)/2),2))</f>
        <v/>
      </c>
      <c r="J131" s="52" t="str">
        <f t="shared" ref="J131:J135" si="43">IF(G131="","",ROUND((G131-G130),2))</f>
        <v/>
      </c>
      <c r="K131" s="107" t="str">
        <f t="shared" ref="K131:K135" si="44">IF(J131="","",IF(H131="","",ROUND((J131*I131),3)))</f>
        <v/>
      </c>
      <c r="M131" s="95">
        <v>1</v>
      </c>
      <c r="N131" s="88">
        <v>0</v>
      </c>
      <c r="P131" s="96">
        <v>18</v>
      </c>
      <c r="Q131" s="88">
        <v>0.55899999999999994</v>
      </c>
      <c r="S131" s="286" t="s">
        <v>72</v>
      </c>
      <c r="T131" s="286"/>
    </row>
    <row r="132" spans="1:20" ht="15.6" x14ac:dyDescent="0.3">
      <c r="A132" s="210">
        <f>Survey!H83</f>
        <v>18</v>
      </c>
      <c r="B132" s="209">
        <f>Survey!G83</f>
        <v>1.799999999999935E-2</v>
      </c>
      <c r="C132" s="49">
        <f t="shared" si="39"/>
        <v>0.45</v>
      </c>
      <c r="D132" s="52">
        <f t="shared" si="40"/>
        <v>6</v>
      </c>
      <c r="E132" s="50">
        <f t="shared" si="41"/>
        <v>2.7</v>
      </c>
      <c r="F132" s="40"/>
      <c r="G132" s="54"/>
      <c r="H132" s="48"/>
      <c r="I132" s="49" t="str">
        <f t="shared" si="42"/>
        <v/>
      </c>
      <c r="J132" s="52" t="str">
        <f t="shared" si="43"/>
        <v/>
      </c>
      <c r="K132" s="107" t="str">
        <f t="shared" si="44"/>
        <v/>
      </c>
      <c r="M132" s="97">
        <f>IF(N132="","-",(M131+(M130*(N127-N131))))</f>
        <v>20</v>
      </c>
      <c r="N132" s="88">
        <f>IF(N127="","-",N127)</f>
        <v>9.5</v>
      </c>
      <c r="P132" s="98">
        <f>IF(Q127="","-",(P131+(P130*IF((Q131-Q132)&lt;0,((Q131-Q132)*-1),(Q131-Q132)))))</f>
        <v>20.3415</v>
      </c>
      <c r="Q132" s="88">
        <f>IF(Q127="","",Q127)</f>
        <v>-1.002</v>
      </c>
      <c r="S132" s="269">
        <v>1.25</v>
      </c>
      <c r="T132" s="269"/>
    </row>
    <row r="133" spans="1:20" ht="15.6" x14ac:dyDescent="0.3">
      <c r="A133" s="210">
        <f>Survey!H84</f>
        <v>26</v>
      </c>
      <c r="B133" s="209">
        <f>Survey!G84</f>
        <v>0.81799999999999917</v>
      </c>
      <c r="C133" s="49">
        <f t="shared" si="39"/>
        <v>0.42</v>
      </c>
      <c r="D133" s="52">
        <f t="shared" si="40"/>
        <v>8</v>
      </c>
      <c r="E133" s="50">
        <f t="shared" si="41"/>
        <v>3.36</v>
      </c>
      <c r="F133" s="40"/>
      <c r="G133" s="54"/>
      <c r="H133" s="48"/>
      <c r="I133" s="49" t="str">
        <f t="shared" si="42"/>
        <v/>
      </c>
      <c r="J133" s="52" t="str">
        <f t="shared" si="43"/>
        <v/>
      </c>
      <c r="K133" s="107" t="str">
        <f t="shared" si="44"/>
        <v/>
      </c>
      <c r="M133" s="99">
        <f>IF(N128="","-",(M132+N128))</f>
        <v>26</v>
      </c>
      <c r="N133" s="88">
        <f>IF(N127="","-",N127)</f>
        <v>9.5</v>
      </c>
      <c r="P133" s="100">
        <f>IF(Q128="","",(P132+Q128))</f>
        <v>30.3415</v>
      </c>
      <c r="Q133" s="88">
        <f>IF(Q127="","",Q127)</f>
        <v>-1.002</v>
      </c>
      <c r="S133" s="101" t="s">
        <v>73</v>
      </c>
      <c r="T133" s="88">
        <f>IF(S128="","",IF(T128="","",(T128+((S132-T127)*((S128-T128)/(S127-T127))))))</f>
        <v>-1.125</v>
      </c>
    </row>
    <row r="134" spans="1:20" ht="15.6" x14ac:dyDescent="0.3">
      <c r="A134" s="210">
        <f>Survey!H85</f>
        <v>30</v>
      </c>
      <c r="B134" s="209">
        <f>Survey!G85</f>
        <v>1.1979999999999991</v>
      </c>
      <c r="C134" s="49">
        <f t="shared" si="39"/>
        <v>1.01</v>
      </c>
      <c r="D134" s="52">
        <f t="shared" si="40"/>
        <v>4</v>
      </c>
      <c r="E134" s="50">
        <f t="shared" si="41"/>
        <v>4.04</v>
      </c>
      <c r="F134" s="40"/>
      <c r="G134" s="54"/>
      <c r="H134" s="48"/>
      <c r="I134" s="49" t="str">
        <f t="shared" si="42"/>
        <v/>
      </c>
      <c r="J134" s="52" t="str">
        <f t="shared" si="43"/>
        <v/>
      </c>
      <c r="K134" s="107" t="str">
        <f t="shared" si="44"/>
        <v/>
      </c>
      <c r="M134" s="102">
        <f>IF(N134="","-",(M133+(N130*(N127-N134))))</f>
        <v>45</v>
      </c>
      <c r="N134" s="88">
        <v>0</v>
      </c>
      <c r="P134" s="103">
        <f>IF(Q127="","-",(P133+(Q130*IF((Q133-Q134)&lt;0,((Q133-Q134)*-1),(Q133-Q134)))))</f>
        <v>33.674500000000002</v>
      </c>
      <c r="Q134" s="88">
        <v>1.22</v>
      </c>
      <c r="S134" s="101" t="s">
        <v>74</v>
      </c>
      <c r="T134" s="88">
        <f>IF(S129="","",IF(T129="","",(T129+((S132-T127)*((S129-T129)/(S127-T127))))))</f>
        <v>13.125</v>
      </c>
    </row>
    <row r="135" spans="1:20" ht="15.6" x14ac:dyDescent="0.3">
      <c r="A135" s="210">
        <f>Survey!H86</f>
        <v>32</v>
      </c>
      <c r="B135" s="209">
        <f>Survey!G86</f>
        <v>2.2279999999999993</v>
      </c>
      <c r="C135" s="49">
        <f t="shared" si="39"/>
        <v>1.72</v>
      </c>
      <c r="D135" s="52">
        <f t="shared" si="40"/>
        <v>2</v>
      </c>
      <c r="E135" s="50">
        <f t="shared" si="41"/>
        <v>3.44</v>
      </c>
      <c r="F135" s="40"/>
      <c r="G135" s="54"/>
      <c r="H135" s="48"/>
      <c r="I135" s="49" t="str">
        <f t="shared" si="42"/>
        <v/>
      </c>
      <c r="J135" s="52" t="str">
        <f t="shared" si="43"/>
        <v/>
      </c>
      <c r="K135" s="107" t="str">
        <f t="shared" si="44"/>
        <v/>
      </c>
      <c r="M135" s="205"/>
      <c r="N135" s="206"/>
      <c r="P135" s="207"/>
      <c r="Q135" s="206"/>
      <c r="T135" s="206"/>
    </row>
    <row r="136" spans="1:20" ht="15.6" x14ac:dyDescent="0.3">
      <c r="A136" s="210">
        <f>Survey!H87</f>
        <v>33.5</v>
      </c>
      <c r="B136" s="209">
        <f>Survey!G87</f>
        <v>2.2379999999999995</v>
      </c>
      <c r="C136" s="49">
        <f t="shared" ref="C136:C137" si="45">IF(B136="","",ROUNDUP(((B135+B136)/2),2))</f>
        <v>2.2399999999999998</v>
      </c>
      <c r="D136" s="52">
        <f t="shared" ref="D136:D137" si="46">IF(A136="","",ROUND((A136-A135),2))</f>
        <v>1.5</v>
      </c>
      <c r="E136" s="50">
        <f t="shared" ref="E136:E137" si="47">IF(D136="","",IF(B136="","",ROUND((D136*C136),3)))</f>
        <v>3.36</v>
      </c>
      <c r="F136" s="40"/>
      <c r="G136" s="54"/>
      <c r="H136" s="48"/>
      <c r="I136" s="49" t="str">
        <f t="shared" ref="I136:I150" si="48">IF(H136="","",ROUNDUP(((H135+H136)/2),2))</f>
        <v/>
      </c>
      <c r="J136" s="52" t="str">
        <f t="shared" ref="J136:J150" si="49">IF(G136="","",ROUND((G136-G135),2))</f>
        <v/>
      </c>
      <c r="K136" s="107" t="str">
        <f t="shared" ref="K136:K150" si="50">IF(J136="","",IF(H136="","",ROUND((J136*I136),3)))</f>
        <v/>
      </c>
      <c r="M136" s="205"/>
      <c r="N136" s="206"/>
      <c r="P136" s="207"/>
      <c r="Q136" s="206"/>
      <c r="T136" s="206"/>
    </row>
    <row r="137" spans="1:20" ht="15.6" x14ac:dyDescent="0.3">
      <c r="A137" s="210">
        <f>Survey!H88</f>
        <v>35</v>
      </c>
      <c r="B137" s="209">
        <f>Survey!G88</f>
        <v>1.8679999999999994</v>
      </c>
      <c r="C137" s="49">
        <f t="shared" si="45"/>
        <v>2.0599999999999996</v>
      </c>
      <c r="D137" s="52">
        <f t="shared" si="46"/>
        <v>1.5</v>
      </c>
      <c r="E137" s="50">
        <f t="shared" si="47"/>
        <v>3.09</v>
      </c>
      <c r="F137" s="40"/>
      <c r="G137" s="54"/>
      <c r="H137" s="48"/>
      <c r="I137" s="49" t="str">
        <f t="shared" si="48"/>
        <v/>
      </c>
      <c r="J137" s="52" t="str">
        <f t="shared" si="49"/>
        <v/>
      </c>
      <c r="K137" s="107" t="str">
        <f t="shared" si="50"/>
        <v/>
      </c>
      <c r="M137" s="205"/>
      <c r="N137" s="206"/>
      <c r="P137" s="207"/>
      <c r="Q137" s="206"/>
      <c r="T137" s="206"/>
    </row>
    <row r="138" spans="1:20" ht="15.6" x14ac:dyDescent="0.3">
      <c r="A138" s="210">
        <f>Survey!H90</f>
        <v>39</v>
      </c>
      <c r="B138" s="209">
        <f>Survey!G90</f>
        <v>0.5479999999999996</v>
      </c>
      <c r="C138" s="49">
        <f t="shared" ref="C138:C150" si="51">IF(B138="","",ROUNDUP(((B137+B138)/2),2))</f>
        <v>1.21</v>
      </c>
      <c r="D138" s="52">
        <f t="shared" ref="D138:D150" si="52">IF(A138="","",ROUND((A138-A137),2))</f>
        <v>4</v>
      </c>
      <c r="E138" s="50">
        <f t="shared" ref="E138:E150" si="53">IF(D138="","",IF(B138="","",ROUND((D138*C138),3)))</f>
        <v>4.84</v>
      </c>
      <c r="F138" s="40"/>
      <c r="G138" s="54"/>
      <c r="H138" s="48"/>
      <c r="I138" s="49" t="str">
        <f>IF(H138="","",ROUNDUP(((#REF!+H138)/2),2))</f>
        <v/>
      </c>
      <c r="J138" s="52" t="str">
        <f>IF(G138="","",ROUND((G138-#REF!),2))</f>
        <v/>
      </c>
      <c r="K138" s="107" t="str">
        <f t="shared" si="50"/>
        <v/>
      </c>
      <c r="M138" s="205"/>
      <c r="N138" s="206"/>
      <c r="P138" s="207"/>
      <c r="Q138" s="206"/>
      <c r="T138" s="206"/>
    </row>
    <row r="139" spans="1:20" ht="15.6" x14ac:dyDescent="0.3">
      <c r="A139" s="210">
        <f>Survey!H91</f>
        <v>43</v>
      </c>
      <c r="B139" s="209">
        <f>Survey!G91</f>
        <v>0.27799999999999958</v>
      </c>
      <c r="C139" s="49">
        <f t="shared" si="51"/>
        <v>0.42</v>
      </c>
      <c r="D139" s="52">
        <f t="shared" si="52"/>
        <v>4</v>
      </c>
      <c r="E139" s="50">
        <f t="shared" si="53"/>
        <v>1.68</v>
      </c>
      <c r="F139" s="40"/>
      <c r="G139" s="54"/>
      <c r="H139" s="48"/>
      <c r="I139" s="49" t="str">
        <f t="shared" si="48"/>
        <v/>
      </c>
      <c r="J139" s="52" t="str">
        <f t="shared" si="49"/>
        <v/>
      </c>
      <c r="K139" s="107" t="str">
        <f t="shared" si="50"/>
        <v/>
      </c>
      <c r="M139" s="205"/>
      <c r="N139" s="206"/>
      <c r="P139" s="207"/>
      <c r="Q139" s="206"/>
      <c r="T139" s="206"/>
    </row>
    <row r="140" spans="1:20" ht="15.6" x14ac:dyDescent="0.3">
      <c r="A140" s="210">
        <f>Survey!H92</f>
        <v>47</v>
      </c>
      <c r="B140" s="209">
        <f>Survey!G92</f>
        <v>-7.2000000000000508E-2</v>
      </c>
      <c r="C140" s="49">
        <f t="shared" si="51"/>
        <v>0.11</v>
      </c>
      <c r="D140" s="52">
        <f t="shared" si="52"/>
        <v>4</v>
      </c>
      <c r="E140" s="50">
        <f t="shared" si="53"/>
        <v>0.44</v>
      </c>
      <c r="F140" s="40"/>
      <c r="G140" s="54"/>
      <c r="H140" s="48"/>
      <c r="I140" s="49" t="str">
        <f t="shared" si="48"/>
        <v/>
      </c>
      <c r="J140" s="52" t="str">
        <f t="shared" si="49"/>
        <v/>
      </c>
      <c r="K140" s="107" t="str">
        <f t="shared" si="50"/>
        <v/>
      </c>
      <c r="M140" s="205"/>
      <c r="N140" s="206"/>
      <c r="P140" s="207"/>
      <c r="Q140" s="206"/>
      <c r="T140" s="206"/>
    </row>
    <row r="141" spans="1:20" ht="15.6" x14ac:dyDescent="0.3">
      <c r="A141" s="210">
        <f>Survey!H93</f>
        <v>52</v>
      </c>
      <c r="B141" s="209">
        <f>Survey!G93</f>
        <v>-0.37200000000000033</v>
      </c>
      <c r="C141" s="49">
        <f t="shared" si="51"/>
        <v>-0.23</v>
      </c>
      <c r="D141" s="52">
        <f t="shared" si="52"/>
        <v>5</v>
      </c>
      <c r="E141" s="50">
        <f t="shared" si="53"/>
        <v>-1.1499999999999999</v>
      </c>
      <c r="F141" s="40"/>
      <c r="G141" s="54"/>
      <c r="H141" s="48"/>
      <c r="I141" s="49" t="str">
        <f t="shared" si="48"/>
        <v/>
      </c>
      <c r="J141" s="52" t="str">
        <f t="shared" si="49"/>
        <v/>
      </c>
      <c r="K141" s="107" t="str">
        <f t="shared" si="50"/>
        <v/>
      </c>
      <c r="M141" s="205"/>
      <c r="N141" s="206"/>
      <c r="P141" s="207"/>
      <c r="Q141" s="206"/>
      <c r="T141" s="206"/>
    </row>
    <row r="142" spans="1:20" ht="15.6" x14ac:dyDescent="0.3">
      <c r="A142" s="210">
        <f>Survey!H94</f>
        <v>56</v>
      </c>
      <c r="B142" s="209">
        <f>Survey!G94</f>
        <v>-0.53200000000000047</v>
      </c>
      <c r="C142" s="49">
        <f t="shared" si="51"/>
        <v>-0.46</v>
      </c>
      <c r="D142" s="52">
        <f t="shared" si="52"/>
        <v>4</v>
      </c>
      <c r="E142" s="50">
        <f t="shared" si="53"/>
        <v>-1.84</v>
      </c>
      <c r="F142" s="40"/>
      <c r="G142" s="54"/>
      <c r="H142" s="48"/>
      <c r="I142" s="49" t="str">
        <f t="shared" si="48"/>
        <v/>
      </c>
      <c r="J142" s="52" t="str">
        <f t="shared" si="49"/>
        <v/>
      </c>
      <c r="K142" s="107" t="str">
        <f t="shared" si="50"/>
        <v/>
      </c>
      <c r="M142" s="205"/>
      <c r="N142" s="206"/>
      <c r="P142" s="207"/>
      <c r="Q142" s="206"/>
      <c r="T142" s="206"/>
    </row>
    <row r="143" spans="1:20" ht="15.6" x14ac:dyDescent="0.3">
      <c r="A143" s="210">
        <f>Survey!H95</f>
        <v>60</v>
      </c>
      <c r="B143" s="209">
        <f>Survey!G95</f>
        <v>-0.59200000000000053</v>
      </c>
      <c r="C143" s="49">
        <f t="shared" si="51"/>
        <v>-0.57000000000000006</v>
      </c>
      <c r="D143" s="52">
        <f t="shared" si="52"/>
        <v>4</v>
      </c>
      <c r="E143" s="50">
        <f t="shared" si="53"/>
        <v>-2.2799999999999998</v>
      </c>
      <c r="F143" s="40"/>
      <c r="G143" s="54"/>
      <c r="H143" s="48"/>
      <c r="I143" s="49" t="str">
        <f t="shared" si="48"/>
        <v/>
      </c>
      <c r="J143" s="52" t="str">
        <f t="shared" si="49"/>
        <v/>
      </c>
      <c r="K143" s="107" t="str">
        <f t="shared" si="50"/>
        <v/>
      </c>
      <c r="M143" s="205"/>
      <c r="N143" s="206"/>
      <c r="P143" s="207"/>
      <c r="Q143" s="206"/>
      <c r="T143" s="206"/>
    </row>
    <row r="144" spans="1:20" ht="15.6" x14ac:dyDescent="0.3">
      <c r="A144" s="210">
        <f>Survey!H96</f>
        <v>64</v>
      </c>
      <c r="B144" s="209">
        <f>Survey!G96</f>
        <v>-0.72200000000000042</v>
      </c>
      <c r="C144" s="49">
        <f t="shared" si="51"/>
        <v>-0.66</v>
      </c>
      <c r="D144" s="52">
        <f t="shared" si="52"/>
        <v>4</v>
      </c>
      <c r="E144" s="50">
        <f t="shared" si="53"/>
        <v>-2.64</v>
      </c>
      <c r="F144" s="40"/>
      <c r="G144" s="54"/>
      <c r="H144" s="48"/>
      <c r="I144" s="49" t="str">
        <f t="shared" si="48"/>
        <v/>
      </c>
      <c r="J144" s="52" t="str">
        <f t="shared" si="49"/>
        <v/>
      </c>
      <c r="K144" s="107" t="str">
        <f t="shared" si="50"/>
        <v/>
      </c>
      <c r="M144" s="205"/>
      <c r="N144" s="206"/>
      <c r="P144" s="207"/>
      <c r="Q144" s="206"/>
      <c r="T144" s="206"/>
    </row>
    <row r="145" spans="1:20" ht="15.6" x14ac:dyDescent="0.3">
      <c r="A145" s="210">
        <f>Survey!H97</f>
        <v>68</v>
      </c>
      <c r="B145" s="209">
        <f>Survey!G97</f>
        <v>-0.64200000000000035</v>
      </c>
      <c r="C145" s="49">
        <f t="shared" si="51"/>
        <v>-0.69000000000000006</v>
      </c>
      <c r="D145" s="52">
        <f t="shared" si="52"/>
        <v>4</v>
      </c>
      <c r="E145" s="50">
        <f t="shared" si="53"/>
        <v>-2.76</v>
      </c>
      <c r="F145" s="40"/>
      <c r="G145" s="54"/>
      <c r="H145" s="48"/>
      <c r="I145" s="49" t="str">
        <f t="shared" si="48"/>
        <v/>
      </c>
      <c r="J145" s="52" t="str">
        <f t="shared" si="49"/>
        <v/>
      </c>
      <c r="K145" s="107" t="str">
        <f t="shared" si="50"/>
        <v/>
      </c>
      <c r="M145" s="205"/>
      <c r="N145" s="206"/>
      <c r="P145" s="207"/>
      <c r="Q145" s="206"/>
      <c r="T145" s="206"/>
    </row>
    <row r="146" spans="1:20" ht="15.6" x14ac:dyDescent="0.3">
      <c r="A146" s="210">
        <f>Survey!H98</f>
        <v>73</v>
      </c>
      <c r="B146" s="209">
        <f>Survey!G98</f>
        <v>-0.18200000000000061</v>
      </c>
      <c r="C146" s="49">
        <f t="shared" si="51"/>
        <v>-0.42</v>
      </c>
      <c r="D146" s="52">
        <f t="shared" si="52"/>
        <v>5</v>
      </c>
      <c r="E146" s="50">
        <f t="shared" si="53"/>
        <v>-2.1</v>
      </c>
      <c r="F146" s="40"/>
      <c r="G146" s="54"/>
      <c r="H146" s="48"/>
      <c r="I146" s="49" t="str">
        <f t="shared" si="48"/>
        <v/>
      </c>
      <c r="J146" s="52" t="str">
        <f t="shared" si="49"/>
        <v/>
      </c>
      <c r="K146" s="107" t="str">
        <f t="shared" si="50"/>
        <v/>
      </c>
      <c r="M146" s="205"/>
      <c r="N146" s="206"/>
      <c r="P146" s="207"/>
      <c r="Q146" s="206"/>
      <c r="T146" s="206"/>
    </row>
    <row r="147" spans="1:20" ht="15.6" x14ac:dyDescent="0.3">
      <c r="A147" s="210">
        <f>Survey!H99</f>
        <v>77</v>
      </c>
      <c r="B147" s="209">
        <f>Survey!G99</f>
        <v>0.76799999999999946</v>
      </c>
      <c r="C147" s="49">
        <f t="shared" si="51"/>
        <v>0.3</v>
      </c>
      <c r="D147" s="52">
        <f t="shared" si="52"/>
        <v>4</v>
      </c>
      <c r="E147" s="50">
        <f t="shared" si="53"/>
        <v>1.2</v>
      </c>
      <c r="F147" s="40"/>
      <c r="G147" s="54"/>
      <c r="H147" s="48"/>
      <c r="I147" s="49" t="str">
        <f t="shared" si="48"/>
        <v/>
      </c>
      <c r="J147" s="52" t="str">
        <f t="shared" si="49"/>
        <v/>
      </c>
      <c r="K147" s="107" t="str">
        <f t="shared" si="50"/>
        <v/>
      </c>
      <c r="M147" s="205"/>
      <c r="N147" s="206"/>
      <c r="P147" s="207"/>
      <c r="Q147" s="206"/>
      <c r="T147" s="206"/>
    </row>
    <row r="148" spans="1:20" ht="15.6" x14ac:dyDescent="0.3">
      <c r="A148" s="210">
        <f>Survey!H101</f>
        <v>78</v>
      </c>
      <c r="B148" s="209">
        <f>Survey!G101</f>
        <v>1.5579999999999994</v>
      </c>
      <c r="C148" s="49">
        <f t="shared" si="51"/>
        <v>1.17</v>
      </c>
      <c r="D148" s="52">
        <f t="shared" si="52"/>
        <v>1</v>
      </c>
      <c r="E148" s="50">
        <f t="shared" si="53"/>
        <v>1.17</v>
      </c>
      <c r="F148" s="40"/>
      <c r="G148" s="54"/>
      <c r="H148" s="48"/>
      <c r="I148" s="49" t="str">
        <f>IF(H148="","",ROUNDUP(((#REF!+H148)/2),2))</f>
        <v/>
      </c>
      <c r="J148" s="52" t="str">
        <f>IF(G148="","",ROUND((G148-#REF!),2))</f>
        <v/>
      </c>
      <c r="K148" s="107" t="str">
        <f t="shared" si="50"/>
        <v/>
      </c>
      <c r="M148" s="205"/>
      <c r="N148" s="206"/>
      <c r="P148" s="207"/>
      <c r="Q148" s="206"/>
      <c r="T148" s="206"/>
    </row>
    <row r="149" spans="1:20" ht="15.6" x14ac:dyDescent="0.3">
      <c r="A149" s="210">
        <f>Survey!H102</f>
        <v>80</v>
      </c>
      <c r="B149" s="209">
        <f>Survey!G102</f>
        <v>2.927999999999999</v>
      </c>
      <c r="C149" s="49">
        <f t="shared" si="51"/>
        <v>2.25</v>
      </c>
      <c r="D149" s="52">
        <f t="shared" si="52"/>
        <v>2</v>
      </c>
      <c r="E149" s="50">
        <f t="shared" si="53"/>
        <v>4.5</v>
      </c>
      <c r="F149" s="40"/>
      <c r="G149" s="54"/>
      <c r="H149" s="48"/>
      <c r="I149" s="49" t="str">
        <f t="shared" si="48"/>
        <v/>
      </c>
      <c r="J149" s="52" t="str">
        <f t="shared" si="49"/>
        <v/>
      </c>
      <c r="K149" s="107" t="str">
        <f t="shared" si="50"/>
        <v/>
      </c>
      <c r="M149" s="205"/>
      <c r="N149" s="206"/>
      <c r="P149" s="207"/>
      <c r="Q149" s="206"/>
      <c r="T149" s="206"/>
    </row>
    <row r="150" spans="1:20" ht="16.2" thickBot="1" x14ac:dyDescent="0.35">
      <c r="A150" s="210">
        <f>Survey!H103</f>
        <v>83</v>
      </c>
      <c r="B150" s="209">
        <f>Survey!G103</f>
        <v>2.9079999999999995</v>
      </c>
      <c r="C150" s="49">
        <f t="shared" si="51"/>
        <v>2.92</v>
      </c>
      <c r="D150" s="52">
        <f t="shared" si="52"/>
        <v>3</v>
      </c>
      <c r="E150" s="50">
        <f t="shared" si="53"/>
        <v>8.76</v>
      </c>
      <c r="F150" s="40"/>
      <c r="G150" s="54"/>
      <c r="H150" s="48"/>
      <c r="I150" s="49" t="str">
        <f t="shared" si="48"/>
        <v/>
      </c>
      <c r="J150" s="52" t="str">
        <f t="shared" si="49"/>
        <v/>
      </c>
      <c r="K150" s="107" t="str">
        <f t="shared" si="50"/>
        <v/>
      </c>
      <c r="M150" s="205"/>
      <c r="N150" s="206"/>
      <c r="P150" s="207"/>
      <c r="Q150" s="206"/>
      <c r="T150" s="206"/>
    </row>
    <row r="151" spans="1:20" ht="16.2" thickBot="1" x14ac:dyDescent="0.35">
      <c r="A151" s="287">
        <f>ROUND((SUM(D129:D150)),3)</f>
        <v>83</v>
      </c>
      <c r="B151" s="275"/>
      <c r="C151" s="272">
        <f>IF(A151="","-",IF(A151="-","-",IF(A151=0,"-",ROUND((SUM(E129:E150)),3))))</f>
        <v>54.01</v>
      </c>
      <c r="D151" s="272"/>
      <c r="E151" s="273"/>
      <c r="F151" s="41"/>
      <c r="G151" s="274">
        <f>ROUND((SUM(J129:J150)),3)</f>
        <v>0</v>
      </c>
      <c r="H151" s="275"/>
      <c r="I151" s="272" t="str">
        <f>IF(G151="","-",IF(G151="-","-",IF(G151=0,"-",ROUND((SUM(K129:K150)),3))))</f>
        <v>-</v>
      </c>
      <c r="J151" s="272"/>
      <c r="K151" s="273"/>
      <c r="M151" s="109" t="e">
        <f>#REF!</f>
        <v>#REF!</v>
      </c>
      <c r="N151" s="7"/>
      <c r="Q151" s="7"/>
      <c r="T151" s="7"/>
    </row>
    <row r="152" spans="1:20" ht="16.2" thickBot="1" x14ac:dyDescent="0.35">
      <c r="A152" s="276" t="str">
        <f>IF(C151="","-",IF(C151="-","-",IF(I151="","-",IF(I151="-","-",IF((C151-I151)&lt;=0,((C151-I151)*-1),(C151-I151))))))</f>
        <v>-</v>
      </c>
      <c r="B152" s="277"/>
      <c r="C152" s="277"/>
      <c r="D152" s="277"/>
      <c r="E152" s="277"/>
      <c r="F152" s="277"/>
      <c r="G152" s="277"/>
      <c r="H152" s="277"/>
      <c r="I152" s="277"/>
      <c r="J152" s="277"/>
      <c r="K152" s="278"/>
      <c r="M152" s="110" t="e">
        <f>#REF!</f>
        <v>#REF!</v>
      </c>
      <c r="N152" s="7"/>
      <c r="Q152" s="7"/>
      <c r="T152" s="7"/>
    </row>
    <row r="153" spans="1:20" ht="15.6" x14ac:dyDescent="0.3">
      <c r="A153" s="20"/>
      <c r="B153" s="20"/>
      <c r="N153" s="7"/>
      <c r="Q153" s="7"/>
      <c r="T153" s="7"/>
    </row>
    <row r="154" spans="1:20" x14ac:dyDescent="0.3">
      <c r="D154" s="279" t="str">
        <f>A128</f>
        <v>Dist</v>
      </c>
      <c r="E154" s="279"/>
      <c r="F154" s="279"/>
      <c r="G154" s="279"/>
      <c r="H154" s="279"/>
      <c r="I154" s="279"/>
      <c r="J154" s="279"/>
      <c r="N154" s="7"/>
      <c r="Q154" s="7"/>
      <c r="T154" s="7"/>
    </row>
    <row r="155" spans="1:20" x14ac:dyDescent="0.3">
      <c r="D155" s="279"/>
      <c r="E155" s="279"/>
      <c r="F155" s="279"/>
      <c r="G155" s="279"/>
      <c r="H155" s="279"/>
      <c r="I155" s="279"/>
      <c r="J155" s="279"/>
      <c r="N155" s="7"/>
      <c r="Q155" s="7"/>
      <c r="T155" s="7"/>
    </row>
    <row r="156" spans="1:20" x14ac:dyDescent="0.3">
      <c r="N156" s="7"/>
      <c r="Q156" s="7"/>
      <c r="T156" s="7"/>
    </row>
    <row r="157" spans="1:20" x14ac:dyDescent="0.3">
      <c r="N157" s="7"/>
      <c r="Q157" s="7"/>
      <c r="T157" s="7"/>
    </row>
    <row r="158" spans="1:20" x14ac:dyDescent="0.3">
      <c r="N158" s="7"/>
      <c r="Q158" s="7"/>
      <c r="T158" s="7"/>
    </row>
    <row r="159" spans="1:20" x14ac:dyDescent="0.3">
      <c r="N159" s="7"/>
      <c r="Q159" s="7"/>
      <c r="T159" s="7"/>
    </row>
    <row r="160" spans="1:20" x14ac:dyDescent="0.3">
      <c r="N160" s="7"/>
      <c r="Q160" s="7"/>
      <c r="T160" s="7"/>
    </row>
    <row r="161" spans="1:20" x14ac:dyDescent="0.3">
      <c r="N161" s="7"/>
      <c r="Q161" s="7"/>
      <c r="T161" s="7"/>
    </row>
    <row r="162" spans="1:20" x14ac:dyDescent="0.3">
      <c r="N162" s="7"/>
      <c r="Q162" s="7"/>
      <c r="T162" s="7"/>
    </row>
    <row r="163" spans="1:20" x14ac:dyDescent="0.3">
      <c r="N163" s="7"/>
      <c r="Q163" s="7"/>
      <c r="T163" s="7"/>
    </row>
    <row r="164" spans="1:20" x14ac:dyDescent="0.3">
      <c r="N164" s="7"/>
      <c r="Q164" s="7"/>
      <c r="T164" s="7"/>
    </row>
    <row r="165" spans="1:20" x14ac:dyDescent="0.3">
      <c r="N165" s="7"/>
      <c r="Q165" s="7"/>
      <c r="T165" s="7"/>
    </row>
    <row r="166" spans="1:20" ht="14.4" thickBot="1" x14ac:dyDescent="0.35">
      <c r="N166" s="7"/>
      <c r="Q166" s="7"/>
      <c r="T166" s="7"/>
    </row>
    <row r="167" spans="1:20" ht="16.2" thickBot="1" x14ac:dyDescent="0.35">
      <c r="A167" s="264" t="s">
        <v>124</v>
      </c>
      <c r="B167" s="265"/>
      <c r="C167" s="265"/>
      <c r="D167" s="265"/>
      <c r="E167" s="265"/>
      <c r="F167" s="265"/>
      <c r="G167" s="265"/>
      <c r="H167" s="265"/>
      <c r="I167" s="265"/>
      <c r="J167" s="265"/>
      <c r="K167" s="266"/>
      <c r="M167" s="268" t="s">
        <v>65</v>
      </c>
      <c r="N167" s="268"/>
      <c r="P167" s="268" t="s">
        <v>66</v>
      </c>
      <c r="Q167" s="268"/>
      <c r="S167" s="268" t="s">
        <v>67</v>
      </c>
      <c r="T167" s="268"/>
    </row>
    <row r="168" spans="1:20" ht="16.2" thickBot="1" x14ac:dyDescent="0.35">
      <c r="A168" s="280" t="s">
        <v>8</v>
      </c>
      <c r="B168" s="281"/>
      <c r="C168" s="281"/>
      <c r="D168" s="281"/>
      <c r="E168" s="282"/>
      <c r="F168" s="39"/>
      <c r="G168" s="283" t="s">
        <v>63</v>
      </c>
      <c r="H168" s="284"/>
      <c r="I168" s="284"/>
      <c r="J168" s="284"/>
      <c r="K168" s="285"/>
      <c r="M168" s="86" t="s">
        <v>68</v>
      </c>
      <c r="N168" s="87">
        <v>9.5</v>
      </c>
      <c r="P168" s="231" t="s">
        <v>69</v>
      </c>
      <c r="Q168" s="88">
        <v>-1.026</v>
      </c>
      <c r="S168" s="89">
        <v>0</v>
      </c>
      <c r="T168" s="90">
        <v>2</v>
      </c>
    </row>
    <row r="169" spans="1:20" ht="16.2" thickBot="1" x14ac:dyDescent="0.35">
      <c r="A169" s="42" t="s">
        <v>11</v>
      </c>
      <c r="B169" s="43" t="s">
        <v>12</v>
      </c>
      <c r="C169" s="43" t="s">
        <v>13</v>
      </c>
      <c r="D169" s="43" t="s">
        <v>11</v>
      </c>
      <c r="E169" s="44" t="s">
        <v>14</v>
      </c>
      <c r="F169" s="40"/>
      <c r="G169" s="42" t="str">
        <f>A169</f>
        <v>Dist</v>
      </c>
      <c r="H169" s="43" t="str">
        <f>B169</f>
        <v>R.L</v>
      </c>
      <c r="I169" s="43" t="str">
        <f>C169</f>
        <v>Av.RL</v>
      </c>
      <c r="J169" s="43" t="str">
        <f>D169</f>
        <v>Dist</v>
      </c>
      <c r="K169" s="44" t="str">
        <f>E169</f>
        <v>Area</v>
      </c>
      <c r="M169" s="86" t="s">
        <v>70</v>
      </c>
      <c r="N169" s="87">
        <v>6</v>
      </c>
      <c r="P169" s="231" t="s">
        <v>70</v>
      </c>
      <c r="Q169" s="88">
        <v>10</v>
      </c>
      <c r="S169" s="88">
        <v>2</v>
      </c>
      <c r="T169" s="88">
        <v>-3</v>
      </c>
    </row>
    <row r="170" spans="1:20" ht="15.6" x14ac:dyDescent="0.3">
      <c r="A170" s="208">
        <f>Survey!H105</f>
        <v>0</v>
      </c>
      <c r="B170" s="209">
        <f>Survey!G105</f>
        <v>-9.100000000000108E-2</v>
      </c>
      <c r="C170" s="46" t="s">
        <v>15</v>
      </c>
      <c r="D170" s="51" t="s">
        <v>15</v>
      </c>
      <c r="E170" s="47" t="s">
        <v>15</v>
      </c>
      <c r="F170" s="40"/>
      <c r="G170" s="53">
        <v>0</v>
      </c>
      <c r="H170" s="45">
        <v>1.9199999999999997</v>
      </c>
      <c r="I170" s="46" t="s">
        <v>15</v>
      </c>
      <c r="J170" s="51" t="s">
        <v>15</v>
      </c>
      <c r="K170" s="106" t="s">
        <v>15</v>
      </c>
      <c r="M170" s="86" t="s">
        <v>71</v>
      </c>
      <c r="N170" s="87">
        <v>23</v>
      </c>
      <c r="P170" s="231" t="s">
        <v>71</v>
      </c>
      <c r="Q170" s="87">
        <v>23</v>
      </c>
      <c r="S170" s="88">
        <v>15</v>
      </c>
      <c r="T170" s="88">
        <v>12</v>
      </c>
    </row>
    <row r="171" spans="1:20" ht="15.6" x14ac:dyDescent="0.3">
      <c r="A171" s="208">
        <f>Survey!H106</f>
        <v>10</v>
      </c>
      <c r="B171" s="209">
        <f>Survey!G106</f>
        <v>0.37899999999999912</v>
      </c>
      <c r="C171" s="49">
        <f>IF(B171="","",ROUNDUP(((B170+B171)/2),2))</f>
        <v>0.15000000000000002</v>
      </c>
      <c r="D171" s="52">
        <f>IF(A171="","",ROUND((A171-A170),2))</f>
        <v>10</v>
      </c>
      <c r="E171" s="50">
        <f>IF(D171="","",IF(B171="","",ROUND((D171*C171),3)))</f>
        <v>1.5</v>
      </c>
      <c r="F171" s="40"/>
      <c r="G171" s="54"/>
      <c r="H171" s="48"/>
      <c r="I171" s="49" t="str">
        <f>IF(H171="","",ROUNDUP(((H170+H171)/2),2))</f>
        <v/>
      </c>
      <c r="J171" s="52" t="str">
        <f>IF(G171="","",ROUND((G171-G170),2))</f>
        <v/>
      </c>
      <c r="K171" s="107" t="str">
        <f>IF(J171="","",IF(H171="","",ROUND((J171*I171),3)))</f>
        <v/>
      </c>
      <c r="M171" s="91">
        <v>2</v>
      </c>
      <c r="N171" s="92">
        <v>2</v>
      </c>
      <c r="P171" s="93">
        <v>1.5</v>
      </c>
      <c r="Q171" s="94">
        <v>1.5</v>
      </c>
    </row>
    <row r="172" spans="1:20" ht="15.6" x14ac:dyDescent="0.3">
      <c r="A172" s="208">
        <f>Survey!H107</f>
        <v>15</v>
      </c>
      <c r="B172" s="209">
        <f>Survey!G107</f>
        <v>0.48899999999999899</v>
      </c>
      <c r="C172" s="49">
        <f t="shared" ref="C172:C175" si="54">IF(B172="","",ROUNDUP(((B171+B172)/2),2))</f>
        <v>0.44</v>
      </c>
      <c r="D172" s="52">
        <f t="shared" ref="D172:D175" si="55">IF(A172="","",ROUND((A172-A171),2))</f>
        <v>5</v>
      </c>
      <c r="E172" s="50">
        <f t="shared" ref="E172:E175" si="56">IF(D172="","",IF(B172="","",ROUND((D172*C172),3)))</f>
        <v>2.2000000000000002</v>
      </c>
      <c r="F172" s="40"/>
      <c r="G172" s="54"/>
      <c r="H172" s="48"/>
      <c r="I172" s="49" t="str">
        <f t="shared" ref="I172:I175" si="57">IF(H172="","",ROUNDUP(((H171+H172)/2),2))</f>
        <v/>
      </c>
      <c r="J172" s="52" t="str">
        <f t="shared" ref="J172:J175" si="58">IF(G172="","",ROUND((G172-G171),2))</f>
        <v/>
      </c>
      <c r="K172" s="107" t="str">
        <f t="shared" ref="K172:K175" si="59">IF(J172="","",IF(H172="","",ROUND((J172*I172),3)))</f>
        <v/>
      </c>
      <c r="M172" s="95">
        <v>1</v>
      </c>
      <c r="N172" s="88">
        <v>0</v>
      </c>
      <c r="P172" s="96">
        <v>12</v>
      </c>
      <c r="Q172" s="88">
        <v>2.0699999999999994</v>
      </c>
      <c r="S172" s="286" t="s">
        <v>72</v>
      </c>
      <c r="T172" s="286"/>
    </row>
    <row r="173" spans="1:20" ht="15.6" x14ac:dyDescent="0.3">
      <c r="A173" s="208">
        <f>Survey!H108</f>
        <v>18</v>
      </c>
      <c r="B173" s="209">
        <f>Survey!G108</f>
        <v>1.9189999999999992</v>
      </c>
      <c r="C173" s="49">
        <f t="shared" si="54"/>
        <v>1.21</v>
      </c>
      <c r="D173" s="52">
        <f t="shared" si="55"/>
        <v>3</v>
      </c>
      <c r="E173" s="50">
        <f t="shared" si="56"/>
        <v>3.63</v>
      </c>
      <c r="F173" s="40"/>
      <c r="G173" s="54"/>
      <c r="H173" s="48"/>
      <c r="I173" s="49" t="str">
        <f t="shared" si="57"/>
        <v/>
      </c>
      <c r="J173" s="52" t="str">
        <f t="shared" si="58"/>
        <v/>
      </c>
      <c r="K173" s="107" t="str">
        <f t="shared" si="59"/>
        <v/>
      </c>
      <c r="M173" s="97">
        <f>IF(N173="","-",(M172+(M171*(N168-N172))))</f>
        <v>20</v>
      </c>
      <c r="N173" s="88">
        <f>IF(N168="","-",N168)</f>
        <v>9.5</v>
      </c>
      <c r="P173" s="98">
        <f>IF(Q168="","-",(P172+(P171*IF((Q172-Q173)&lt;0,((Q172-Q173)*-1),(Q172-Q173)))))</f>
        <v>16.643999999999998</v>
      </c>
      <c r="Q173" s="88">
        <f>IF(Q168="","",Q168)</f>
        <v>-1.026</v>
      </c>
      <c r="S173" s="269">
        <v>1.25</v>
      </c>
      <c r="T173" s="269"/>
    </row>
    <row r="174" spans="1:20" ht="15.6" x14ac:dyDescent="0.3">
      <c r="A174" s="208">
        <f>Survey!H109</f>
        <v>19</v>
      </c>
      <c r="B174" s="209">
        <f>Survey!G109</f>
        <v>2.2089999999999992</v>
      </c>
      <c r="C174" s="49">
        <f t="shared" si="54"/>
        <v>2.0699999999999998</v>
      </c>
      <c r="D174" s="52">
        <f t="shared" si="55"/>
        <v>1</v>
      </c>
      <c r="E174" s="50">
        <f t="shared" si="56"/>
        <v>2.0699999999999998</v>
      </c>
      <c r="F174" s="40"/>
      <c r="G174" s="54"/>
      <c r="H174" s="48"/>
      <c r="I174" s="49" t="str">
        <f t="shared" si="57"/>
        <v/>
      </c>
      <c r="J174" s="52" t="str">
        <f t="shared" si="58"/>
        <v/>
      </c>
      <c r="K174" s="107" t="str">
        <f t="shared" si="59"/>
        <v/>
      </c>
      <c r="M174" s="99">
        <f>IF(N169="","-",(M173+N169))</f>
        <v>26</v>
      </c>
      <c r="N174" s="88">
        <f>IF(N168="","-",N168)</f>
        <v>9.5</v>
      </c>
      <c r="P174" s="100">
        <f>IF(Q169="","",(P173+Q169))</f>
        <v>26.643999999999998</v>
      </c>
      <c r="Q174" s="88">
        <f>IF(Q168="","",Q168)</f>
        <v>-1.026</v>
      </c>
      <c r="S174" s="101" t="s">
        <v>73</v>
      </c>
      <c r="T174" s="88">
        <f>IF(S169="","",IF(T169="","",(T169+((S173-T168)*((S169-T169)/(S168-T168))))))</f>
        <v>-1.125</v>
      </c>
    </row>
    <row r="175" spans="1:20" ht="15.6" x14ac:dyDescent="0.3">
      <c r="A175" s="208">
        <f>Survey!H110</f>
        <v>21.5</v>
      </c>
      <c r="B175" s="209">
        <f>Survey!G110</f>
        <v>2.2189999999999994</v>
      </c>
      <c r="C175" s="49">
        <f t="shared" si="54"/>
        <v>2.2199999999999998</v>
      </c>
      <c r="D175" s="52">
        <f t="shared" si="55"/>
        <v>2.5</v>
      </c>
      <c r="E175" s="50">
        <f t="shared" si="56"/>
        <v>5.55</v>
      </c>
      <c r="F175" s="40"/>
      <c r="G175" s="54"/>
      <c r="H175" s="48"/>
      <c r="I175" s="49" t="str">
        <f t="shared" si="57"/>
        <v/>
      </c>
      <c r="J175" s="52" t="str">
        <f t="shared" si="58"/>
        <v/>
      </c>
      <c r="K175" s="107" t="str">
        <f t="shared" si="59"/>
        <v/>
      </c>
      <c r="M175" s="102">
        <f>IF(N175="","-",(M174+(N171*(N168-N175))))</f>
        <v>45</v>
      </c>
      <c r="N175" s="88">
        <v>0</v>
      </c>
      <c r="P175" s="103">
        <f>IF(Q168="","-",(P174+(Q171*IF((Q174-Q175)&lt;0,((Q174-Q175)*-1),(Q174-Q175)))))</f>
        <v>29.664999999999999</v>
      </c>
      <c r="Q175" s="88">
        <v>0.98799999999999999</v>
      </c>
      <c r="S175" s="101" t="s">
        <v>74</v>
      </c>
      <c r="T175" s="88">
        <f>IF(S170="","",IF(T170="","",(T170+((S173-T168)*((S170-T170)/(S168-T168))))))</f>
        <v>13.125</v>
      </c>
    </row>
    <row r="176" spans="1:20" ht="15.6" x14ac:dyDescent="0.3">
      <c r="A176" s="208">
        <f>Survey!H111</f>
        <v>22.5</v>
      </c>
      <c r="B176" s="209">
        <f>Survey!G111</f>
        <v>1.6189999999999993</v>
      </c>
      <c r="C176" s="49">
        <f t="shared" ref="C176" si="60">IF(B176="","",ROUNDUP(((B175+B176)/2),2))</f>
        <v>1.92</v>
      </c>
      <c r="D176" s="52">
        <f t="shared" ref="D176" si="61">IF(A176="","",ROUND((A176-A175),2))</f>
        <v>1</v>
      </c>
      <c r="E176" s="50">
        <f t="shared" ref="E176" si="62">IF(D176="","",IF(B176="","",ROUND((D176*C176),3)))</f>
        <v>1.92</v>
      </c>
      <c r="F176" s="40"/>
      <c r="G176" s="54"/>
      <c r="H176" s="48"/>
      <c r="I176" s="49" t="str">
        <f t="shared" ref="I176:I185" si="63">IF(H176="","",ROUNDUP(((H175+H176)/2),2))</f>
        <v/>
      </c>
      <c r="J176" s="52" t="str">
        <f t="shared" ref="J176:J185" si="64">IF(G176="","",ROUND((G176-G175),2))</f>
        <v/>
      </c>
      <c r="K176" s="107" t="str">
        <f t="shared" ref="K176:K185" si="65">IF(J176="","",IF(H176="","",ROUND((J176*I176),3)))</f>
        <v/>
      </c>
      <c r="M176" s="205"/>
      <c r="N176" s="206"/>
      <c r="P176" s="207"/>
      <c r="Q176" s="206"/>
      <c r="T176" s="206"/>
    </row>
    <row r="177" spans="1:20" ht="15.6" x14ac:dyDescent="0.3">
      <c r="A177" s="208">
        <f>Survey!H113</f>
        <v>25</v>
      </c>
      <c r="B177" s="209">
        <f>Survey!G113</f>
        <v>0.47899999999999898</v>
      </c>
      <c r="C177" s="49">
        <f t="shared" ref="C177:C192" si="66">IF(B177="","",ROUNDUP(((B176+B177)/2),2))</f>
        <v>1.05</v>
      </c>
      <c r="D177" s="52">
        <f t="shared" ref="D177:D192" si="67">IF(A177="","",ROUND((A177-A176),2))</f>
        <v>2.5</v>
      </c>
      <c r="E177" s="50">
        <f t="shared" ref="E177:E192" si="68">IF(D177="","",IF(B177="","",ROUND((D177*C177),3)))</f>
        <v>2.625</v>
      </c>
      <c r="F177" s="40"/>
      <c r="G177" s="54"/>
      <c r="H177" s="48"/>
      <c r="I177" s="49" t="str">
        <f>IF(H177="","",ROUNDUP(((#REF!+H177)/2),2))</f>
        <v/>
      </c>
      <c r="J177" s="52" t="str">
        <f>IF(G177="","",ROUND((G177-#REF!),2))</f>
        <v/>
      </c>
      <c r="K177" s="107" t="str">
        <f t="shared" si="65"/>
        <v/>
      </c>
      <c r="M177" s="205"/>
      <c r="N177" s="206"/>
      <c r="P177" s="207"/>
      <c r="Q177" s="206"/>
      <c r="T177" s="206"/>
    </row>
    <row r="178" spans="1:20" ht="15.6" x14ac:dyDescent="0.3">
      <c r="A178" s="208">
        <f>Survey!H114</f>
        <v>28</v>
      </c>
      <c r="B178" s="209">
        <f>Survey!G114</f>
        <v>2.8999999999999027E-2</v>
      </c>
      <c r="C178" s="49">
        <f t="shared" si="66"/>
        <v>0.26</v>
      </c>
      <c r="D178" s="52">
        <f t="shared" si="67"/>
        <v>3</v>
      </c>
      <c r="E178" s="50">
        <f t="shared" si="68"/>
        <v>0.78</v>
      </c>
      <c r="F178" s="40"/>
      <c r="G178" s="54"/>
      <c r="H178" s="48"/>
      <c r="I178" s="49" t="str">
        <f t="shared" si="63"/>
        <v/>
      </c>
      <c r="J178" s="52" t="str">
        <f t="shared" si="64"/>
        <v/>
      </c>
      <c r="K178" s="107" t="str">
        <f t="shared" si="65"/>
        <v/>
      </c>
      <c r="M178" s="205"/>
      <c r="N178" s="206"/>
      <c r="P178" s="207"/>
      <c r="Q178" s="206"/>
      <c r="T178" s="206"/>
    </row>
    <row r="179" spans="1:20" ht="15.6" x14ac:dyDescent="0.3">
      <c r="A179" s="208">
        <f>Survey!H115</f>
        <v>32</v>
      </c>
      <c r="B179" s="209">
        <f>Survey!G115</f>
        <v>-0.41100000000000092</v>
      </c>
      <c r="C179" s="49">
        <f t="shared" si="66"/>
        <v>-0.2</v>
      </c>
      <c r="D179" s="52">
        <f t="shared" si="67"/>
        <v>4</v>
      </c>
      <c r="E179" s="50">
        <f t="shared" si="68"/>
        <v>-0.8</v>
      </c>
      <c r="F179" s="40"/>
      <c r="G179" s="54"/>
      <c r="H179" s="48"/>
      <c r="I179" s="49" t="str">
        <f t="shared" si="63"/>
        <v/>
      </c>
      <c r="J179" s="52" t="str">
        <f t="shared" si="64"/>
        <v/>
      </c>
      <c r="K179" s="107" t="str">
        <f t="shared" si="65"/>
        <v/>
      </c>
      <c r="M179" s="205"/>
      <c r="N179" s="206"/>
      <c r="P179" s="207"/>
      <c r="Q179" s="206"/>
      <c r="T179" s="206"/>
    </row>
    <row r="180" spans="1:20" ht="15.6" x14ac:dyDescent="0.3">
      <c r="A180" s="208">
        <f>Survey!H116</f>
        <v>35</v>
      </c>
      <c r="B180" s="209">
        <f>Survey!G116</f>
        <v>-0.4810000000000012</v>
      </c>
      <c r="C180" s="49">
        <f t="shared" si="66"/>
        <v>-0.45</v>
      </c>
      <c r="D180" s="52">
        <f t="shared" si="67"/>
        <v>3</v>
      </c>
      <c r="E180" s="50">
        <f t="shared" si="68"/>
        <v>-1.35</v>
      </c>
      <c r="F180" s="40"/>
      <c r="G180" s="54"/>
      <c r="H180" s="48"/>
      <c r="I180" s="49" t="str">
        <f t="shared" si="63"/>
        <v/>
      </c>
      <c r="J180" s="52" t="str">
        <f t="shared" si="64"/>
        <v/>
      </c>
      <c r="K180" s="107" t="str">
        <f t="shared" si="65"/>
        <v/>
      </c>
      <c r="M180" s="205"/>
      <c r="N180" s="206"/>
      <c r="P180" s="207"/>
      <c r="Q180" s="206"/>
      <c r="T180" s="206"/>
    </row>
    <row r="181" spans="1:20" ht="15.6" x14ac:dyDescent="0.3">
      <c r="A181" s="208">
        <f>Survey!H117</f>
        <v>38</v>
      </c>
      <c r="B181" s="209">
        <f>Survey!G117</f>
        <v>-0.66100000000000092</v>
      </c>
      <c r="C181" s="49">
        <f t="shared" si="66"/>
        <v>-0.57999999999999996</v>
      </c>
      <c r="D181" s="52">
        <f t="shared" si="67"/>
        <v>3</v>
      </c>
      <c r="E181" s="50">
        <f t="shared" si="68"/>
        <v>-1.74</v>
      </c>
      <c r="F181" s="40"/>
      <c r="G181" s="54"/>
      <c r="H181" s="48"/>
      <c r="I181" s="49" t="str">
        <f t="shared" si="63"/>
        <v/>
      </c>
      <c r="J181" s="52" t="str">
        <f t="shared" si="64"/>
        <v/>
      </c>
      <c r="K181" s="107" t="str">
        <f t="shared" si="65"/>
        <v/>
      </c>
      <c r="M181" s="205"/>
      <c r="N181" s="206"/>
      <c r="P181" s="207"/>
      <c r="Q181" s="206"/>
      <c r="T181" s="206"/>
    </row>
    <row r="182" spans="1:20" ht="15.6" x14ac:dyDescent="0.3">
      <c r="A182" s="208">
        <f>Survey!H118</f>
        <v>42</v>
      </c>
      <c r="B182" s="209">
        <f>Survey!G118</f>
        <v>-1.0210000000000012</v>
      </c>
      <c r="C182" s="49">
        <f t="shared" si="66"/>
        <v>-0.85</v>
      </c>
      <c r="D182" s="52">
        <f t="shared" si="67"/>
        <v>4</v>
      </c>
      <c r="E182" s="50">
        <f t="shared" si="68"/>
        <v>-3.4</v>
      </c>
      <c r="F182" s="40"/>
      <c r="G182" s="54"/>
      <c r="H182" s="48"/>
      <c r="I182" s="49" t="str">
        <f t="shared" si="63"/>
        <v/>
      </c>
      <c r="J182" s="52" t="str">
        <f t="shared" si="64"/>
        <v/>
      </c>
      <c r="K182" s="107" t="str">
        <f t="shared" si="65"/>
        <v/>
      </c>
      <c r="M182" s="205"/>
      <c r="N182" s="206"/>
      <c r="P182" s="207"/>
      <c r="Q182" s="206"/>
      <c r="T182" s="206"/>
    </row>
    <row r="183" spans="1:20" ht="15.6" x14ac:dyDescent="0.3">
      <c r="A183" s="208">
        <f>Survey!H119</f>
        <v>45</v>
      </c>
      <c r="B183" s="209">
        <f>Survey!G119</f>
        <v>-2.221000000000001</v>
      </c>
      <c r="C183" s="49">
        <f t="shared" si="66"/>
        <v>-1.6300000000000001</v>
      </c>
      <c r="D183" s="52">
        <f t="shared" si="67"/>
        <v>3</v>
      </c>
      <c r="E183" s="50">
        <f t="shared" si="68"/>
        <v>-4.8899999999999997</v>
      </c>
      <c r="F183" s="40"/>
      <c r="G183" s="54"/>
      <c r="H183" s="48"/>
      <c r="I183" s="49" t="str">
        <f t="shared" si="63"/>
        <v/>
      </c>
      <c r="J183" s="52" t="str">
        <f t="shared" si="64"/>
        <v/>
      </c>
      <c r="K183" s="107" t="str">
        <f t="shared" si="65"/>
        <v/>
      </c>
      <c r="M183" s="205"/>
      <c r="N183" s="206"/>
      <c r="P183" s="207"/>
      <c r="Q183" s="206"/>
      <c r="T183" s="206"/>
    </row>
    <row r="184" spans="1:20" ht="15.6" x14ac:dyDescent="0.3">
      <c r="A184" s="208">
        <f>Survey!H120</f>
        <v>48</v>
      </c>
      <c r="B184" s="209">
        <f>Survey!G120</f>
        <v>-1.3410000000000011</v>
      </c>
      <c r="C184" s="49">
        <f t="shared" si="66"/>
        <v>-1.79</v>
      </c>
      <c r="D184" s="52">
        <f t="shared" si="67"/>
        <v>3</v>
      </c>
      <c r="E184" s="50">
        <f t="shared" si="68"/>
        <v>-5.37</v>
      </c>
      <c r="F184" s="40"/>
      <c r="G184" s="54"/>
      <c r="H184" s="48"/>
      <c r="I184" s="49" t="str">
        <f t="shared" si="63"/>
        <v/>
      </c>
      <c r="J184" s="52" t="str">
        <f t="shared" si="64"/>
        <v/>
      </c>
      <c r="K184" s="107" t="str">
        <f t="shared" si="65"/>
        <v/>
      </c>
      <c r="M184" s="205"/>
      <c r="N184" s="206"/>
      <c r="P184" s="207"/>
      <c r="Q184" s="206"/>
      <c r="T184" s="206"/>
    </row>
    <row r="185" spans="1:20" ht="15.6" x14ac:dyDescent="0.3">
      <c r="A185" s="208">
        <f>Survey!H121</f>
        <v>51</v>
      </c>
      <c r="B185" s="209">
        <f>Survey!G121</f>
        <v>-0.72100000000000097</v>
      </c>
      <c r="C185" s="49">
        <f t="shared" si="66"/>
        <v>-1.04</v>
      </c>
      <c r="D185" s="52">
        <f t="shared" si="67"/>
        <v>3</v>
      </c>
      <c r="E185" s="50">
        <f t="shared" si="68"/>
        <v>-3.12</v>
      </c>
      <c r="F185" s="40"/>
      <c r="G185" s="54"/>
      <c r="H185" s="48"/>
      <c r="I185" s="49" t="str">
        <f t="shared" si="63"/>
        <v/>
      </c>
      <c r="J185" s="52" t="str">
        <f t="shared" si="64"/>
        <v/>
      </c>
      <c r="K185" s="107" t="str">
        <f t="shared" si="65"/>
        <v/>
      </c>
      <c r="M185" s="205"/>
      <c r="N185" s="206"/>
      <c r="P185" s="207"/>
      <c r="Q185" s="206"/>
      <c r="T185" s="206"/>
    </row>
    <row r="186" spans="1:20" ht="15.6" x14ac:dyDescent="0.3">
      <c r="A186" s="208">
        <f>Survey!H122</f>
        <v>55</v>
      </c>
      <c r="B186" s="209">
        <f>Survey!G122</f>
        <v>-0.80100000000000104</v>
      </c>
      <c r="C186" s="49">
        <f t="shared" si="66"/>
        <v>-0.77</v>
      </c>
      <c r="D186" s="52">
        <f t="shared" si="67"/>
        <v>4</v>
      </c>
      <c r="E186" s="50">
        <f t="shared" si="68"/>
        <v>-3.08</v>
      </c>
      <c r="F186" s="40"/>
      <c r="G186" s="54"/>
      <c r="H186" s="48"/>
      <c r="I186" s="49"/>
      <c r="J186" s="52"/>
      <c r="K186" s="107"/>
      <c r="M186" s="205"/>
      <c r="N186" s="206"/>
      <c r="P186" s="207"/>
      <c r="Q186" s="206"/>
      <c r="T186" s="206"/>
    </row>
    <row r="187" spans="1:20" ht="15.6" x14ac:dyDescent="0.3">
      <c r="A187" s="208">
        <f>Survey!H123</f>
        <v>58</v>
      </c>
      <c r="B187" s="209">
        <f>Survey!G123</f>
        <v>7.8999999999998849E-2</v>
      </c>
      <c r="C187" s="49">
        <f t="shared" si="66"/>
        <v>-0.37</v>
      </c>
      <c r="D187" s="52">
        <f t="shared" si="67"/>
        <v>3</v>
      </c>
      <c r="E187" s="50">
        <f t="shared" si="68"/>
        <v>-1.1100000000000001</v>
      </c>
      <c r="F187" s="40"/>
      <c r="G187" s="54"/>
      <c r="H187" s="48"/>
      <c r="I187" s="49"/>
      <c r="J187" s="52"/>
      <c r="K187" s="107"/>
      <c r="M187" s="205"/>
      <c r="N187" s="206"/>
      <c r="P187" s="207"/>
      <c r="Q187" s="206"/>
      <c r="T187" s="206"/>
    </row>
    <row r="188" spans="1:20" ht="15.6" x14ac:dyDescent="0.3">
      <c r="A188" s="208">
        <f>Survey!H124</f>
        <v>62</v>
      </c>
      <c r="B188" s="209">
        <f>Survey!G124</f>
        <v>0.97899999999999898</v>
      </c>
      <c r="C188" s="49">
        <f t="shared" si="66"/>
        <v>0.53</v>
      </c>
      <c r="D188" s="52">
        <f t="shared" si="67"/>
        <v>4</v>
      </c>
      <c r="E188" s="50">
        <f t="shared" si="68"/>
        <v>2.12</v>
      </c>
      <c r="F188" s="40"/>
      <c r="G188" s="54"/>
      <c r="H188" s="48"/>
      <c r="I188" s="49"/>
      <c r="J188" s="52"/>
      <c r="K188" s="107"/>
      <c r="M188" s="205"/>
      <c r="N188" s="206"/>
      <c r="P188" s="207"/>
      <c r="Q188" s="206"/>
      <c r="T188" s="206"/>
    </row>
    <row r="189" spans="1:20" ht="15.6" x14ac:dyDescent="0.3">
      <c r="A189" s="208">
        <f>Survey!H126</f>
        <v>63.5</v>
      </c>
      <c r="B189" s="209">
        <f>Survey!G126</f>
        <v>1.508999999999999</v>
      </c>
      <c r="C189" s="49">
        <f t="shared" si="66"/>
        <v>1.25</v>
      </c>
      <c r="D189" s="52">
        <f t="shared" si="67"/>
        <v>1.5</v>
      </c>
      <c r="E189" s="50">
        <f t="shared" si="68"/>
        <v>1.875</v>
      </c>
      <c r="F189" s="40"/>
      <c r="G189" s="54"/>
      <c r="H189" s="48"/>
      <c r="I189" s="49"/>
      <c r="J189" s="52"/>
      <c r="K189" s="107"/>
      <c r="M189" s="205"/>
      <c r="N189" s="206"/>
      <c r="P189" s="207"/>
      <c r="Q189" s="206"/>
      <c r="T189" s="206"/>
    </row>
    <row r="190" spans="1:20" ht="15.6" x14ac:dyDescent="0.3">
      <c r="A190" s="208">
        <f>Survey!H127</f>
        <v>65.5</v>
      </c>
      <c r="B190" s="209">
        <f>Survey!G127</f>
        <v>2.673999999999999</v>
      </c>
      <c r="C190" s="49">
        <f t="shared" si="66"/>
        <v>2.0999999999999996</v>
      </c>
      <c r="D190" s="52">
        <f t="shared" si="67"/>
        <v>2</v>
      </c>
      <c r="E190" s="50">
        <f t="shared" si="68"/>
        <v>4.2</v>
      </c>
      <c r="F190" s="40"/>
      <c r="G190" s="54"/>
      <c r="H190" s="48"/>
      <c r="I190" s="49"/>
      <c r="J190" s="52"/>
      <c r="K190" s="107"/>
      <c r="M190" s="205"/>
      <c r="N190" s="206"/>
      <c r="P190" s="207"/>
      <c r="Q190" s="206"/>
      <c r="T190" s="206"/>
    </row>
    <row r="191" spans="1:20" ht="15.6" x14ac:dyDescent="0.3">
      <c r="A191" s="208">
        <f>Survey!H128</f>
        <v>69</v>
      </c>
      <c r="B191" s="209">
        <f>Survey!G128</f>
        <v>2.5589999999999993</v>
      </c>
      <c r="C191" s="49">
        <f t="shared" si="66"/>
        <v>2.6199999999999997</v>
      </c>
      <c r="D191" s="52">
        <f t="shared" si="67"/>
        <v>3.5</v>
      </c>
      <c r="E191" s="50">
        <f t="shared" si="68"/>
        <v>9.17</v>
      </c>
      <c r="F191" s="40"/>
      <c r="G191" s="54"/>
      <c r="H191" s="48"/>
      <c r="I191" s="49"/>
      <c r="J191" s="52"/>
      <c r="K191" s="107"/>
      <c r="M191" s="205"/>
      <c r="N191" s="206"/>
      <c r="P191" s="207"/>
      <c r="Q191" s="206"/>
      <c r="T191" s="206"/>
    </row>
    <row r="192" spans="1:20" ht="16.2" thickBot="1" x14ac:dyDescent="0.35">
      <c r="A192" s="208">
        <f>Survey!H129</f>
        <v>75</v>
      </c>
      <c r="B192" s="209">
        <f>Survey!G129</f>
        <v>2.4389999999999992</v>
      </c>
      <c r="C192" s="49">
        <f t="shared" si="66"/>
        <v>2.5</v>
      </c>
      <c r="D192" s="52">
        <f t="shared" si="67"/>
        <v>6</v>
      </c>
      <c r="E192" s="50">
        <f t="shared" si="68"/>
        <v>15</v>
      </c>
      <c r="F192" s="40"/>
      <c r="G192" s="54"/>
      <c r="H192" s="48"/>
      <c r="I192" s="49"/>
      <c r="J192" s="52"/>
      <c r="K192" s="107"/>
      <c r="M192" s="205"/>
      <c r="N192" s="206"/>
      <c r="P192" s="207"/>
      <c r="Q192" s="206"/>
      <c r="T192" s="206"/>
    </row>
    <row r="193" spans="1:20" ht="16.2" thickBot="1" x14ac:dyDescent="0.35">
      <c r="A193" s="287">
        <f>ROUND((SUM(D170:D192)),3)</f>
        <v>75</v>
      </c>
      <c r="B193" s="275"/>
      <c r="C193" s="272">
        <f>IF(A193="","-",IF(A193="-","-",IF(A193=0,"-",ROUND((SUM(E170:E192)),3))))</f>
        <v>27.78</v>
      </c>
      <c r="D193" s="272"/>
      <c r="E193" s="273"/>
      <c r="F193" s="41"/>
      <c r="G193" s="274">
        <f>ROUND((SUM(J170:J192)),3)</f>
        <v>0</v>
      </c>
      <c r="H193" s="275"/>
      <c r="I193" s="272" t="str">
        <f>IF(G193="","-",IF(G193="-","-",IF(G193=0,"-",ROUND((SUM(K170:K192)),3))))</f>
        <v>-</v>
      </c>
      <c r="J193" s="272"/>
      <c r="K193" s="273"/>
      <c r="M193" s="109" t="e">
        <f>#REF!</f>
        <v>#REF!</v>
      </c>
      <c r="N193" s="7"/>
      <c r="Q193" s="7"/>
      <c r="T193" s="7"/>
    </row>
    <row r="194" spans="1:20" ht="16.2" thickBot="1" x14ac:dyDescent="0.35">
      <c r="A194" s="276" t="str">
        <f>IF(C193="","-",IF(C193="-","-",IF(I193="","-",IF(I193="-","-",IF((C193-I193)&lt;=0,((C193-I193)*-1),(C193-I193))))))</f>
        <v>-</v>
      </c>
      <c r="B194" s="277"/>
      <c r="C194" s="277"/>
      <c r="D194" s="277"/>
      <c r="E194" s="277"/>
      <c r="F194" s="277"/>
      <c r="G194" s="277"/>
      <c r="H194" s="277"/>
      <c r="I194" s="277"/>
      <c r="J194" s="277"/>
      <c r="K194" s="278"/>
      <c r="M194" s="110" t="e">
        <f>#REF!</f>
        <v>#REF!</v>
      </c>
      <c r="N194" s="7"/>
      <c r="Q194" s="7"/>
      <c r="T194" s="7"/>
    </row>
    <row r="195" spans="1:20" ht="15.6" x14ac:dyDescent="0.3">
      <c r="A195" s="20"/>
      <c r="B195" s="20"/>
      <c r="N195" s="7"/>
      <c r="Q195" s="7"/>
      <c r="T195" s="7"/>
    </row>
    <row r="196" spans="1:20" x14ac:dyDescent="0.3">
      <c r="D196" s="279" t="e">
        <f>#REF!</f>
        <v>#REF!</v>
      </c>
      <c r="E196" s="279"/>
      <c r="F196" s="279"/>
      <c r="G196" s="279"/>
      <c r="H196" s="279"/>
      <c r="I196" s="279"/>
      <c r="J196" s="279"/>
      <c r="N196" s="7"/>
      <c r="Q196" s="7"/>
      <c r="T196" s="7"/>
    </row>
    <row r="197" spans="1:20" x14ac:dyDescent="0.3">
      <c r="D197" s="279"/>
      <c r="E197" s="279"/>
      <c r="F197" s="279"/>
      <c r="G197" s="279"/>
      <c r="H197" s="279"/>
      <c r="I197" s="279"/>
      <c r="J197" s="279"/>
      <c r="N197" s="7"/>
      <c r="Q197" s="7"/>
      <c r="T197" s="7"/>
    </row>
    <row r="198" spans="1:20" x14ac:dyDescent="0.3">
      <c r="N198" s="7"/>
      <c r="Q198" s="7"/>
      <c r="T198" s="7"/>
    </row>
    <row r="199" spans="1:20" x14ac:dyDescent="0.3">
      <c r="N199" s="7"/>
      <c r="Q199" s="7"/>
      <c r="T199" s="7"/>
    </row>
    <row r="200" spans="1:20" x14ac:dyDescent="0.3">
      <c r="N200" s="7"/>
      <c r="Q200" s="7"/>
      <c r="T200" s="7"/>
    </row>
    <row r="201" spans="1:20" x14ac:dyDescent="0.3">
      <c r="N201" s="7"/>
      <c r="Q201" s="7"/>
      <c r="T201" s="7"/>
    </row>
    <row r="202" spans="1:20" x14ac:dyDescent="0.3">
      <c r="N202" s="7"/>
      <c r="Q202" s="7"/>
      <c r="T202" s="7"/>
    </row>
    <row r="203" spans="1:20" x14ac:dyDescent="0.3">
      <c r="N203" s="7"/>
      <c r="Q203" s="7"/>
      <c r="T203" s="7"/>
    </row>
    <row r="204" spans="1:20" x14ac:dyDescent="0.3">
      <c r="N204" s="7"/>
      <c r="Q204" s="7"/>
      <c r="T204" s="7"/>
    </row>
    <row r="205" spans="1:20" x14ac:dyDescent="0.3">
      <c r="N205" s="7"/>
      <c r="Q205" s="7"/>
      <c r="T205" s="7"/>
    </row>
    <row r="206" spans="1:20" x14ac:dyDescent="0.3">
      <c r="N206" s="7"/>
      <c r="Q206" s="7"/>
      <c r="T206" s="7"/>
    </row>
    <row r="207" spans="1:20" x14ac:dyDescent="0.3">
      <c r="N207" s="7"/>
      <c r="Q207" s="7"/>
      <c r="T207" s="7"/>
    </row>
    <row r="208" spans="1:20" x14ac:dyDescent="0.3">
      <c r="N208" s="7"/>
      <c r="Q208" s="7"/>
      <c r="T208" s="7"/>
    </row>
    <row r="209" spans="1:20" ht="14.4" thickBot="1" x14ac:dyDescent="0.35">
      <c r="N209" s="7"/>
      <c r="Q209" s="7"/>
      <c r="T209" s="7"/>
    </row>
    <row r="210" spans="1:20" ht="16.2" thickBot="1" x14ac:dyDescent="0.35">
      <c r="A210" s="264" t="s">
        <v>126</v>
      </c>
      <c r="B210" s="265"/>
      <c r="C210" s="265"/>
      <c r="D210" s="265"/>
      <c r="E210" s="265"/>
      <c r="F210" s="265"/>
      <c r="G210" s="265"/>
      <c r="H210" s="265"/>
      <c r="I210" s="265"/>
      <c r="J210" s="265"/>
      <c r="K210" s="266"/>
      <c r="M210" s="268" t="s">
        <v>65</v>
      </c>
      <c r="N210" s="268"/>
      <c r="P210" s="268" t="s">
        <v>66</v>
      </c>
      <c r="Q210" s="268"/>
      <c r="S210" s="268" t="s">
        <v>67</v>
      </c>
      <c r="T210" s="268"/>
    </row>
    <row r="211" spans="1:20" ht="16.2" thickBot="1" x14ac:dyDescent="0.35">
      <c r="A211" s="280" t="s">
        <v>8</v>
      </c>
      <c r="B211" s="281"/>
      <c r="C211" s="281"/>
      <c r="D211" s="281"/>
      <c r="E211" s="282"/>
      <c r="F211" s="39"/>
      <c r="G211" s="283" t="s">
        <v>63</v>
      </c>
      <c r="H211" s="284"/>
      <c r="I211" s="284"/>
      <c r="J211" s="284"/>
      <c r="K211" s="285"/>
      <c r="M211" s="86" t="s">
        <v>68</v>
      </c>
      <c r="N211" s="87">
        <v>9.5</v>
      </c>
      <c r="P211" s="86" t="s">
        <v>69</v>
      </c>
      <c r="Q211" s="88">
        <v>-1.044</v>
      </c>
      <c r="S211" s="89">
        <v>0</v>
      </c>
      <c r="T211" s="90">
        <v>2</v>
      </c>
    </row>
    <row r="212" spans="1:20" ht="16.2" thickBot="1" x14ac:dyDescent="0.35">
      <c r="A212" s="42" t="s">
        <v>11</v>
      </c>
      <c r="B212" s="43" t="s">
        <v>12</v>
      </c>
      <c r="C212" s="43" t="s">
        <v>13</v>
      </c>
      <c r="D212" s="43" t="s">
        <v>11</v>
      </c>
      <c r="E212" s="44" t="s">
        <v>14</v>
      </c>
      <c r="F212" s="40"/>
      <c r="G212" s="42" t="str">
        <f>A212</f>
        <v>Dist</v>
      </c>
      <c r="H212" s="43" t="str">
        <f>B212</f>
        <v>R.L</v>
      </c>
      <c r="I212" s="43" t="str">
        <f>C212</f>
        <v>Av.RL</v>
      </c>
      <c r="J212" s="43" t="str">
        <f>D212</f>
        <v>Dist</v>
      </c>
      <c r="K212" s="44" t="str">
        <f>E212</f>
        <v>Area</v>
      </c>
      <c r="M212" s="86" t="s">
        <v>70</v>
      </c>
      <c r="N212" s="87">
        <v>6</v>
      </c>
      <c r="P212" s="86" t="s">
        <v>70</v>
      </c>
      <c r="Q212" s="88">
        <v>10</v>
      </c>
      <c r="S212" s="88">
        <v>2</v>
      </c>
      <c r="T212" s="88">
        <v>-3</v>
      </c>
    </row>
    <row r="213" spans="1:20" ht="15.6" x14ac:dyDescent="0.3">
      <c r="A213" s="208">
        <f>Survey!H131</f>
        <v>0</v>
      </c>
      <c r="B213" s="209">
        <f>Survey!G131</f>
        <v>1.1649999999999991</v>
      </c>
      <c r="C213" s="46" t="s">
        <v>15</v>
      </c>
      <c r="D213" s="51" t="s">
        <v>15</v>
      </c>
      <c r="E213" s="47" t="s">
        <v>15</v>
      </c>
      <c r="F213" s="40"/>
      <c r="G213" s="53">
        <v>0</v>
      </c>
      <c r="H213" s="45">
        <v>1.7239999999999993</v>
      </c>
      <c r="I213" s="46" t="s">
        <v>15</v>
      </c>
      <c r="J213" s="51" t="s">
        <v>15</v>
      </c>
      <c r="K213" s="106" t="s">
        <v>15</v>
      </c>
      <c r="M213" s="86" t="s">
        <v>71</v>
      </c>
      <c r="N213" s="87">
        <v>23</v>
      </c>
      <c r="P213" s="86" t="s">
        <v>71</v>
      </c>
      <c r="Q213" s="87">
        <v>23</v>
      </c>
      <c r="S213" s="88">
        <v>15</v>
      </c>
      <c r="T213" s="88">
        <v>12</v>
      </c>
    </row>
    <row r="214" spans="1:20" ht="15.6" x14ac:dyDescent="0.3">
      <c r="A214" s="208">
        <f>Survey!H132</f>
        <v>6</v>
      </c>
      <c r="B214" s="209">
        <f>Survey!G132</f>
        <v>0.61499999999999932</v>
      </c>
      <c r="C214" s="49">
        <f>IF(B214="","",ROUNDUP(((B213+B214)/2),2))</f>
        <v>0.89</v>
      </c>
      <c r="D214" s="52">
        <f>IF(A214="","",ROUND((A214-A213),2))</f>
        <v>6</v>
      </c>
      <c r="E214" s="50">
        <f>IF(D214="","",IF(B214="","",ROUND((D214*C214),3)))</f>
        <v>5.34</v>
      </c>
      <c r="F214" s="40"/>
      <c r="G214" s="54"/>
      <c r="H214" s="48"/>
      <c r="I214" s="49" t="str">
        <f>IF(H214="","",ROUNDUP(((H213+H214)/2),2))</f>
        <v/>
      </c>
      <c r="J214" s="52" t="str">
        <f>IF(G214="","",ROUND((G214-G213),2))</f>
        <v/>
      </c>
      <c r="K214" s="107" t="str">
        <f>IF(J214="","",IF(H214="","",ROUND((J214*I214),3)))</f>
        <v/>
      </c>
      <c r="M214" s="91">
        <v>2</v>
      </c>
      <c r="N214" s="92">
        <v>2</v>
      </c>
      <c r="P214" s="93">
        <v>1.5</v>
      </c>
      <c r="Q214" s="94">
        <v>1.5</v>
      </c>
    </row>
    <row r="215" spans="1:20" ht="15.6" x14ac:dyDescent="0.3">
      <c r="A215" s="208">
        <f>Survey!H133</f>
        <v>12</v>
      </c>
      <c r="B215" s="209">
        <f>Survey!G133</f>
        <v>7.4999999999999289E-2</v>
      </c>
      <c r="C215" s="49">
        <f t="shared" ref="C215:C218" si="69">IF(B215="","",ROUNDUP(((B214+B215)/2),2))</f>
        <v>0.35000000000000003</v>
      </c>
      <c r="D215" s="52">
        <f t="shared" ref="D215:D218" si="70">IF(A215="","",ROUND((A215-A214),2))</f>
        <v>6</v>
      </c>
      <c r="E215" s="50">
        <f t="shared" ref="E215:E218" si="71">IF(D215="","",IF(B215="","",ROUND((D215*C215),3)))</f>
        <v>2.1</v>
      </c>
      <c r="F215" s="40"/>
      <c r="G215" s="54"/>
      <c r="H215" s="48"/>
      <c r="I215" s="49" t="str">
        <f t="shared" ref="I215:I218" si="72">IF(H215="","",ROUNDUP(((H214+H215)/2),2))</f>
        <v/>
      </c>
      <c r="J215" s="52" t="str">
        <f t="shared" ref="J215:J218" si="73">IF(G215="","",ROUND((G215-G214),2))</f>
        <v/>
      </c>
      <c r="K215" s="107" t="str">
        <f t="shared" ref="K215:K218" si="74">IF(J215="","",IF(H215="","",ROUND((J215*I215),3)))</f>
        <v/>
      </c>
      <c r="M215" s="95">
        <v>1</v>
      </c>
      <c r="N215" s="88">
        <v>0</v>
      </c>
      <c r="P215" s="96">
        <v>22</v>
      </c>
      <c r="Q215" s="88">
        <v>0.6989999999999994</v>
      </c>
      <c r="S215" s="286" t="s">
        <v>72</v>
      </c>
      <c r="T215" s="286"/>
    </row>
    <row r="216" spans="1:20" ht="15.6" x14ac:dyDescent="0.3">
      <c r="A216" s="208">
        <f>Survey!H134</f>
        <v>13</v>
      </c>
      <c r="B216" s="209">
        <f>Survey!G134</f>
        <v>2.1249999999999991</v>
      </c>
      <c r="C216" s="49">
        <f t="shared" si="69"/>
        <v>1.1000000000000001</v>
      </c>
      <c r="D216" s="52">
        <f t="shared" si="70"/>
        <v>1</v>
      </c>
      <c r="E216" s="50">
        <f t="shared" si="71"/>
        <v>1.1000000000000001</v>
      </c>
      <c r="F216" s="40"/>
      <c r="G216" s="54"/>
      <c r="H216" s="48"/>
      <c r="I216" s="49" t="str">
        <f t="shared" si="72"/>
        <v/>
      </c>
      <c r="J216" s="52" t="str">
        <f t="shared" si="73"/>
        <v/>
      </c>
      <c r="K216" s="107" t="str">
        <f t="shared" si="74"/>
        <v/>
      </c>
      <c r="M216" s="97">
        <f>IF(N216="","-",(M215+(M214*(N211-N215))))</f>
        <v>20</v>
      </c>
      <c r="N216" s="88">
        <f>IF(N211="","-",N211)</f>
        <v>9.5</v>
      </c>
      <c r="P216" s="98">
        <f>IF(Q211="","-",(P215+(P214*IF((Q215-Q216)&lt;0,((Q215-Q216)*-1),(Q215-Q216)))))</f>
        <v>24.6145</v>
      </c>
      <c r="Q216" s="88">
        <f>IF(Q211="","",Q211)</f>
        <v>-1.044</v>
      </c>
      <c r="S216" s="269">
        <v>1.25</v>
      </c>
      <c r="T216" s="269"/>
    </row>
    <row r="217" spans="1:20" ht="15.6" x14ac:dyDescent="0.3">
      <c r="A217" s="208">
        <f>Survey!H135</f>
        <v>15</v>
      </c>
      <c r="B217" s="209">
        <f>Survey!G135</f>
        <v>2.1449999999999996</v>
      </c>
      <c r="C217" s="49">
        <f t="shared" si="69"/>
        <v>2.1399999999999997</v>
      </c>
      <c r="D217" s="52">
        <f t="shared" si="70"/>
        <v>2</v>
      </c>
      <c r="E217" s="50">
        <f t="shared" si="71"/>
        <v>4.28</v>
      </c>
      <c r="F217" s="40"/>
      <c r="G217" s="54"/>
      <c r="H217" s="48"/>
      <c r="I217" s="49" t="str">
        <f t="shared" si="72"/>
        <v/>
      </c>
      <c r="J217" s="52" t="str">
        <f t="shared" si="73"/>
        <v/>
      </c>
      <c r="K217" s="107" t="str">
        <f t="shared" si="74"/>
        <v/>
      </c>
      <c r="M217" s="99">
        <f>IF(N212="","-",(M216+N212))</f>
        <v>26</v>
      </c>
      <c r="N217" s="88">
        <f>IF(N211="","-",N211)</f>
        <v>9.5</v>
      </c>
      <c r="P217" s="100">
        <f>IF(Q212="","",(P216+Q212))</f>
        <v>34.6145</v>
      </c>
      <c r="Q217" s="88">
        <f>IF(Q211="","",Q211)</f>
        <v>-1.044</v>
      </c>
      <c r="S217" s="101" t="s">
        <v>73</v>
      </c>
      <c r="T217" s="88">
        <f>IF(S212="","",IF(T212="","",(T212+((S216-T211)*((S212-T212)/(S211-T211))))))</f>
        <v>-1.125</v>
      </c>
    </row>
    <row r="218" spans="1:20" ht="15.6" x14ac:dyDescent="0.3">
      <c r="A218" s="208">
        <f>Survey!H136</f>
        <v>16</v>
      </c>
      <c r="B218" s="209">
        <f>Survey!G136</f>
        <v>1.4849999999999994</v>
      </c>
      <c r="C218" s="49">
        <f t="shared" si="69"/>
        <v>1.82</v>
      </c>
      <c r="D218" s="52">
        <f t="shared" si="70"/>
        <v>1</v>
      </c>
      <c r="E218" s="50">
        <f t="shared" si="71"/>
        <v>1.82</v>
      </c>
      <c r="F218" s="40"/>
      <c r="G218" s="54"/>
      <c r="H218" s="48"/>
      <c r="I218" s="49" t="str">
        <f t="shared" si="72"/>
        <v/>
      </c>
      <c r="J218" s="52" t="str">
        <f t="shared" si="73"/>
        <v/>
      </c>
      <c r="K218" s="107" t="str">
        <f t="shared" si="74"/>
        <v/>
      </c>
      <c r="M218" s="102">
        <f>IF(N218="","-",(M217+(N214*(N211-N218))))</f>
        <v>45</v>
      </c>
      <c r="N218" s="88">
        <v>0</v>
      </c>
      <c r="P218" s="103">
        <f>IF(Q211="","-",(P217+(Q214*IF((Q217-Q218)&lt;0,((Q217-Q218)*-1),(Q217-Q218)))))</f>
        <v>34.713499999999996</v>
      </c>
      <c r="Q218" s="88">
        <v>-1.1100000000000001</v>
      </c>
      <c r="S218" s="101" t="s">
        <v>74</v>
      </c>
      <c r="T218" s="88">
        <f>IF(S213="","",IF(T213="","",(T213+((S216-T211)*((S213-T213)/(S211-T211))))))</f>
        <v>13.125</v>
      </c>
    </row>
    <row r="219" spans="1:20" ht="15.6" x14ac:dyDescent="0.3">
      <c r="A219" s="208">
        <f>Survey!H138</f>
        <v>20</v>
      </c>
      <c r="B219" s="209">
        <f>Survey!G138</f>
        <v>0.16199999999999926</v>
      </c>
      <c r="C219" s="49">
        <f t="shared" ref="C219:C232" si="75">IF(B219="","",ROUNDUP(((B218+B219)/2),2))</f>
        <v>0.83</v>
      </c>
      <c r="D219" s="52">
        <f t="shared" ref="D219:D232" si="76">IF(A219="","",ROUND((A219-A218),2))</f>
        <v>4</v>
      </c>
      <c r="E219" s="50">
        <f t="shared" ref="E219:E232" si="77">IF(D219="","",IF(B219="","",ROUND((D219*C219),3)))</f>
        <v>3.32</v>
      </c>
      <c r="F219" s="40"/>
      <c r="G219" s="54"/>
      <c r="H219" s="48"/>
      <c r="I219" s="49" t="str">
        <f>IF(H219="","",ROUNDUP(((#REF!+H219)/2),2))</f>
        <v/>
      </c>
      <c r="J219" s="52" t="str">
        <f>IF(G219="","",ROUND((G219-#REF!),2))</f>
        <v/>
      </c>
      <c r="K219" s="107" t="str">
        <f t="shared" ref="K219:K232" si="78">IF(J219="","",IF(H219="","",ROUND((J219*I219),3)))</f>
        <v/>
      </c>
      <c r="M219" s="205"/>
      <c r="N219" s="206"/>
      <c r="P219" s="207"/>
      <c r="Q219" s="206"/>
      <c r="T219" s="206"/>
    </row>
    <row r="220" spans="1:20" ht="15.6" x14ac:dyDescent="0.3">
      <c r="A220" s="208">
        <f>Survey!H139</f>
        <v>23</v>
      </c>
      <c r="B220" s="209">
        <f>Survey!G139</f>
        <v>-2.8000000000000691E-2</v>
      </c>
      <c r="C220" s="49">
        <f t="shared" si="75"/>
        <v>6.9999999999999993E-2</v>
      </c>
      <c r="D220" s="52">
        <f t="shared" si="76"/>
        <v>3</v>
      </c>
      <c r="E220" s="50">
        <f t="shared" si="77"/>
        <v>0.21</v>
      </c>
      <c r="F220" s="40"/>
      <c r="G220" s="54"/>
      <c r="H220" s="48"/>
      <c r="I220" s="49" t="str">
        <f t="shared" ref="I220:I232" si="79">IF(H220="","",ROUNDUP(((H219+H220)/2),2))</f>
        <v/>
      </c>
      <c r="J220" s="52" t="str">
        <f t="shared" ref="J220:J232" si="80">IF(G220="","",ROUND((G220-G219),2))</f>
        <v/>
      </c>
      <c r="K220" s="107" t="str">
        <f t="shared" si="78"/>
        <v/>
      </c>
      <c r="M220" s="205"/>
      <c r="N220" s="206"/>
      <c r="P220" s="207"/>
      <c r="Q220" s="206"/>
      <c r="T220" s="206"/>
    </row>
    <row r="221" spans="1:20" ht="15.6" x14ac:dyDescent="0.3">
      <c r="A221" s="208">
        <f>Survey!H140</f>
        <v>27</v>
      </c>
      <c r="B221" s="209">
        <f>Survey!G140</f>
        <v>-0.15800000000000081</v>
      </c>
      <c r="C221" s="49">
        <f t="shared" si="75"/>
        <v>-9.9999999999999992E-2</v>
      </c>
      <c r="D221" s="52">
        <f t="shared" si="76"/>
        <v>4</v>
      </c>
      <c r="E221" s="50">
        <f t="shared" si="77"/>
        <v>-0.4</v>
      </c>
      <c r="F221" s="40"/>
      <c r="G221" s="54"/>
      <c r="H221" s="48"/>
      <c r="I221" s="49" t="str">
        <f t="shared" si="79"/>
        <v/>
      </c>
      <c r="J221" s="52" t="str">
        <f t="shared" si="80"/>
        <v/>
      </c>
      <c r="K221" s="107" t="str">
        <f t="shared" si="78"/>
        <v/>
      </c>
      <c r="M221" s="205"/>
      <c r="N221" s="206"/>
      <c r="P221" s="207"/>
      <c r="Q221" s="206"/>
      <c r="T221" s="206"/>
    </row>
    <row r="222" spans="1:20" ht="15.6" x14ac:dyDescent="0.3">
      <c r="A222" s="208">
        <f>Survey!H141</f>
        <v>31</v>
      </c>
      <c r="B222" s="209">
        <f>Survey!G141</f>
        <v>-0.47800000000000065</v>
      </c>
      <c r="C222" s="49">
        <f t="shared" si="75"/>
        <v>-0.32</v>
      </c>
      <c r="D222" s="52">
        <f t="shared" si="76"/>
        <v>4</v>
      </c>
      <c r="E222" s="50">
        <f t="shared" si="77"/>
        <v>-1.28</v>
      </c>
      <c r="F222" s="40"/>
      <c r="G222" s="54"/>
      <c r="H222" s="48"/>
      <c r="I222" s="49" t="str">
        <f t="shared" si="79"/>
        <v/>
      </c>
      <c r="J222" s="52" t="str">
        <f t="shared" si="80"/>
        <v/>
      </c>
      <c r="K222" s="107" t="str">
        <f t="shared" si="78"/>
        <v/>
      </c>
      <c r="M222" s="205"/>
      <c r="N222" s="206"/>
      <c r="P222" s="207"/>
      <c r="Q222" s="206"/>
      <c r="T222" s="206"/>
    </row>
    <row r="223" spans="1:20" ht="15.6" x14ac:dyDescent="0.3">
      <c r="A223" s="208">
        <f>Survey!H142</f>
        <v>35</v>
      </c>
      <c r="B223" s="209">
        <f>Survey!G142</f>
        <v>-0.5680000000000005</v>
      </c>
      <c r="C223" s="49">
        <f t="shared" si="75"/>
        <v>-0.53</v>
      </c>
      <c r="D223" s="52">
        <f t="shared" si="76"/>
        <v>4</v>
      </c>
      <c r="E223" s="50">
        <f t="shared" si="77"/>
        <v>-2.12</v>
      </c>
      <c r="F223" s="40"/>
      <c r="G223" s="54"/>
      <c r="H223" s="48"/>
      <c r="I223" s="49" t="str">
        <f t="shared" si="79"/>
        <v/>
      </c>
      <c r="J223" s="52" t="str">
        <f t="shared" si="80"/>
        <v/>
      </c>
      <c r="K223" s="107" t="str">
        <f t="shared" si="78"/>
        <v/>
      </c>
      <c r="M223" s="205"/>
      <c r="N223" s="206"/>
      <c r="P223" s="207"/>
      <c r="Q223" s="206"/>
      <c r="T223" s="206"/>
    </row>
    <row r="224" spans="1:20" ht="15.6" x14ac:dyDescent="0.3">
      <c r="A224" s="208">
        <f>Survey!H143</f>
        <v>39</v>
      </c>
      <c r="B224" s="209">
        <f>Survey!G143</f>
        <v>-0.68800000000000061</v>
      </c>
      <c r="C224" s="49">
        <f t="shared" si="75"/>
        <v>-0.63</v>
      </c>
      <c r="D224" s="52">
        <f t="shared" si="76"/>
        <v>4</v>
      </c>
      <c r="E224" s="50">
        <f t="shared" si="77"/>
        <v>-2.52</v>
      </c>
      <c r="F224" s="40"/>
      <c r="G224" s="54"/>
      <c r="H224" s="48"/>
      <c r="I224" s="49" t="str">
        <f t="shared" si="79"/>
        <v/>
      </c>
      <c r="J224" s="52" t="str">
        <f t="shared" si="80"/>
        <v/>
      </c>
      <c r="K224" s="107" t="str">
        <f t="shared" si="78"/>
        <v/>
      </c>
      <c r="M224" s="205"/>
      <c r="N224" s="206"/>
      <c r="P224" s="207"/>
      <c r="Q224" s="206"/>
      <c r="T224" s="206"/>
    </row>
    <row r="225" spans="1:20" ht="15.6" x14ac:dyDescent="0.3">
      <c r="A225" s="208">
        <f>Survey!H144</f>
        <v>42</v>
      </c>
      <c r="B225" s="209">
        <f>Survey!G144</f>
        <v>-0.70800000000000063</v>
      </c>
      <c r="C225" s="49">
        <f t="shared" si="75"/>
        <v>-0.7</v>
      </c>
      <c r="D225" s="52">
        <f t="shared" si="76"/>
        <v>3</v>
      </c>
      <c r="E225" s="50">
        <f t="shared" si="77"/>
        <v>-2.1</v>
      </c>
      <c r="F225" s="40"/>
      <c r="G225" s="54"/>
      <c r="H225" s="48"/>
      <c r="I225" s="49" t="str">
        <f t="shared" si="79"/>
        <v/>
      </c>
      <c r="J225" s="52" t="str">
        <f t="shared" si="80"/>
        <v/>
      </c>
      <c r="K225" s="107" t="str">
        <f t="shared" si="78"/>
        <v/>
      </c>
      <c r="M225" s="205"/>
      <c r="N225" s="206"/>
      <c r="P225" s="207"/>
      <c r="Q225" s="206"/>
      <c r="T225" s="206"/>
    </row>
    <row r="226" spans="1:20" ht="15.6" x14ac:dyDescent="0.3">
      <c r="A226" s="208">
        <f>Survey!H145</f>
        <v>46</v>
      </c>
      <c r="B226" s="209">
        <f>Survey!G145</f>
        <v>-0.57800000000000074</v>
      </c>
      <c r="C226" s="49">
        <f t="shared" si="75"/>
        <v>-0.65</v>
      </c>
      <c r="D226" s="52">
        <f t="shared" si="76"/>
        <v>4</v>
      </c>
      <c r="E226" s="50">
        <f t="shared" si="77"/>
        <v>-2.6</v>
      </c>
      <c r="F226" s="40"/>
      <c r="G226" s="54"/>
      <c r="H226" s="48"/>
      <c r="I226" s="49" t="str">
        <f t="shared" si="79"/>
        <v/>
      </c>
      <c r="J226" s="52" t="str">
        <f t="shared" si="80"/>
        <v/>
      </c>
      <c r="K226" s="107" t="str">
        <f t="shared" si="78"/>
        <v/>
      </c>
      <c r="M226" s="205"/>
      <c r="N226" s="206"/>
      <c r="P226" s="207"/>
      <c r="Q226" s="206"/>
      <c r="T226" s="206"/>
    </row>
    <row r="227" spans="1:20" ht="15.6" x14ac:dyDescent="0.3">
      <c r="A227" s="208">
        <f>Survey!H146</f>
        <v>49</v>
      </c>
      <c r="B227" s="209">
        <f>Survey!G146</f>
        <v>-0.37800000000000056</v>
      </c>
      <c r="C227" s="49">
        <f t="shared" si="75"/>
        <v>-0.48</v>
      </c>
      <c r="D227" s="52">
        <f t="shared" si="76"/>
        <v>3</v>
      </c>
      <c r="E227" s="50">
        <f t="shared" si="77"/>
        <v>-1.44</v>
      </c>
      <c r="F227" s="40"/>
      <c r="G227" s="54"/>
      <c r="H227" s="48"/>
      <c r="I227" s="49" t="str">
        <f t="shared" si="79"/>
        <v/>
      </c>
      <c r="J227" s="52" t="str">
        <f t="shared" si="80"/>
        <v/>
      </c>
      <c r="K227" s="107" t="str">
        <f t="shared" si="78"/>
        <v/>
      </c>
      <c r="M227" s="205"/>
      <c r="N227" s="206"/>
      <c r="P227" s="207"/>
      <c r="Q227" s="206"/>
      <c r="T227" s="206"/>
    </row>
    <row r="228" spans="1:20" ht="15.6" x14ac:dyDescent="0.3">
      <c r="A228" s="208">
        <f>Survey!H147</f>
        <v>52</v>
      </c>
      <c r="B228" s="209">
        <f>Survey!G147</f>
        <v>0.24199999999999933</v>
      </c>
      <c r="C228" s="49">
        <f t="shared" si="75"/>
        <v>-6.9999999999999993E-2</v>
      </c>
      <c r="D228" s="52">
        <f t="shared" si="76"/>
        <v>3</v>
      </c>
      <c r="E228" s="50">
        <f t="shared" si="77"/>
        <v>-0.21</v>
      </c>
      <c r="F228" s="40"/>
      <c r="G228" s="54"/>
      <c r="H228" s="48"/>
      <c r="I228" s="49" t="str">
        <f t="shared" si="79"/>
        <v/>
      </c>
      <c r="J228" s="52" t="str">
        <f t="shared" si="80"/>
        <v/>
      </c>
      <c r="K228" s="107" t="str">
        <f t="shared" si="78"/>
        <v/>
      </c>
      <c r="M228" s="205"/>
      <c r="N228" s="206"/>
      <c r="P228" s="207"/>
      <c r="Q228" s="206"/>
      <c r="T228" s="206"/>
    </row>
    <row r="229" spans="1:20" ht="15.6" x14ac:dyDescent="0.3">
      <c r="A229" s="208">
        <f>Survey!H148</f>
        <v>56</v>
      </c>
      <c r="B229" s="209">
        <f>Survey!G148</f>
        <v>0.8419999999999993</v>
      </c>
      <c r="C229" s="49">
        <f t="shared" si="75"/>
        <v>0.55000000000000004</v>
      </c>
      <c r="D229" s="52">
        <f t="shared" si="76"/>
        <v>4</v>
      </c>
      <c r="E229" s="50">
        <f t="shared" si="77"/>
        <v>2.2000000000000002</v>
      </c>
      <c r="F229" s="40"/>
      <c r="G229" s="54"/>
      <c r="H229" s="48"/>
      <c r="I229" s="49" t="str">
        <f t="shared" si="79"/>
        <v/>
      </c>
      <c r="J229" s="52" t="str">
        <f t="shared" si="80"/>
        <v/>
      </c>
      <c r="K229" s="107" t="str">
        <f t="shared" si="78"/>
        <v/>
      </c>
      <c r="M229" s="205"/>
      <c r="N229" s="206"/>
      <c r="P229" s="207"/>
      <c r="Q229" s="206"/>
      <c r="T229" s="206"/>
    </row>
    <row r="230" spans="1:20" ht="15.6" x14ac:dyDescent="0.3">
      <c r="A230" s="208">
        <f>Survey!H150</f>
        <v>58</v>
      </c>
      <c r="B230" s="209">
        <f>Survey!G150</f>
        <v>1.7149999999999994</v>
      </c>
      <c r="C230" s="49">
        <f t="shared" si="75"/>
        <v>1.28</v>
      </c>
      <c r="D230" s="52">
        <f t="shared" si="76"/>
        <v>2</v>
      </c>
      <c r="E230" s="50">
        <f t="shared" si="77"/>
        <v>2.56</v>
      </c>
      <c r="F230" s="40"/>
      <c r="G230" s="54"/>
      <c r="H230" s="48"/>
      <c r="I230" s="49" t="str">
        <f>IF(H230="","",ROUNDUP(((#REF!+H230)/2),2))</f>
        <v/>
      </c>
      <c r="J230" s="52" t="str">
        <f>IF(G230="","",ROUND((G230-#REF!),2))</f>
        <v/>
      </c>
      <c r="K230" s="107" t="str">
        <f t="shared" si="78"/>
        <v/>
      </c>
      <c r="M230" s="205"/>
      <c r="N230" s="206"/>
      <c r="P230" s="207"/>
      <c r="Q230" s="206"/>
      <c r="T230" s="206"/>
    </row>
    <row r="231" spans="1:20" ht="15.6" x14ac:dyDescent="0.3">
      <c r="A231" s="208">
        <f>Survey!H151</f>
        <v>60</v>
      </c>
      <c r="B231" s="209">
        <f>Survey!G151</f>
        <v>2.5249999999999995</v>
      </c>
      <c r="C231" s="49">
        <f t="shared" si="75"/>
        <v>2.12</v>
      </c>
      <c r="D231" s="52">
        <f t="shared" si="76"/>
        <v>2</v>
      </c>
      <c r="E231" s="50">
        <f t="shared" si="77"/>
        <v>4.24</v>
      </c>
      <c r="F231" s="40"/>
      <c r="G231" s="54"/>
      <c r="H231" s="48"/>
      <c r="I231" s="49" t="str">
        <f t="shared" si="79"/>
        <v/>
      </c>
      <c r="J231" s="52" t="str">
        <f t="shared" si="80"/>
        <v/>
      </c>
      <c r="K231" s="107" t="str">
        <f t="shared" si="78"/>
        <v/>
      </c>
      <c r="M231" s="205"/>
      <c r="N231" s="206"/>
      <c r="P231" s="207"/>
      <c r="Q231" s="206"/>
      <c r="T231" s="206"/>
    </row>
    <row r="232" spans="1:20" ht="16.2" thickBot="1" x14ac:dyDescent="0.35">
      <c r="A232" s="208">
        <f>Survey!H152</f>
        <v>65</v>
      </c>
      <c r="B232" s="209">
        <f>Survey!G152</f>
        <v>2.5349999999999993</v>
      </c>
      <c r="C232" s="49">
        <f t="shared" si="75"/>
        <v>2.5299999999999998</v>
      </c>
      <c r="D232" s="52">
        <f t="shared" si="76"/>
        <v>5</v>
      </c>
      <c r="E232" s="50">
        <f t="shared" si="77"/>
        <v>12.65</v>
      </c>
      <c r="F232" s="40"/>
      <c r="G232" s="54"/>
      <c r="H232" s="48"/>
      <c r="I232" s="49" t="str">
        <f t="shared" si="79"/>
        <v/>
      </c>
      <c r="J232" s="52" t="str">
        <f t="shared" si="80"/>
        <v/>
      </c>
      <c r="K232" s="107" t="str">
        <f t="shared" si="78"/>
        <v/>
      </c>
      <c r="M232" s="205"/>
      <c r="N232" s="206"/>
      <c r="P232" s="207"/>
      <c r="Q232" s="206"/>
      <c r="T232" s="206"/>
    </row>
    <row r="233" spans="1:20" ht="16.2" thickBot="1" x14ac:dyDescent="0.35">
      <c r="A233" s="287">
        <f>ROUND((SUM(D213:D232)),3)</f>
        <v>65</v>
      </c>
      <c r="B233" s="275"/>
      <c r="C233" s="272">
        <f>IF(A233="","-",IF(A233="-","-",IF(A233=0,"-",ROUND((SUM(E213:E232)),3))))</f>
        <v>27.15</v>
      </c>
      <c r="D233" s="272"/>
      <c r="E233" s="273"/>
      <c r="F233" s="41"/>
      <c r="G233" s="274">
        <f>ROUND((SUM(J213:J232)),3)</f>
        <v>0</v>
      </c>
      <c r="H233" s="275"/>
      <c r="I233" s="272" t="str">
        <f>IF(G233="","-",IF(G233="-","-",IF(G233=0,"-",ROUND((SUM(K213:K232)),3))))</f>
        <v>-</v>
      </c>
      <c r="J233" s="272"/>
      <c r="K233" s="273"/>
      <c r="M233" s="109" t="e">
        <f>#REF!</f>
        <v>#REF!</v>
      </c>
      <c r="N233" s="7"/>
      <c r="Q233" s="7"/>
      <c r="T233" s="7"/>
    </row>
    <row r="234" spans="1:20" ht="16.2" thickBot="1" x14ac:dyDescent="0.35">
      <c r="A234" s="276" t="str">
        <f>IF(C233="","-",IF(C233="-","-",IF(I233="","-",IF(I233="-","-",IF((C233-I233)&lt;=0,((C233-I233)*-1),(C233-I233))))))</f>
        <v>-</v>
      </c>
      <c r="B234" s="277"/>
      <c r="C234" s="277"/>
      <c r="D234" s="277"/>
      <c r="E234" s="277"/>
      <c r="F234" s="277"/>
      <c r="G234" s="277"/>
      <c r="H234" s="277"/>
      <c r="I234" s="277"/>
      <c r="J234" s="277"/>
      <c r="K234" s="278"/>
      <c r="M234" s="110" t="e">
        <f>#REF!</f>
        <v>#REF!</v>
      </c>
      <c r="N234" s="7"/>
      <c r="Q234" s="7"/>
      <c r="T234" s="7"/>
    </row>
    <row r="235" spans="1:20" ht="15.6" x14ac:dyDescent="0.3">
      <c r="A235" s="20"/>
      <c r="B235" s="20"/>
      <c r="N235" s="7"/>
      <c r="Q235" s="7"/>
      <c r="T235" s="7"/>
    </row>
    <row r="236" spans="1:20" x14ac:dyDescent="0.3">
      <c r="D236" s="279">
        <f>A222</f>
        <v>31</v>
      </c>
      <c r="E236" s="279"/>
      <c r="F236" s="279"/>
      <c r="G236" s="279"/>
      <c r="H236" s="279"/>
      <c r="I236" s="279"/>
      <c r="J236" s="279"/>
      <c r="N236" s="7"/>
      <c r="Q236" s="7"/>
      <c r="T236" s="7"/>
    </row>
    <row r="237" spans="1:20" x14ac:dyDescent="0.3">
      <c r="D237" s="279"/>
      <c r="E237" s="279"/>
      <c r="F237" s="279"/>
      <c r="G237" s="279"/>
      <c r="H237" s="279"/>
      <c r="I237" s="279"/>
      <c r="J237" s="279"/>
      <c r="N237" s="7"/>
      <c r="Q237" s="7"/>
      <c r="T237" s="7"/>
    </row>
    <row r="238" spans="1:20" x14ac:dyDescent="0.3">
      <c r="N238" s="7"/>
      <c r="Q238" s="7"/>
      <c r="T238" s="7"/>
    </row>
    <row r="239" spans="1:20" x14ac:dyDescent="0.3">
      <c r="N239" s="7"/>
      <c r="Q239" s="7"/>
      <c r="T239" s="7"/>
    </row>
    <row r="240" spans="1:20" x14ac:dyDescent="0.3">
      <c r="N240" s="7"/>
      <c r="Q240" s="7"/>
      <c r="T240" s="7"/>
    </row>
    <row r="241" spans="1:20" x14ac:dyDescent="0.3">
      <c r="N241" s="7"/>
      <c r="Q241" s="7"/>
      <c r="T241" s="7"/>
    </row>
    <row r="242" spans="1:20" x14ac:dyDescent="0.3">
      <c r="N242" s="7"/>
      <c r="Q242" s="7"/>
      <c r="T242" s="7"/>
    </row>
    <row r="243" spans="1:20" x14ac:dyDescent="0.3">
      <c r="N243" s="7"/>
      <c r="Q243" s="7"/>
      <c r="T243" s="7"/>
    </row>
    <row r="244" spans="1:20" x14ac:dyDescent="0.3">
      <c r="N244" s="7"/>
      <c r="Q244" s="7"/>
      <c r="T244" s="7"/>
    </row>
    <row r="245" spans="1:20" x14ac:dyDescent="0.3">
      <c r="N245" s="7"/>
      <c r="Q245" s="7"/>
      <c r="T245" s="7"/>
    </row>
    <row r="246" spans="1:20" x14ac:dyDescent="0.3">
      <c r="N246" s="7"/>
      <c r="Q246" s="7"/>
      <c r="T246" s="7"/>
    </row>
    <row r="247" spans="1:20" x14ac:dyDescent="0.3">
      <c r="N247" s="7"/>
      <c r="Q247" s="7"/>
      <c r="T247" s="7"/>
    </row>
    <row r="248" spans="1:20" x14ac:dyDescent="0.3">
      <c r="N248" s="7"/>
      <c r="Q248" s="7"/>
      <c r="T248" s="7"/>
    </row>
    <row r="249" spans="1:20" ht="14.4" thickBot="1" x14ac:dyDescent="0.35">
      <c r="N249" s="7"/>
      <c r="Q249" s="7"/>
      <c r="T249" s="7"/>
    </row>
    <row r="250" spans="1:20" ht="16.2" thickBot="1" x14ac:dyDescent="0.35">
      <c r="A250" s="264" t="s">
        <v>128</v>
      </c>
      <c r="B250" s="265"/>
      <c r="C250" s="265"/>
      <c r="D250" s="265"/>
      <c r="E250" s="265"/>
      <c r="F250" s="265"/>
      <c r="G250" s="265"/>
      <c r="H250" s="265"/>
      <c r="I250" s="265"/>
      <c r="J250" s="265"/>
      <c r="K250" s="266"/>
      <c r="M250" s="268" t="s">
        <v>65</v>
      </c>
      <c r="N250" s="268"/>
      <c r="P250" s="268" t="s">
        <v>66</v>
      </c>
      <c r="Q250" s="268"/>
      <c r="S250" s="268" t="s">
        <v>67</v>
      </c>
      <c r="T250" s="268"/>
    </row>
    <row r="251" spans="1:20" ht="16.2" thickBot="1" x14ac:dyDescent="0.35">
      <c r="A251" s="280" t="s">
        <v>8</v>
      </c>
      <c r="B251" s="281"/>
      <c r="C251" s="281"/>
      <c r="D251" s="281"/>
      <c r="E251" s="282"/>
      <c r="F251" s="39"/>
      <c r="G251" s="283" t="s">
        <v>63</v>
      </c>
      <c r="H251" s="284"/>
      <c r="I251" s="284"/>
      <c r="J251" s="284"/>
      <c r="K251" s="285"/>
      <c r="M251" s="86" t="s">
        <v>68</v>
      </c>
      <c r="N251" s="87">
        <v>9.5</v>
      </c>
      <c r="P251" s="86" t="s">
        <v>69</v>
      </c>
      <c r="Q251" s="88">
        <v>-1.0680000000000001</v>
      </c>
      <c r="S251" s="89">
        <v>0</v>
      </c>
      <c r="T251" s="90">
        <v>2</v>
      </c>
    </row>
    <row r="252" spans="1:20" ht="16.2" thickBot="1" x14ac:dyDescent="0.35">
      <c r="A252" s="42" t="s">
        <v>11</v>
      </c>
      <c r="B252" s="43" t="s">
        <v>12</v>
      </c>
      <c r="C252" s="43" t="s">
        <v>13</v>
      </c>
      <c r="D252" s="43" t="s">
        <v>11</v>
      </c>
      <c r="E252" s="44" t="s">
        <v>14</v>
      </c>
      <c r="F252" s="40"/>
      <c r="G252" s="42" t="str">
        <f>A252</f>
        <v>Dist</v>
      </c>
      <c r="H252" s="43" t="str">
        <f>B252</f>
        <v>R.L</v>
      </c>
      <c r="I252" s="43" t="str">
        <f>C252</f>
        <v>Av.RL</v>
      </c>
      <c r="J252" s="43" t="str">
        <f>D252</f>
        <v>Dist</v>
      </c>
      <c r="K252" s="44" t="str">
        <f>E252</f>
        <v>Area</v>
      </c>
      <c r="M252" s="86" t="s">
        <v>70</v>
      </c>
      <c r="N252" s="87">
        <v>6</v>
      </c>
      <c r="P252" s="86" t="s">
        <v>70</v>
      </c>
      <c r="Q252" s="88">
        <v>10.3</v>
      </c>
      <c r="S252" s="88">
        <v>2</v>
      </c>
      <c r="T252" s="88">
        <v>-3</v>
      </c>
    </row>
    <row r="253" spans="1:20" ht="15.6" x14ac:dyDescent="0.3">
      <c r="A253" s="208">
        <f>Survey!H154</f>
        <v>0</v>
      </c>
      <c r="B253" s="209">
        <f>Survey!G154</f>
        <v>2.9219999999999993</v>
      </c>
      <c r="C253" s="46" t="s">
        <v>15</v>
      </c>
      <c r="D253" s="51" t="s">
        <v>15</v>
      </c>
      <c r="E253" s="47" t="s">
        <v>15</v>
      </c>
      <c r="F253" s="40"/>
      <c r="G253" s="53">
        <v>0</v>
      </c>
      <c r="H253" s="45">
        <v>1.1569999999999996</v>
      </c>
      <c r="I253" s="46" t="s">
        <v>15</v>
      </c>
      <c r="J253" s="51" t="s">
        <v>15</v>
      </c>
      <c r="K253" s="106" t="s">
        <v>15</v>
      </c>
      <c r="M253" s="86" t="s">
        <v>71</v>
      </c>
      <c r="N253" s="87">
        <v>23</v>
      </c>
      <c r="P253" s="86" t="s">
        <v>71</v>
      </c>
      <c r="Q253" s="87">
        <v>23</v>
      </c>
      <c r="S253" s="88">
        <v>15</v>
      </c>
      <c r="T253" s="88">
        <v>12</v>
      </c>
    </row>
    <row r="254" spans="1:20" ht="15.6" x14ac:dyDescent="0.3">
      <c r="A254" s="208">
        <f>Survey!H155</f>
        <v>10</v>
      </c>
      <c r="B254" s="209">
        <f>Survey!G155</f>
        <v>2.9019999999999992</v>
      </c>
      <c r="C254" s="49">
        <f>IF(B254="","",ROUNDUP(((B253+B254)/2),2))</f>
        <v>2.92</v>
      </c>
      <c r="D254" s="52">
        <f>IF(A254="","",ROUND((A254-A253),2))</f>
        <v>10</v>
      </c>
      <c r="E254" s="50">
        <f>IF(D254="","",IF(B254="","",ROUND((D254*C254),3)))</f>
        <v>29.2</v>
      </c>
      <c r="F254" s="40"/>
      <c r="G254" s="54"/>
      <c r="H254" s="48"/>
      <c r="I254" s="49" t="str">
        <f>IF(H254="","",ROUNDUP(((H253+H254)/2),2))</f>
        <v/>
      </c>
      <c r="J254" s="52" t="str">
        <f>IF(G254="","",ROUND((G254-G253),2))</f>
        <v/>
      </c>
      <c r="K254" s="107" t="str">
        <f>IF(J254="","",IF(H254="","",ROUND((J254*I254),3)))</f>
        <v/>
      </c>
      <c r="M254" s="91">
        <v>2</v>
      </c>
      <c r="N254" s="92">
        <v>2</v>
      </c>
      <c r="P254" s="93">
        <v>1.5</v>
      </c>
      <c r="Q254" s="94">
        <v>1.5</v>
      </c>
    </row>
    <row r="255" spans="1:20" ht="15.6" x14ac:dyDescent="0.3">
      <c r="A255" s="208">
        <f>Survey!H156</f>
        <v>20</v>
      </c>
      <c r="B255" s="209">
        <f>Survey!G156</f>
        <v>1.9819999999999991</v>
      </c>
      <c r="C255" s="49">
        <f t="shared" ref="C255:C257" si="81">IF(B255="","",ROUNDUP(((B254+B255)/2),2))</f>
        <v>2.4499999999999997</v>
      </c>
      <c r="D255" s="52">
        <f t="shared" ref="D255:D257" si="82">IF(A255="","",ROUND((A255-A254),2))</f>
        <v>10</v>
      </c>
      <c r="E255" s="50">
        <f t="shared" ref="E255:E257" si="83">IF(D255="","",IF(B255="","",ROUND((D255*C255),3)))</f>
        <v>24.5</v>
      </c>
      <c r="F255" s="40"/>
      <c r="G255" s="54"/>
      <c r="H255" s="48"/>
      <c r="I255" s="49" t="str">
        <f t="shared" ref="I255:I261" si="84">IF(H255="","",ROUNDUP(((H254+H255)/2),2))</f>
        <v/>
      </c>
      <c r="J255" s="52" t="str">
        <f t="shared" ref="J255:J261" si="85">IF(G255="","",ROUND((G255-G254),2))</f>
        <v/>
      </c>
      <c r="K255" s="107" t="str">
        <f t="shared" ref="K255:K261" si="86">IF(J255="","",IF(H255="","",ROUND((J255*I255),3)))</f>
        <v/>
      </c>
      <c r="M255" s="95">
        <v>1</v>
      </c>
      <c r="N255" s="88">
        <v>0</v>
      </c>
      <c r="P255" s="96">
        <v>36</v>
      </c>
      <c r="Q255" s="88">
        <v>-0.26100000000000056</v>
      </c>
      <c r="S255" s="286" t="s">
        <v>72</v>
      </c>
      <c r="T255" s="286"/>
    </row>
    <row r="256" spans="1:20" ht="15.6" x14ac:dyDescent="0.3">
      <c r="A256" s="208">
        <f>Survey!H157</f>
        <v>26</v>
      </c>
      <c r="B256" s="209">
        <f>Survey!G157</f>
        <v>1.8219999999999992</v>
      </c>
      <c r="C256" s="49">
        <f t="shared" si="81"/>
        <v>1.91</v>
      </c>
      <c r="D256" s="52">
        <f t="shared" si="82"/>
        <v>6</v>
      </c>
      <c r="E256" s="50">
        <f t="shared" si="83"/>
        <v>11.46</v>
      </c>
      <c r="F256" s="40"/>
      <c r="G256" s="54"/>
      <c r="H256" s="48"/>
      <c r="I256" s="49" t="str">
        <f t="shared" si="84"/>
        <v/>
      </c>
      <c r="J256" s="52" t="str">
        <f t="shared" si="85"/>
        <v/>
      </c>
      <c r="K256" s="107" t="str">
        <f t="shared" si="86"/>
        <v/>
      </c>
      <c r="M256" s="97">
        <f>IF(N256="","-",(M255+(M254*(N251-N255))))</f>
        <v>20</v>
      </c>
      <c r="N256" s="88">
        <f>IF(N251="","-",N251)</f>
        <v>9.5</v>
      </c>
      <c r="P256" s="98">
        <f>IF(Q251="","-",(P255+(P254*IF((Q255-Q256)&lt;0,((Q255-Q256)*-1),(Q255-Q256)))))</f>
        <v>37.210499999999996</v>
      </c>
      <c r="Q256" s="88">
        <f>IF(Q251="","",Q251)</f>
        <v>-1.0680000000000001</v>
      </c>
      <c r="S256" s="269">
        <v>1.25</v>
      </c>
      <c r="T256" s="269"/>
    </row>
    <row r="257" spans="1:20" ht="15.6" x14ac:dyDescent="0.3">
      <c r="A257" s="208">
        <f>Survey!H158</f>
        <v>27</v>
      </c>
      <c r="B257" s="209">
        <f>Survey!G158</f>
        <v>1.1319999999999992</v>
      </c>
      <c r="C257" s="49">
        <f t="shared" si="81"/>
        <v>1.48</v>
      </c>
      <c r="D257" s="52">
        <f t="shared" si="82"/>
        <v>1</v>
      </c>
      <c r="E257" s="50">
        <f t="shared" si="83"/>
        <v>1.48</v>
      </c>
      <c r="F257" s="40"/>
      <c r="G257" s="54"/>
      <c r="H257" s="48"/>
      <c r="I257" s="49" t="str">
        <f t="shared" si="84"/>
        <v/>
      </c>
      <c r="J257" s="52" t="str">
        <f t="shared" si="85"/>
        <v/>
      </c>
      <c r="K257" s="107" t="str">
        <f t="shared" si="86"/>
        <v/>
      </c>
      <c r="M257" s="99">
        <f>IF(N252="","-",(M256+N252))</f>
        <v>26</v>
      </c>
      <c r="N257" s="88">
        <f>IF(N251="","-",N251)</f>
        <v>9.5</v>
      </c>
      <c r="P257" s="100">
        <f>IF(Q252="","",(P256+Q252))</f>
        <v>47.510499999999993</v>
      </c>
      <c r="Q257" s="88">
        <f>IF(Q251="","",Q251)</f>
        <v>-1.0680000000000001</v>
      </c>
      <c r="S257" s="101" t="s">
        <v>73</v>
      </c>
      <c r="T257" s="88">
        <f>IF(S252="","",IF(T252="","",(T252+((S256-T251)*((S252-T252)/(S251-T251))))))</f>
        <v>-1.125</v>
      </c>
    </row>
    <row r="258" spans="1:20" ht="15.6" x14ac:dyDescent="0.3">
      <c r="A258" s="208">
        <f>Survey!H160</f>
        <v>31</v>
      </c>
      <c r="B258" s="209">
        <f>Survey!G160</f>
        <v>0.30699999999999927</v>
      </c>
      <c r="C258" s="49">
        <f t="shared" ref="C258:C273" si="87">IF(B258="","",ROUNDUP(((B257+B258)/2),2))</f>
        <v>0.72</v>
      </c>
      <c r="D258" s="52">
        <f t="shared" ref="D258:D273" si="88">IF(A258="","",ROUND((A258-A257),2))</f>
        <v>4</v>
      </c>
      <c r="E258" s="50">
        <f t="shared" ref="E258:E273" si="89">IF(D258="","",IF(B258="","",ROUND((D258*C258),3)))</f>
        <v>2.88</v>
      </c>
      <c r="F258" s="40"/>
      <c r="G258" s="54"/>
      <c r="H258" s="48"/>
      <c r="I258" s="49" t="str">
        <f>IF(H258="","",ROUNDUP(((#REF!+H258)/2),2))</f>
        <v/>
      </c>
      <c r="J258" s="52" t="str">
        <f>IF(G258="","",ROUND((G258-#REF!),2))</f>
        <v/>
      </c>
      <c r="K258" s="107" t="str">
        <f t="shared" si="86"/>
        <v/>
      </c>
      <c r="M258" s="205"/>
      <c r="N258" s="206"/>
      <c r="P258" s="207"/>
      <c r="Q258" s="206"/>
      <c r="T258" s="206"/>
    </row>
    <row r="259" spans="1:20" ht="15.6" x14ac:dyDescent="0.3">
      <c r="A259" s="208">
        <f>Survey!H161</f>
        <v>35</v>
      </c>
      <c r="B259" s="209">
        <f>Survey!G161</f>
        <v>-5.3000000000000824E-2</v>
      </c>
      <c r="C259" s="49">
        <f t="shared" si="87"/>
        <v>0.13</v>
      </c>
      <c r="D259" s="52">
        <f t="shared" si="88"/>
        <v>4</v>
      </c>
      <c r="E259" s="50">
        <f t="shared" si="89"/>
        <v>0.52</v>
      </c>
      <c r="F259" s="40"/>
      <c r="G259" s="54"/>
      <c r="H259" s="48"/>
      <c r="I259" s="49" t="str">
        <f t="shared" si="84"/>
        <v/>
      </c>
      <c r="J259" s="52" t="str">
        <f t="shared" si="85"/>
        <v/>
      </c>
      <c r="K259" s="107" t="str">
        <f t="shared" si="86"/>
        <v/>
      </c>
      <c r="M259" s="205"/>
      <c r="N259" s="206"/>
      <c r="P259" s="207"/>
      <c r="Q259" s="206"/>
      <c r="T259" s="206"/>
    </row>
    <row r="260" spans="1:20" ht="15.6" x14ac:dyDescent="0.3">
      <c r="A260" s="208">
        <f>Survey!H162</f>
        <v>40</v>
      </c>
      <c r="B260" s="209">
        <f>Survey!G162</f>
        <v>0.16699999999999915</v>
      </c>
      <c r="C260" s="49">
        <f t="shared" si="87"/>
        <v>6.0000000000000005E-2</v>
      </c>
      <c r="D260" s="52">
        <f t="shared" si="88"/>
        <v>5</v>
      </c>
      <c r="E260" s="50">
        <f t="shared" si="89"/>
        <v>0.3</v>
      </c>
      <c r="F260" s="40"/>
      <c r="G260" s="54"/>
      <c r="H260" s="48"/>
      <c r="I260" s="49" t="str">
        <f t="shared" si="84"/>
        <v/>
      </c>
      <c r="J260" s="52" t="str">
        <f t="shared" si="85"/>
        <v/>
      </c>
      <c r="K260" s="107" t="str">
        <f t="shared" si="86"/>
        <v/>
      </c>
      <c r="M260" s="205"/>
      <c r="N260" s="206"/>
      <c r="P260" s="207"/>
      <c r="Q260" s="206"/>
      <c r="T260" s="206"/>
    </row>
    <row r="261" spans="1:20" ht="15.6" x14ac:dyDescent="0.3">
      <c r="A261" s="208">
        <f>Survey!H163</f>
        <v>44</v>
      </c>
      <c r="B261" s="209">
        <f>Survey!G163</f>
        <v>-1.0730000000000006</v>
      </c>
      <c r="C261" s="49">
        <f t="shared" si="87"/>
        <v>-0.46</v>
      </c>
      <c r="D261" s="52">
        <f t="shared" si="88"/>
        <v>4</v>
      </c>
      <c r="E261" s="50">
        <f t="shared" si="89"/>
        <v>-1.84</v>
      </c>
      <c r="F261" s="40"/>
      <c r="G261" s="54"/>
      <c r="H261" s="48"/>
      <c r="I261" s="49" t="str">
        <f t="shared" si="84"/>
        <v/>
      </c>
      <c r="J261" s="52" t="str">
        <f t="shared" si="85"/>
        <v/>
      </c>
      <c r="K261" s="107" t="str">
        <f t="shared" si="86"/>
        <v/>
      </c>
      <c r="M261" s="205"/>
      <c r="N261" s="206"/>
      <c r="P261" s="207"/>
      <c r="Q261" s="206"/>
      <c r="T261" s="206"/>
    </row>
    <row r="262" spans="1:20" ht="15.6" x14ac:dyDescent="0.3">
      <c r="A262" s="208">
        <f>Survey!H164</f>
        <v>49</v>
      </c>
      <c r="B262" s="209">
        <f>Survey!G164</f>
        <v>-1.4030000000000007</v>
      </c>
      <c r="C262" s="49">
        <f t="shared" si="87"/>
        <v>-1.24</v>
      </c>
      <c r="D262" s="52">
        <f t="shared" si="88"/>
        <v>5</v>
      </c>
      <c r="E262" s="50">
        <f t="shared" si="89"/>
        <v>-6.2</v>
      </c>
      <c r="F262" s="40"/>
      <c r="G262" s="54"/>
      <c r="H262" s="48"/>
      <c r="I262" s="49" t="str">
        <f t="shared" ref="I262:I273" si="90">IF(H262="","",ROUNDUP(((H261+H262)/2),2))</f>
        <v/>
      </c>
      <c r="J262" s="52" t="str">
        <f t="shared" ref="J262:J273" si="91">IF(G262="","",ROUND((G262-G261),2))</f>
        <v/>
      </c>
      <c r="K262" s="107" t="str">
        <f t="shared" ref="K262:K273" si="92">IF(J262="","",IF(H262="","",ROUND((J262*I262),3)))</f>
        <v/>
      </c>
      <c r="M262" s="205"/>
      <c r="N262" s="206"/>
      <c r="P262" s="207"/>
      <c r="Q262" s="206"/>
      <c r="T262" s="206"/>
    </row>
    <row r="263" spans="1:20" ht="15.6" x14ac:dyDescent="0.3">
      <c r="A263" s="208">
        <f>Survey!H165</f>
        <v>53</v>
      </c>
      <c r="B263" s="209">
        <f>Survey!G165</f>
        <v>-1.4130000000000009</v>
      </c>
      <c r="C263" s="49">
        <f t="shared" si="87"/>
        <v>-1.41</v>
      </c>
      <c r="D263" s="52">
        <f t="shared" si="88"/>
        <v>4</v>
      </c>
      <c r="E263" s="50">
        <f t="shared" si="89"/>
        <v>-5.64</v>
      </c>
      <c r="F263" s="40"/>
      <c r="G263" s="54"/>
      <c r="H263" s="48"/>
      <c r="I263" s="49" t="str">
        <f t="shared" si="90"/>
        <v/>
      </c>
      <c r="J263" s="52" t="str">
        <f t="shared" si="91"/>
        <v/>
      </c>
      <c r="K263" s="107" t="str">
        <f t="shared" si="92"/>
        <v/>
      </c>
      <c r="M263" s="205"/>
      <c r="N263" s="206"/>
      <c r="P263" s="207"/>
      <c r="Q263" s="206"/>
      <c r="T263" s="206"/>
    </row>
    <row r="264" spans="1:20" ht="15.6" x14ac:dyDescent="0.3">
      <c r="A264" s="208">
        <f>Survey!H166</f>
        <v>57</v>
      </c>
      <c r="B264" s="209">
        <f>Survey!G166</f>
        <v>-0.99300000000000099</v>
      </c>
      <c r="C264" s="49">
        <f t="shared" si="87"/>
        <v>-1.21</v>
      </c>
      <c r="D264" s="52">
        <f t="shared" si="88"/>
        <v>4</v>
      </c>
      <c r="E264" s="50">
        <f t="shared" si="89"/>
        <v>-4.84</v>
      </c>
      <c r="F264" s="40"/>
      <c r="G264" s="54"/>
      <c r="H264" s="48"/>
      <c r="I264" s="49" t="str">
        <f t="shared" si="90"/>
        <v/>
      </c>
      <c r="J264" s="52" t="str">
        <f t="shared" si="91"/>
        <v/>
      </c>
      <c r="K264" s="107" t="str">
        <f t="shared" si="92"/>
        <v/>
      </c>
      <c r="M264" s="205"/>
      <c r="N264" s="206"/>
      <c r="P264" s="207"/>
      <c r="Q264" s="206"/>
      <c r="T264" s="206"/>
    </row>
    <row r="265" spans="1:20" ht="15.6" x14ac:dyDescent="0.3">
      <c r="A265" s="208">
        <f>Survey!H167</f>
        <v>62</v>
      </c>
      <c r="B265" s="209">
        <f>Survey!G167</f>
        <v>-0.7730000000000008</v>
      </c>
      <c r="C265" s="49">
        <f t="shared" si="87"/>
        <v>-0.89</v>
      </c>
      <c r="D265" s="52">
        <f t="shared" si="88"/>
        <v>5</v>
      </c>
      <c r="E265" s="50">
        <f t="shared" si="89"/>
        <v>-4.45</v>
      </c>
      <c r="F265" s="40"/>
      <c r="G265" s="54"/>
      <c r="H265" s="48"/>
      <c r="I265" s="49" t="str">
        <f t="shared" si="90"/>
        <v/>
      </c>
      <c r="J265" s="52" t="str">
        <f t="shared" si="91"/>
        <v/>
      </c>
      <c r="K265" s="107" t="str">
        <f t="shared" si="92"/>
        <v/>
      </c>
      <c r="M265" s="205"/>
      <c r="N265" s="206"/>
      <c r="P265" s="207"/>
      <c r="Q265" s="206"/>
      <c r="T265" s="206"/>
    </row>
    <row r="266" spans="1:20" ht="15.6" x14ac:dyDescent="0.3">
      <c r="A266" s="208">
        <f>Survey!H168</f>
        <v>66</v>
      </c>
      <c r="B266" s="209">
        <f>Survey!G168</f>
        <v>-0.17300000000000071</v>
      </c>
      <c r="C266" s="49">
        <f t="shared" si="87"/>
        <v>-0.48</v>
      </c>
      <c r="D266" s="52">
        <f t="shared" si="88"/>
        <v>4</v>
      </c>
      <c r="E266" s="50">
        <f t="shared" si="89"/>
        <v>-1.92</v>
      </c>
      <c r="F266" s="40"/>
      <c r="G266" s="54"/>
      <c r="H266" s="48"/>
      <c r="I266" s="49" t="str">
        <f t="shared" si="90"/>
        <v/>
      </c>
      <c r="J266" s="52" t="str">
        <f t="shared" si="91"/>
        <v/>
      </c>
      <c r="K266" s="107" t="str">
        <f t="shared" si="92"/>
        <v/>
      </c>
      <c r="M266" s="205"/>
      <c r="N266" s="206"/>
      <c r="P266" s="207"/>
      <c r="Q266" s="206"/>
      <c r="T266" s="206"/>
    </row>
    <row r="267" spans="1:20" ht="15.6" x14ac:dyDescent="0.3">
      <c r="A267" s="208">
        <f>Survey!H170</f>
        <v>68</v>
      </c>
      <c r="B267" s="209">
        <f>Survey!G170</f>
        <v>1.3519999999999992</v>
      </c>
      <c r="C267" s="49">
        <f t="shared" si="87"/>
        <v>0.59</v>
      </c>
      <c r="D267" s="52">
        <f t="shared" si="88"/>
        <v>2</v>
      </c>
      <c r="E267" s="50">
        <f t="shared" si="89"/>
        <v>1.18</v>
      </c>
      <c r="F267" s="40"/>
      <c r="G267" s="54"/>
      <c r="H267" s="48"/>
      <c r="I267" s="49" t="str">
        <f>IF(H267="","",ROUNDUP(((#REF!+H267)/2),2))</f>
        <v/>
      </c>
      <c r="J267" s="52" t="str">
        <f>IF(G267="","",ROUND((G267-#REF!),2))</f>
        <v/>
      </c>
      <c r="K267" s="107" t="str">
        <f t="shared" si="92"/>
        <v/>
      </c>
      <c r="M267" s="205"/>
      <c r="N267" s="206"/>
      <c r="P267" s="207"/>
      <c r="Q267" s="206"/>
      <c r="T267" s="206"/>
    </row>
    <row r="268" spans="1:20" ht="15.6" x14ac:dyDescent="0.3">
      <c r="A268" s="208">
        <f>Survey!H171</f>
        <v>72</v>
      </c>
      <c r="B268" s="209">
        <f>Survey!G171</f>
        <v>2.0919999999999992</v>
      </c>
      <c r="C268" s="49">
        <f t="shared" si="87"/>
        <v>1.73</v>
      </c>
      <c r="D268" s="52">
        <f t="shared" si="88"/>
        <v>4</v>
      </c>
      <c r="E268" s="50">
        <f t="shared" si="89"/>
        <v>6.92</v>
      </c>
      <c r="F268" s="40"/>
      <c r="G268" s="54"/>
      <c r="H268" s="48"/>
      <c r="I268" s="49" t="str">
        <f t="shared" si="90"/>
        <v/>
      </c>
      <c r="J268" s="52" t="str">
        <f t="shared" si="91"/>
        <v/>
      </c>
      <c r="K268" s="107" t="str">
        <f t="shared" si="92"/>
        <v/>
      </c>
      <c r="M268" s="205"/>
      <c r="N268" s="206"/>
      <c r="P268" s="207"/>
      <c r="Q268" s="206"/>
      <c r="T268" s="206"/>
    </row>
    <row r="269" spans="1:20" ht="15.6" x14ac:dyDescent="0.3">
      <c r="A269" s="208">
        <f>Survey!H172</f>
        <v>74</v>
      </c>
      <c r="B269" s="209">
        <f>Survey!G172</f>
        <v>2.1019999999999994</v>
      </c>
      <c r="C269" s="49">
        <f t="shared" si="87"/>
        <v>2.0999999999999996</v>
      </c>
      <c r="D269" s="52">
        <f t="shared" si="88"/>
        <v>2</v>
      </c>
      <c r="E269" s="50">
        <f t="shared" si="89"/>
        <v>4.2</v>
      </c>
      <c r="F269" s="40"/>
      <c r="G269" s="54"/>
      <c r="H269" s="48"/>
      <c r="I269" s="49" t="str">
        <f t="shared" si="90"/>
        <v/>
      </c>
      <c r="J269" s="52" t="str">
        <f t="shared" si="91"/>
        <v/>
      </c>
      <c r="K269" s="107" t="str">
        <f t="shared" si="92"/>
        <v/>
      </c>
      <c r="M269" s="205"/>
      <c r="N269" s="206"/>
      <c r="P269" s="207"/>
      <c r="Q269" s="206"/>
      <c r="T269" s="206"/>
    </row>
    <row r="270" spans="1:20" ht="15.6" x14ac:dyDescent="0.3">
      <c r="A270" s="208">
        <f>Survey!H173</f>
        <v>75</v>
      </c>
      <c r="B270" s="209">
        <f>Survey!G173</f>
        <v>0.75199999999999889</v>
      </c>
      <c r="C270" s="49">
        <f t="shared" si="87"/>
        <v>1.43</v>
      </c>
      <c r="D270" s="52">
        <f t="shared" si="88"/>
        <v>1</v>
      </c>
      <c r="E270" s="50">
        <f t="shared" si="89"/>
        <v>1.43</v>
      </c>
      <c r="F270" s="40"/>
      <c r="G270" s="54"/>
      <c r="H270" s="48"/>
      <c r="I270" s="49" t="str">
        <f t="shared" si="90"/>
        <v/>
      </c>
      <c r="J270" s="52" t="str">
        <f t="shared" si="91"/>
        <v/>
      </c>
      <c r="K270" s="107" t="str">
        <f t="shared" si="92"/>
        <v/>
      </c>
      <c r="M270" s="205"/>
      <c r="N270" s="206"/>
      <c r="P270" s="207"/>
      <c r="Q270" s="206"/>
      <c r="T270" s="206"/>
    </row>
    <row r="271" spans="1:20" ht="15.6" x14ac:dyDescent="0.3">
      <c r="A271" s="208">
        <f>Survey!H174</f>
        <v>80</v>
      </c>
      <c r="B271" s="209">
        <f>Survey!G174</f>
        <v>0.84199999999999919</v>
      </c>
      <c r="C271" s="49">
        <f t="shared" si="87"/>
        <v>0.8</v>
      </c>
      <c r="D271" s="52">
        <f t="shared" si="88"/>
        <v>5</v>
      </c>
      <c r="E271" s="50">
        <f t="shared" si="89"/>
        <v>4</v>
      </c>
      <c r="F271" s="40"/>
      <c r="G271" s="54"/>
      <c r="H271" s="48"/>
      <c r="I271" s="49" t="str">
        <f t="shared" si="90"/>
        <v/>
      </c>
      <c r="J271" s="52" t="str">
        <f t="shared" si="91"/>
        <v/>
      </c>
      <c r="K271" s="107" t="str">
        <f t="shared" si="92"/>
        <v/>
      </c>
      <c r="M271" s="205"/>
      <c r="N271" s="206"/>
      <c r="P271" s="207"/>
      <c r="Q271" s="206"/>
      <c r="T271" s="206"/>
    </row>
    <row r="272" spans="1:20" ht="15.6" x14ac:dyDescent="0.3">
      <c r="A272" s="208">
        <f>Survey!H175</f>
        <v>81.5</v>
      </c>
      <c r="B272" s="209">
        <f>Survey!G175</f>
        <v>2.2219999999999991</v>
      </c>
      <c r="C272" s="49">
        <f t="shared" si="87"/>
        <v>1.54</v>
      </c>
      <c r="D272" s="52">
        <f t="shared" si="88"/>
        <v>1.5</v>
      </c>
      <c r="E272" s="50">
        <f t="shared" si="89"/>
        <v>2.31</v>
      </c>
      <c r="F272" s="40"/>
      <c r="G272" s="54"/>
      <c r="H272" s="48"/>
      <c r="I272" s="49" t="str">
        <f t="shared" si="90"/>
        <v/>
      </c>
      <c r="J272" s="52" t="str">
        <f t="shared" si="91"/>
        <v/>
      </c>
      <c r="K272" s="107" t="str">
        <f t="shared" si="92"/>
        <v/>
      </c>
      <c r="M272" s="205"/>
      <c r="N272" s="206"/>
      <c r="P272" s="207"/>
      <c r="Q272" s="206"/>
      <c r="T272" s="206"/>
    </row>
    <row r="273" spans="1:20" ht="16.2" thickBot="1" x14ac:dyDescent="0.35">
      <c r="A273" s="208">
        <f>Survey!H176</f>
        <v>85.5</v>
      </c>
      <c r="B273" s="209">
        <f>Survey!G176</f>
        <v>2.2119999999999989</v>
      </c>
      <c r="C273" s="49">
        <f t="shared" si="87"/>
        <v>2.2199999999999998</v>
      </c>
      <c r="D273" s="52">
        <f t="shared" si="88"/>
        <v>4</v>
      </c>
      <c r="E273" s="50">
        <f t="shared" si="89"/>
        <v>8.8800000000000008</v>
      </c>
      <c r="F273" s="40"/>
      <c r="G273" s="54"/>
      <c r="H273" s="48"/>
      <c r="I273" s="49" t="str">
        <f t="shared" si="90"/>
        <v/>
      </c>
      <c r="J273" s="52" t="str">
        <f t="shared" si="91"/>
        <v/>
      </c>
      <c r="K273" s="107" t="str">
        <f t="shared" si="92"/>
        <v/>
      </c>
      <c r="M273" s="205"/>
      <c r="N273" s="206"/>
      <c r="P273" s="207"/>
      <c r="Q273" s="206"/>
      <c r="T273" s="206"/>
    </row>
    <row r="274" spans="1:20" ht="16.2" thickBot="1" x14ac:dyDescent="0.35">
      <c r="A274" s="287">
        <f>ROUND((SUM(D253:D273)),3)</f>
        <v>85.5</v>
      </c>
      <c r="B274" s="275"/>
      <c r="C274" s="272">
        <f>IF(A274="","-",IF(A274="-","-",IF(A274=0,"-",ROUND((SUM(E253:E273)),3))))</f>
        <v>74.37</v>
      </c>
      <c r="D274" s="272"/>
      <c r="E274" s="273"/>
      <c r="F274" s="41"/>
      <c r="G274" s="274">
        <f>ROUND((SUM(J253:J273)),3)</f>
        <v>0</v>
      </c>
      <c r="H274" s="275"/>
      <c r="I274" s="272" t="str">
        <f>IF(G274="","-",IF(G274="-","-",IF(G274=0,"-",ROUND((SUM(K253:K273)),3))))</f>
        <v>-</v>
      </c>
      <c r="J274" s="272"/>
      <c r="K274" s="273"/>
      <c r="M274" s="109" t="e">
        <f>#REF!</f>
        <v>#REF!</v>
      </c>
      <c r="N274" s="7"/>
      <c r="Q274" s="7"/>
      <c r="T274" s="7"/>
    </row>
    <row r="275" spans="1:20" ht="16.2" thickBot="1" x14ac:dyDescent="0.35">
      <c r="A275" s="276" t="str">
        <f>IF(C274="","-",IF(C274="-","-",IF(I274="","-",IF(I274="-","-",IF((C274-I274)&lt;=0,((C274-I274)*-1),(C274-I274))))))</f>
        <v>-</v>
      </c>
      <c r="B275" s="277"/>
      <c r="C275" s="277"/>
      <c r="D275" s="277"/>
      <c r="E275" s="277"/>
      <c r="F275" s="277"/>
      <c r="G275" s="277"/>
      <c r="H275" s="277"/>
      <c r="I275" s="277"/>
      <c r="J275" s="277"/>
      <c r="K275" s="278"/>
      <c r="M275" s="110" t="e">
        <f>#REF!</f>
        <v>#REF!</v>
      </c>
      <c r="N275" s="7"/>
      <c r="Q275" s="7"/>
      <c r="T275" s="7"/>
    </row>
    <row r="276" spans="1:20" ht="15.6" x14ac:dyDescent="0.3">
      <c r="A276" s="20"/>
      <c r="B276" s="20"/>
      <c r="N276" s="7"/>
      <c r="Q276" s="7"/>
      <c r="T276" s="7"/>
    </row>
    <row r="277" spans="1:20" x14ac:dyDescent="0.3">
      <c r="D277" s="279">
        <f>A260</f>
        <v>40</v>
      </c>
      <c r="E277" s="279"/>
      <c r="F277" s="279"/>
      <c r="G277" s="279"/>
      <c r="H277" s="279"/>
      <c r="I277" s="279"/>
      <c r="J277" s="279"/>
      <c r="N277" s="7"/>
      <c r="Q277" s="7"/>
      <c r="T277" s="7"/>
    </row>
    <row r="278" spans="1:20" x14ac:dyDescent="0.3">
      <c r="D278" s="279"/>
      <c r="E278" s="279"/>
      <c r="F278" s="279"/>
      <c r="G278" s="279"/>
      <c r="H278" s="279"/>
      <c r="I278" s="279"/>
      <c r="J278" s="279"/>
      <c r="N278" s="7"/>
      <c r="Q278" s="7"/>
      <c r="T278" s="7"/>
    </row>
    <row r="279" spans="1:20" x14ac:dyDescent="0.3">
      <c r="N279" s="7"/>
      <c r="Q279" s="7"/>
      <c r="T279" s="7"/>
    </row>
    <row r="280" spans="1:20" x14ac:dyDescent="0.3">
      <c r="N280" s="7"/>
      <c r="Q280" s="7"/>
      <c r="T280" s="7"/>
    </row>
    <row r="281" spans="1:20" x14ac:dyDescent="0.3">
      <c r="N281" s="7"/>
      <c r="Q281" s="7"/>
      <c r="T281" s="7"/>
    </row>
    <row r="282" spans="1:20" x14ac:dyDescent="0.3">
      <c r="N282" s="7"/>
      <c r="Q282" s="7"/>
      <c r="T282" s="7"/>
    </row>
    <row r="283" spans="1:20" x14ac:dyDescent="0.3">
      <c r="N283" s="7"/>
      <c r="Q283" s="7"/>
      <c r="T283" s="7"/>
    </row>
    <row r="284" spans="1:20" x14ac:dyDescent="0.3">
      <c r="N284" s="7"/>
      <c r="Q284" s="7"/>
      <c r="T284" s="7"/>
    </row>
    <row r="285" spans="1:20" x14ac:dyDescent="0.3">
      <c r="N285" s="7"/>
      <c r="Q285" s="7"/>
      <c r="T285" s="7"/>
    </row>
    <row r="286" spans="1:20" x14ac:dyDescent="0.3">
      <c r="N286" s="7"/>
      <c r="Q286" s="7"/>
      <c r="T286" s="7"/>
    </row>
    <row r="287" spans="1:20" x14ac:dyDescent="0.3">
      <c r="N287" s="7"/>
      <c r="Q287" s="7"/>
      <c r="T287" s="7"/>
    </row>
    <row r="288" spans="1:20" x14ac:dyDescent="0.3">
      <c r="N288" s="7"/>
      <c r="Q288" s="7"/>
      <c r="T288" s="7"/>
    </row>
    <row r="289" spans="1:20" x14ac:dyDescent="0.3">
      <c r="N289" s="7"/>
      <c r="Q289" s="7"/>
      <c r="T289" s="7"/>
    </row>
    <row r="290" spans="1:20" ht="14.4" thickBot="1" x14ac:dyDescent="0.35">
      <c r="N290" s="7"/>
      <c r="Q290" s="7"/>
      <c r="T290" s="7"/>
    </row>
    <row r="291" spans="1:20" ht="16.2" thickBot="1" x14ac:dyDescent="0.35">
      <c r="A291" s="264" t="s">
        <v>129</v>
      </c>
      <c r="B291" s="265"/>
      <c r="C291" s="265"/>
      <c r="D291" s="265"/>
      <c r="E291" s="265"/>
      <c r="F291" s="265"/>
      <c r="G291" s="265"/>
      <c r="H291" s="265"/>
      <c r="I291" s="265"/>
      <c r="J291" s="265"/>
      <c r="K291" s="266"/>
      <c r="M291" s="268" t="s">
        <v>65</v>
      </c>
      <c r="N291" s="268"/>
      <c r="P291" s="268" t="s">
        <v>66</v>
      </c>
      <c r="Q291" s="268"/>
      <c r="S291" s="268" t="s">
        <v>67</v>
      </c>
      <c r="T291" s="268"/>
    </row>
    <row r="292" spans="1:20" ht="16.2" thickBot="1" x14ac:dyDescent="0.35">
      <c r="A292" s="280" t="s">
        <v>8</v>
      </c>
      <c r="B292" s="281"/>
      <c r="C292" s="281"/>
      <c r="D292" s="281"/>
      <c r="E292" s="282"/>
      <c r="F292" s="39"/>
      <c r="G292" s="283" t="s">
        <v>63</v>
      </c>
      <c r="H292" s="284"/>
      <c r="I292" s="284"/>
      <c r="J292" s="284"/>
      <c r="K292" s="285"/>
      <c r="M292" s="86" t="s">
        <v>68</v>
      </c>
      <c r="N292" s="87">
        <v>9.5</v>
      </c>
      <c r="P292" s="86" t="s">
        <v>69</v>
      </c>
      <c r="Q292" s="88">
        <v>-1.0860000000000001</v>
      </c>
      <c r="S292" s="89">
        <v>0</v>
      </c>
      <c r="T292" s="90">
        <v>2</v>
      </c>
    </row>
    <row r="293" spans="1:20" ht="16.2" thickBot="1" x14ac:dyDescent="0.35">
      <c r="A293" s="42" t="s">
        <v>11</v>
      </c>
      <c r="B293" s="43" t="s">
        <v>12</v>
      </c>
      <c r="C293" s="43" t="s">
        <v>13</v>
      </c>
      <c r="D293" s="43" t="s">
        <v>11</v>
      </c>
      <c r="E293" s="44" t="s">
        <v>14</v>
      </c>
      <c r="F293" s="40"/>
      <c r="G293" s="42" t="str">
        <f>A293</f>
        <v>Dist</v>
      </c>
      <c r="H293" s="43" t="str">
        <f>B293</f>
        <v>R.L</v>
      </c>
      <c r="I293" s="43" t="str">
        <f>C293</f>
        <v>Av.RL</v>
      </c>
      <c r="J293" s="43" t="str">
        <f>D293</f>
        <v>Dist</v>
      </c>
      <c r="K293" s="44" t="str">
        <f>E293</f>
        <v>Area</v>
      </c>
      <c r="M293" s="86" t="s">
        <v>70</v>
      </c>
      <c r="N293" s="87">
        <v>6</v>
      </c>
      <c r="P293" s="86" t="s">
        <v>70</v>
      </c>
      <c r="Q293" s="88">
        <v>10.6</v>
      </c>
      <c r="S293" s="88">
        <v>2</v>
      </c>
      <c r="T293" s="88">
        <v>-3</v>
      </c>
    </row>
    <row r="294" spans="1:20" ht="15.6" x14ac:dyDescent="0.3">
      <c r="A294" s="208">
        <f>Survey!H178</f>
        <v>0</v>
      </c>
      <c r="B294" s="209">
        <f>Survey!G178</f>
        <v>2.4899999999999993</v>
      </c>
      <c r="C294" s="46" t="s">
        <v>15</v>
      </c>
      <c r="D294" s="51" t="s">
        <v>15</v>
      </c>
      <c r="E294" s="47" t="s">
        <v>15</v>
      </c>
      <c r="F294" s="40"/>
      <c r="G294" s="53">
        <v>0</v>
      </c>
      <c r="H294" s="45">
        <v>0.58699999999999886</v>
      </c>
      <c r="I294" s="46" t="s">
        <v>15</v>
      </c>
      <c r="J294" s="51" t="s">
        <v>15</v>
      </c>
      <c r="K294" s="106" t="s">
        <v>15</v>
      </c>
      <c r="M294" s="86" t="s">
        <v>71</v>
      </c>
      <c r="N294" s="87">
        <v>23</v>
      </c>
      <c r="P294" s="86" t="s">
        <v>71</v>
      </c>
      <c r="Q294" s="87">
        <v>23</v>
      </c>
      <c r="S294" s="88">
        <v>15</v>
      </c>
      <c r="T294" s="88">
        <v>12</v>
      </c>
    </row>
    <row r="295" spans="1:20" ht="15.6" x14ac:dyDescent="0.3">
      <c r="A295" s="208">
        <f>Survey!H179</f>
        <v>3.5</v>
      </c>
      <c r="B295" s="209">
        <f>Survey!G179</f>
        <v>2.4999999999999991</v>
      </c>
      <c r="C295" s="49">
        <f>IF(B295="","",ROUNDUP(((B294+B295)/2),2))</f>
        <v>2.5</v>
      </c>
      <c r="D295" s="52">
        <f>IF(A295="","",ROUND((A295-A294),2))</f>
        <v>3.5</v>
      </c>
      <c r="E295" s="50">
        <f>IF(D295="","",IF(B295="","",ROUND((D295*C295),3)))</f>
        <v>8.75</v>
      </c>
      <c r="F295" s="40"/>
      <c r="G295" s="54"/>
      <c r="H295" s="48"/>
      <c r="I295" s="49" t="str">
        <f>IF(H295="","",ROUNDUP(((H294+H295)/2),2))</f>
        <v/>
      </c>
      <c r="J295" s="52" t="str">
        <f>IF(G295="","",ROUND((G295-G294),2))</f>
        <v/>
      </c>
      <c r="K295" s="107" t="str">
        <f>IF(J295="","",IF(H295="","",ROUND((J295*I295),3)))</f>
        <v/>
      </c>
      <c r="M295" s="91">
        <v>2</v>
      </c>
      <c r="N295" s="92">
        <v>2</v>
      </c>
      <c r="P295" s="93">
        <v>1.5</v>
      </c>
      <c r="Q295" s="94">
        <v>1.5</v>
      </c>
    </row>
    <row r="296" spans="1:20" ht="15.6" x14ac:dyDescent="0.3">
      <c r="A296" s="208">
        <f>Survey!H180</f>
        <v>9</v>
      </c>
      <c r="B296" s="209">
        <f>Survey!G180</f>
        <v>1.9699999999999991</v>
      </c>
      <c r="C296" s="49">
        <f t="shared" ref="C296" si="93">IF(B296="","",ROUNDUP(((B295+B296)/2),2))</f>
        <v>2.2399999999999998</v>
      </c>
      <c r="D296" s="52">
        <f t="shared" ref="D296" si="94">IF(A296="","",ROUND((A296-A295),2))</f>
        <v>5.5</v>
      </c>
      <c r="E296" s="50">
        <f t="shared" ref="E296" si="95">IF(D296="","",IF(B296="","",ROUND((D296*C296),3)))</f>
        <v>12.32</v>
      </c>
      <c r="F296" s="40"/>
      <c r="G296" s="54"/>
      <c r="H296" s="48"/>
      <c r="I296" s="49" t="str">
        <f t="shared" ref="I296" si="96">IF(H296="","",ROUNDUP(((H295+H296)/2),2))</f>
        <v/>
      </c>
      <c r="J296" s="52" t="str">
        <f t="shared" ref="J296" si="97">IF(G296="","",ROUND((G296-G295),2))</f>
        <v/>
      </c>
      <c r="K296" s="107" t="str">
        <f t="shared" ref="K296" si="98">IF(J296="","",IF(H296="","",ROUND((J296*I296),3)))</f>
        <v/>
      </c>
      <c r="M296" s="95">
        <v>1</v>
      </c>
      <c r="N296" s="88">
        <v>0</v>
      </c>
      <c r="P296" s="96">
        <v>30</v>
      </c>
      <c r="Q296" s="88">
        <v>8.9999999999990088E-3</v>
      </c>
      <c r="S296" s="286" t="s">
        <v>72</v>
      </c>
      <c r="T296" s="286"/>
    </row>
    <row r="297" spans="1:20" ht="15.6" x14ac:dyDescent="0.3">
      <c r="A297" s="208">
        <f>Survey!H182</f>
        <v>12</v>
      </c>
      <c r="B297" s="209">
        <f>Survey!G182</f>
        <v>0.59799999999999898</v>
      </c>
      <c r="C297" s="49">
        <f t="shared" ref="C297:C311" si="99">IF(B297="","",ROUNDUP(((B296+B297)/2),2))</f>
        <v>1.29</v>
      </c>
      <c r="D297" s="52">
        <f t="shared" ref="D297:D311" si="100">IF(A297="","",ROUND((A297-A296),2))</f>
        <v>3</v>
      </c>
      <c r="E297" s="50">
        <f t="shared" ref="E297:E311" si="101">IF(D297="","",IF(B297="","",ROUND((D297*C297),3)))</f>
        <v>3.87</v>
      </c>
      <c r="F297" s="40"/>
      <c r="G297" s="54"/>
      <c r="H297" s="48"/>
      <c r="I297" s="49" t="str">
        <f>IF(H297="","",ROUNDUP(((#REF!+H297)/2),2))</f>
        <v/>
      </c>
      <c r="J297" s="52" t="str">
        <f>IF(G297="","",ROUND((G297-#REF!),2))</f>
        <v/>
      </c>
      <c r="K297" s="107" t="str">
        <f>IF(J297="","",IF(H297="","",ROUND((J297*I297),3)))</f>
        <v/>
      </c>
      <c r="M297" s="99" t="e">
        <f>IF(N293="","-",(#REF!+N293))</f>
        <v>#REF!</v>
      </c>
      <c r="N297" s="88">
        <f>IF(N292="","-",N292)</f>
        <v>9.5</v>
      </c>
      <c r="P297" s="100" t="e">
        <f>IF(Q293="","",(#REF!+Q293))</f>
        <v>#REF!</v>
      </c>
      <c r="Q297" s="88">
        <f>IF(Q292="","",Q292)</f>
        <v>-1.0860000000000001</v>
      </c>
      <c r="S297" s="101" t="s">
        <v>73</v>
      </c>
      <c r="T297" s="88" t="e">
        <f>IF(S293="","",IF(T293="","",(T293+((#REF!-T292)*((S293-T293)/(S292-T292))))))</f>
        <v>#REF!</v>
      </c>
    </row>
    <row r="298" spans="1:20" ht="15.6" x14ac:dyDescent="0.3">
      <c r="A298" s="208">
        <f>Survey!H183</f>
        <v>16</v>
      </c>
      <c r="B298" s="209">
        <f>Survey!G183</f>
        <v>-0.63200000000000078</v>
      </c>
      <c r="C298" s="49">
        <f t="shared" si="99"/>
        <v>-0.02</v>
      </c>
      <c r="D298" s="52">
        <f t="shared" si="100"/>
        <v>4</v>
      </c>
      <c r="E298" s="50">
        <f t="shared" si="101"/>
        <v>-0.08</v>
      </c>
      <c r="F298" s="40"/>
      <c r="G298" s="54"/>
      <c r="H298" s="48"/>
      <c r="I298" s="49" t="str">
        <f t="shared" ref="I298:I311" si="102">IF(H298="","",ROUNDUP(((H297+H298)/2),2))</f>
        <v/>
      </c>
      <c r="J298" s="52" t="str">
        <f t="shared" ref="J298:J311" si="103">IF(G298="","",ROUND((G298-G297),2))</f>
        <v/>
      </c>
      <c r="K298" s="107" t="str">
        <f t="shared" ref="K298:K311" si="104">IF(J298="","",IF(H298="","",ROUND((J298*I298),3)))</f>
        <v/>
      </c>
      <c r="M298" s="102" t="e">
        <f>IF(N298="","-",(M297+(N295*(N292-N298))))</f>
        <v>#REF!</v>
      </c>
      <c r="N298" s="88">
        <v>0</v>
      </c>
      <c r="P298" s="103" t="e">
        <f>IF(Q292="","-",(P297+(Q295*IF((Q297-Q298)&lt;0,((Q297-Q298)*-1),(Q297-Q298)))))</f>
        <v>#REF!</v>
      </c>
      <c r="Q298" s="88">
        <v>-0.38</v>
      </c>
      <c r="S298" s="101" t="s">
        <v>74</v>
      </c>
      <c r="T298" s="88" t="e">
        <f>IF(S294="","",IF(T294="","",(T294+((#REF!-T292)*((S294-T294)/(S292-T292))))))</f>
        <v>#REF!</v>
      </c>
    </row>
    <row r="299" spans="1:20" ht="15.6" x14ac:dyDescent="0.3">
      <c r="A299" s="208">
        <f>Survey!H184</f>
        <v>19</v>
      </c>
      <c r="B299" s="209">
        <f>Survey!G184</f>
        <v>-0.89200000000000101</v>
      </c>
      <c r="C299" s="49">
        <f t="shared" si="99"/>
        <v>-0.77</v>
      </c>
      <c r="D299" s="52">
        <f t="shared" si="100"/>
        <v>3</v>
      </c>
      <c r="E299" s="50">
        <f t="shared" si="101"/>
        <v>-2.31</v>
      </c>
      <c r="F299" s="40"/>
      <c r="G299" s="54"/>
      <c r="H299" s="48"/>
      <c r="I299" s="49" t="str">
        <f t="shared" si="102"/>
        <v/>
      </c>
      <c r="J299" s="52" t="str">
        <f t="shared" si="103"/>
        <v/>
      </c>
      <c r="K299" s="107" t="str">
        <f t="shared" si="104"/>
        <v/>
      </c>
      <c r="M299" s="205"/>
      <c r="N299" s="206"/>
      <c r="P299" s="207"/>
      <c r="Q299" s="206"/>
      <c r="T299" s="206"/>
    </row>
    <row r="300" spans="1:20" ht="15.6" x14ac:dyDescent="0.3">
      <c r="A300" s="208">
        <f>Survey!H185</f>
        <v>22</v>
      </c>
      <c r="B300" s="209">
        <f>Survey!G185</f>
        <v>-0.88200000000000078</v>
      </c>
      <c r="C300" s="49">
        <f t="shared" si="99"/>
        <v>-0.89</v>
      </c>
      <c r="D300" s="52">
        <f t="shared" si="100"/>
        <v>3</v>
      </c>
      <c r="E300" s="50">
        <f t="shared" si="101"/>
        <v>-2.67</v>
      </c>
      <c r="F300" s="40"/>
      <c r="G300" s="54"/>
      <c r="H300" s="48"/>
      <c r="I300" s="49" t="str">
        <f t="shared" si="102"/>
        <v/>
      </c>
      <c r="J300" s="52" t="str">
        <f t="shared" si="103"/>
        <v/>
      </c>
      <c r="K300" s="107" t="str">
        <f t="shared" si="104"/>
        <v/>
      </c>
      <c r="M300" s="205"/>
      <c r="N300" s="206"/>
      <c r="P300" s="207"/>
      <c r="Q300" s="206"/>
      <c r="T300" s="206"/>
    </row>
    <row r="301" spans="1:20" ht="15.6" x14ac:dyDescent="0.3">
      <c r="A301" s="208">
        <f>Survey!H186</f>
        <v>26</v>
      </c>
      <c r="B301" s="209">
        <f>Survey!G186</f>
        <v>-1.9520000000000011</v>
      </c>
      <c r="C301" s="49">
        <f t="shared" si="99"/>
        <v>-1.42</v>
      </c>
      <c r="D301" s="52">
        <f t="shared" si="100"/>
        <v>4</v>
      </c>
      <c r="E301" s="50">
        <f t="shared" si="101"/>
        <v>-5.68</v>
      </c>
      <c r="F301" s="40"/>
      <c r="G301" s="54"/>
      <c r="H301" s="48"/>
      <c r="I301" s="49" t="str">
        <f t="shared" si="102"/>
        <v/>
      </c>
      <c r="J301" s="52" t="str">
        <f t="shared" si="103"/>
        <v/>
      </c>
      <c r="K301" s="107" t="str">
        <f t="shared" si="104"/>
        <v/>
      </c>
      <c r="M301" s="205"/>
      <c r="N301" s="206"/>
      <c r="P301" s="207"/>
      <c r="Q301" s="206"/>
      <c r="T301" s="206"/>
    </row>
    <row r="302" spans="1:20" ht="15.6" x14ac:dyDescent="0.3">
      <c r="A302" s="208">
        <f>Survey!H187</f>
        <v>29</v>
      </c>
      <c r="B302" s="209">
        <f>Survey!G187</f>
        <v>-0.73200000000000087</v>
      </c>
      <c r="C302" s="49">
        <f t="shared" si="99"/>
        <v>-1.35</v>
      </c>
      <c r="D302" s="52">
        <f t="shared" si="100"/>
        <v>3</v>
      </c>
      <c r="E302" s="50">
        <f t="shared" si="101"/>
        <v>-4.05</v>
      </c>
      <c r="F302" s="40"/>
      <c r="G302" s="54"/>
      <c r="H302" s="48"/>
      <c r="I302" s="49" t="str">
        <f t="shared" si="102"/>
        <v/>
      </c>
      <c r="J302" s="52" t="str">
        <f t="shared" si="103"/>
        <v/>
      </c>
      <c r="K302" s="107" t="str">
        <f t="shared" si="104"/>
        <v/>
      </c>
      <c r="M302" s="205"/>
      <c r="N302" s="206"/>
      <c r="P302" s="207"/>
      <c r="Q302" s="206"/>
      <c r="T302" s="206"/>
    </row>
    <row r="303" spans="1:20" ht="15.6" x14ac:dyDescent="0.3">
      <c r="A303" s="208">
        <f>Survey!H188</f>
        <v>32</v>
      </c>
      <c r="B303" s="209">
        <f>Survey!G188</f>
        <v>-0.58200000000000096</v>
      </c>
      <c r="C303" s="49">
        <f t="shared" si="99"/>
        <v>-0.66</v>
      </c>
      <c r="D303" s="52">
        <f t="shared" si="100"/>
        <v>3</v>
      </c>
      <c r="E303" s="50">
        <f t="shared" si="101"/>
        <v>-1.98</v>
      </c>
      <c r="F303" s="40"/>
      <c r="G303" s="54"/>
      <c r="H303" s="48"/>
      <c r="I303" s="49" t="str">
        <f t="shared" si="102"/>
        <v/>
      </c>
      <c r="J303" s="52" t="str">
        <f t="shared" si="103"/>
        <v/>
      </c>
      <c r="K303" s="107" t="str">
        <f t="shared" si="104"/>
        <v/>
      </c>
      <c r="M303" s="205"/>
      <c r="N303" s="206"/>
      <c r="P303" s="207"/>
      <c r="Q303" s="206"/>
      <c r="T303" s="206"/>
    </row>
    <row r="304" spans="1:20" ht="15.6" x14ac:dyDescent="0.3">
      <c r="A304" s="208">
        <f>Survey!H189</f>
        <v>36</v>
      </c>
      <c r="B304" s="209">
        <f>Survey!G189</f>
        <v>0.93799999999999906</v>
      </c>
      <c r="C304" s="49">
        <f t="shared" si="99"/>
        <v>0.18000000000000002</v>
      </c>
      <c r="D304" s="52">
        <f t="shared" si="100"/>
        <v>4</v>
      </c>
      <c r="E304" s="50">
        <f t="shared" si="101"/>
        <v>0.72</v>
      </c>
      <c r="F304" s="40"/>
      <c r="G304" s="54"/>
      <c r="H304" s="48"/>
      <c r="I304" s="49" t="str">
        <f t="shared" si="102"/>
        <v/>
      </c>
      <c r="J304" s="52" t="str">
        <f t="shared" si="103"/>
        <v/>
      </c>
      <c r="K304" s="107" t="str">
        <f t="shared" si="104"/>
        <v/>
      </c>
      <c r="M304" s="205"/>
      <c r="N304" s="206"/>
      <c r="P304" s="207"/>
      <c r="Q304" s="206"/>
      <c r="T304" s="206"/>
    </row>
    <row r="305" spans="1:20" ht="15.6" x14ac:dyDescent="0.3">
      <c r="A305" s="208">
        <f>Survey!H191</f>
        <v>38</v>
      </c>
      <c r="B305" s="209">
        <f>Survey!G191</f>
        <v>1.919999999999999</v>
      </c>
      <c r="C305" s="49">
        <f t="shared" si="99"/>
        <v>1.43</v>
      </c>
      <c r="D305" s="52">
        <f t="shared" si="100"/>
        <v>2</v>
      </c>
      <c r="E305" s="50">
        <f t="shared" si="101"/>
        <v>2.86</v>
      </c>
      <c r="F305" s="40"/>
      <c r="G305" s="54"/>
      <c r="H305" s="48"/>
      <c r="I305" s="49" t="str">
        <f>IF(H305="","",ROUNDUP(((#REF!+H305)/2),2))</f>
        <v/>
      </c>
      <c r="J305" s="52" t="str">
        <f>IF(G305="","",ROUND((G305-#REF!),2))</f>
        <v/>
      </c>
      <c r="K305" s="107" t="str">
        <f t="shared" si="104"/>
        <v/>
      </c>
      <c r="M305" s="205"/>
      <c r="N305" s="206"/>
      <c r="P305" s="207"/>
      <c r="Q305" s="206"/>
      <c r="T305" s="206"/>
    </row>
    <row r="306" spans="1:20" ht="15.6" x14ac:dyDescent="0.3">
      <c r="A306" s="208">
        <f>Survey!H192</f>
        <v>39</v>
      </c>
      <c r="B306" s="209">
        <f>Survey!G192</f>
        <v>2.3299999999999992</v>
      </c>
      <c r="C306" s="49">
        <f t="shared" si="99"/>
        <v>2.13</v>
      </c>
      <c r="D306" s="52">
        <f t="shared" si="100"/>
        <v>1</v>
      </c>
      <c r="E306" s="50">
        <f t="shared" si="101"/>
        <v>2.13</v>
      </c>
      <c r="F306" s="40"/>
      <c r="G306" s="54"/>
      <c r="H306" s="48"/>
      <c r="I306" s="49" t="str">
        <f t="shared" si="102"/>
        <v/>
      </c>
      <c r="J306" s="52" t="str">
        <f t="shared" si="103"/>
        <v/>
      </c>
      <c r="K306" s="107" t="str">
        <f t="shared" si="104"/>
        <v/>
      </c>
      <c r="M306" s="205"/>
      <c r="N306" s="206"/>
      <c r="P306" s="207"/>
      <c r="Q306" s="206"/>
      <c r="T306" s="206"/>
    </row>
    <row r="307" spans="1:20" ht="15.6" x14ac:dyDescent="0.3">
      <c r="A307" s="208">
        <f>Survey!H193</f>
        <v>41</v>
      </c>
      <c r="B307" s="209">
        <f>Survey!G193</f>
        <v>2.0399999999999991</v>
      </c>
      <c r="C307" s="49">
        <f t="shared" si="99"/>
        <v>2.19</v>
      </c>
      <c r="D307" s="52">
        <f t="shared" si="100"/>
        <v>2</v>
      </c>
      <c r="E307" s="50">
        <f t="shared" si="101"/>
        <v>4.38</v>
      </c>
      <c r="F307" s="40"/>
      <c r="G307" s="54"/>
      <c r="H307" s="48"/>
      <c r="I307" s="49" t="str">
        <f t="shared" si="102"/>
        <v/>
      </c>
      <c r="J307" s="52" t="str">
        <f t="shared" si="103"/>
        <v/>
      </c>
      <c r="K307" s="107" t="str">
        <f t="shared" si="104"/>
        <v/>
      </c>
      <c r="M307" s="205"/>
      <c r="N307" s="206"/>
      <c r="P307" s="207"/>
      <c r="Q307" s="206"/>
      <c r="T307" s="206"/>
    </row>
    <row r="308" spans="1:20" ht="15.6" x14ac:dyDescent="0.3">
      <c r="A308" s="208">
        <f>Survey!H194</f>
        <v>46</v>
      </c>
      <c r="B308" s="209">
        <f>Survey!G194</f>
        <v>1.7499999999999991</v>
      </c>
      <c r="C308" s="49">
        <f t="shared" si="99"/>
        <v>1.9</v>
      </c>
      <c r="D308" s="52">
        <f t="shared" si="100"/>
        <v>5</v>
      </c>
      <c r="E308" s="50">
        <f t="shared" si="101"/>
        <v>9.5</v>
      </c>
      <c r="F308" s="40"/>
      <c r="G308" s="54"/>
      <c r="H308" s="48"/>
      <c r="I308" s="49" t="str">
        <f t="shared" si="102"/>
        <v/>
      </c>
      <c r="J308" s="52" t="str">
        <f t="shared" si="103"/>
        <v/>
      </c>
      <c r="K308" s="107" t="str">
        <f t="shared" si="104"/>
        <v/>
      </c>
      <c r="M308" s="205"/>
      <c r="N308" s="206"/>
      <c r="P308" s="207"/>
      <c r="Q308" s="206"/>
      <c r="T308" s="206"/>
    </row>
    <row r="309" spans="1:20" ht="15.6" x14ac:dyDescent="0.3">
      <c r="A309" s="208">
        <f>Survey!H195</f>
        <v>48</v>
      </c>
      <c r="B309" s="209">
        <f>Survey!G195</f>
        <v>1.7499999999999991</v>
      </c>
      <c r="C309" s="49">
        <f t="shared" si="99"/>
        <v>1.75</v>
      </c>
      <c r="D309" s="52">
        <f t="shared" si="100"/>
        <v>2</v>
      </c>
      <c r="E309" s="50">
        <f t="shared" si="101"/>
        <v>3.5</v>
      </c>
      <c r="F309" s="40"/>
      <c r="G309" s="54"/>
      <c r="H309" s="48"/>
      <c r="I309" s="49" t="str">
        <f t="shared" si="102"/>
        <v/>
      </c>
      <c r="J309" s="52" t="str">
        <f t="shared" si="103"/>
        <v/>
      </c>
      <c r="K309" s="107" t="str">
        <f t="shared" si="104"/>
        <v/>
      </c>
      <c r="M309" s="205"/>
      <c r="N309" s="206"/>
      <c r="P309" s="207"/>
      <c r="Q309" s="206"/>
      <c r="T309" s="206"/>
    </row>
    <row r="310" spans="1:20" ht="15.6" x14ac:dyDescent="0.3">
      <c r="A310" s="208">
        <f>Survey!H196</f>
        <v>49.5</v>
      </c>
      <c r="B310" s="209">
        <f>Survey!G196</f>
        <v>2.359999999999999</v>
      </c>
      <c r="C310" s="49">
        <f t="shared" si="99"/>
        <v>2.0599999999999996</v>
      </c>
      <c r="D310" s="52">
        <f t="shared" si="100"/>
        <v>1.5</v>
      </c>
      <c r="E310" s="50">
        <f t="shared" si="101"/>
        <v>3.09</v>
      </c>
      <c r="F310" s="40"/>
      <c r="G310" s="54"/>
      <c r="H310" s="48"/>
      <c r="I310" s="49" t="str">
        <f t="shared" si="102"/>
        <v/>
      </c>
      <c r="J310" s="52" t="str">
        <f t="shared" si="103"/>
        <v/>
      </c>
      <c r="K310" s="107" t="str">
        <f t="shared" si="104"/>
        <v/>
      </c>
      <c r="M310" s="205"/>
      <c r="N310" s="206"/>
      <c r="P310" s="207"/>
      <c r="Q310" s="206"/>
      <c r="T310" s="206"/>
    </row>
    <row r="311" spans="1:20" ht="16.2" thickBot="1" x14ac:dyDescent="0.35">
      <c r="A311" s="208">
        <f>Survey!H197</f>
        <v>53</v>
      </c>
      <c r="B311" s="209">
        <f>Survey!G197</f>
        <v>2.359999999999999</v>
      </c>
      <c r="C311" s="49">
        <f t="shared" si="99"/>
        <v>2.36</v>
      </c>
      <c r="D311" s="52">
        <f t="shared" si="100"/>
        <v>3.5</v>
      </c>
      <c r="E311" s="50">
        <f t="shared" si="101"/>
        <v>8.26</v>
      </c>
      <c r="F311" s="40"/>
      <c r="G311" s="54"/>
      <c r="H311" s="48"/>
      <c r="I311" s="49" t="str">
        <f t="shared" si="102"/>
        <v/>
      </c>
      <c r="J311" s="52" t="str">
        <f t="shared" si="103"/>
        <v/>
      </c>
      <c r="K311" s="107" t="str">
        <f t="shared" si="104"/>
        <v/>
      </c>
      <c r="M311" s="205"/>
      <c r="N311" s="206"/>
      <c r="P311" s="207"/>
      <c r="Q311" s="206"/>
      <c r="T311" s="206"/>
    </row>
    <row r="312" spans="1:20" ht="16.2" thickBot="1" x14ac:dyDescent="0.35">
      <c r="A312" s="287">
        <f>ROUND((SUM(D294:D311)),3)</f>
        <v>53</v>
      </c>
      <c r="B312" s="275"/>
      <c r="C312" s="272">
        <f>IF(A312="","-",IF(A312="-","-",IF(A312=0,"-",ROUND((SUM(E294:E311)),3))))</f>
        <v>42.61</v>
      </c>
      <c r="D312" s="272"/>
      <c r="E312" s="273"/>
      <c r="F312" s="41"/>
      <c r="G312" s="274">
        <f>ROUND((SUM(J294:J311)),3)</f>
        <v>0</v>
      </c>
      <c r="H312" s="275"/>
      <c r="I312" s="272" t="str">
        <f>IF(G312="","-",IF(G312="-","-",IF(G312=0,"-",ROUND((SUM(K294:K311)),3))))</f>
        <v>-</v>
      </c>
      <c r="J312" s="272"/>
      <c r="K312" s="273"/>
      <c r="M312" s="109" t="e">
        <f>#REF!</f>
        <v>#REF!</v>
      </c>
      <c r="N312" s="7"/>
      <c r="Q312" s="7"/>
      <c r="T312" s="7"/>
    </row>
    <row r="313" spans="1:20" ht="16.2" thickBot="1" x14ac:dyDescent="0.35">
      <c r="A313" s="276" t="str">
        <f>IF(C312="","-",IF(C312="-","-",IF(I312="","-",IF(I312="-","-",IF((C312-I312)&lt;=0,((C312-I312)*-1),(C312-I312))))))</f>
        <v>-</v>
      </c>
      <c r="B313" s="277"/>
      <c r="C313" s="277"/>
      <c r="D313" s="277"/>
      <c r="E313" s="277"/>
      <c r="F313" s="277"/>
      <c r="G313" s="277"/>
      <c r="H313" s="277"/>
      <c r="I313" s="277"/>
      <c r="J313" s="277"/>
      <c r="K313" s="278"/>
      <c r="M313" s="110" t="e">
        <f>#REF!</f>
        <v>#REF!</v>
      </c>
      <c r="N313" s="7"/>
      <c r="Q313" s="7"/>
      <c r="T313" s="7"/>
    </row>
    <row r="314" spans="1:20" ht="15.6" x14ac:dyDescent="0.3">
      <c r="A314" s="20"/>
      <c r="B314" s="20"/>
      <c r="N314" s="7"/>
      <c r="Q314" s="7"/>
      <c r="T314" s="7"/>
    </row>
    <row r="315" spans="1:20" x14ac:dyDescent="0.3">
      <c r="D315" s="279">
        <f>A296</f>
        <v>9</v>
      </c>
      <c r="E315" s="279"/>
      <c r="F315" s="279"/>
      <c r="G315" s="279"/>
      <c r="H315" s="279"/>
      <c r="I315" s="279"/>
      <c r="J315" s="279"/>
      <c r="N315" s="7"/>
      <c r="Q315" s="7"/>
      <c r="T315" s="7"/>
    </row>
    <row r="316" spans="1:20" x14ac:dyDescent="0.3">
      <c r="D316" s="279"/>
      <c r="E316" s="279"/>
      <c r="F316" s="279"/>
      <c r="G316" s="279"/>
      <c r="H316" s="279"/>
      <c r="I316" s="279"/>
      <c r="J316" s="279"/>
      <c r="N316" s="7"/>
      <c r="Q316" s="7"/>
      <c r="T316" s="7"/>
    </row>
    <row r="317" spans="1:20" x14ac:dyDescent="0.3">
      <c r="N317" s="7"/>
      <c r="Q317" s="7"/>
      <c r="T317" s="7"/>
    </row>
    <row r="318" spans="1:20" x14ac:dyDescent="0.3">
      <c r="N318" s="7"/>
      <c r="Q318" s="7"/>
      <c r="T318" s="7"/>
    </row>
    <row r="319" spans="1:20" x14ac:dyDescent="0.3">
      <c r="N319" s="7"/>
      <c r="Q319" s="7"/>
      <c r="T319" s="7"/>
    </row>
    <row r="320" spans="1:20" x14ac:dyDescent="0.3">
      <c r="N320" s="7"/>
      <c r="Q320" s="7"/>
      <c r="T320" s="7"/>
    </row>
    <row r="321" spans="1:20" x14ac:dyDescent="0.3">
      <c r="N321" s="7"/>
      <c r="Q321" s="7"/>
      <c r="T321" s="7"/>
    </row>
    <row r="322" spans="1:20" x14ac:dyDescent="0.3">
      <c r="N322" s="7"/>
      <c r="Q322" s="7"/>
      <c r="T322" s="7"/>
    </row>
    <row r="323" spans="1:20" x14ac:dyDescent="0.3">
      <c r="N323" s="7"/>
      <c r="Q323" s="7"/>
      <c r="T323" s="7"/>
    </row>
    <row r="324" spans="1:20" x14ac:dyDescent="0.3">
      <c r="N324" s="7"/>
      <c r="Q324" s="7"/>
      <c r="T324" s="7"/>
    </row>
    <row r="325" spans="1:20" x14ac:dyDescent="0.3">
      <c r="N325" s="7"/>
      <c r="Q325" s="7"/>
      <c r="T325" s="7"/>
    </row>
    <row r="326" spans="1:20" x14ac:dyDescent="0.3">
      <c r="N326" s="7"/>
      <c r="Q326" s="7"/>
      <c r="T326" s="7"/>
    </row>
    <row r="327" spans="1:20" x14ac:dyDescent="0.3">
      <c r="N327" s="7"/>
      <c r="Q327" s="7"/>
      <c r="T327" s="7"/>
    </row>
    <row r="328" spans="1:20" ht="14.4" thickBot="1" x14ac:dyDescent="0.35">
      <c r="N328" s="7"/>
      <c r="Q328" s="7"/>
      <c r="T328" s="7"/>
    </row>
    <row r="329" spans="1:20" ht="16.2" thickBot="1" x14ac:dyDescent="0.35">
      <c r="A329" s="264" t="s">
        <v>132</v>
      </c>
      <c r="B329" s="265"/>
      <c r="C329" s="265"/>
      <c r="D329" s="265"/>
      <c r="E329" s="265"/>
      <c r="F329" s="265"/>
      <c r="G329" s="265"/>
      <c r="H329" s="265"/>
      <c r="I329" s="265"/>
      <c r="J329" s="265"/>
      <c r="K329" s="266"/>
      <c r="M329" s="268" t="s">
        <v>65</v>
      </c>
      <c r="N329" s="268"/>
      <c r="P329" s="268" t="s">
        <v>66</v>
      </c>
      <c r="Q329" s="268"/>
      <c r="S329" s="268" t="s">
        <v>67</v>
      </c>
      <c r="T329" s="268"/>
    </row>
    <row r="330" spans="1:20" ht="16.2" thickBot="1" x14ac:dyDescent="0.35">
      <c r="A330" s="280" t="s">
        <v>8</v>
      </c>
      <c r="B330" s="281"/>
      <c r="C330" s="281"/>
      <c r="D330" s="281"/>
      <c r="E330" s="282"/>
      <c r="F330" s="39"/>
      <c r="G330" s="283" t="s">
        <v>63</v>
      </c>
      <c r="H330" s="284"/>
      <c r="I330" s="284"/>
      <c r="J330" s="284"/>
      <c r="K330" s="285"/>
      <c r="M330" s="86" t="s">
        <v>68</v>
      </c>
      <c r="N330" s="87">
        <v>9.5</v>
      </c>
      <c r="P330" s="86" t="s">
        <v>69</v>
      </c>
      <c r="Q330" s="88">
        <v>-1.1100000000000001</v>
      </c>
      <c r="S330" s="89">
        <v>0</v>
      </c>
      <c r="T330" s="90">
        <v>2</v>
      </c>
    </row>
    <row r="331" spans="1:20" ht="16.2" thickBot="1" x14ac:dyDescent="0.35">
      <c r="A331" s="42" t="s">
        <v>11</v>
      </c>
      <c r="B331" s="43" t="s">
        <v>12</v>
      </c>
      <c r="C331" s="43" t="s">
        <v>13</v>
      </c>
      <c r="D331" s="43" t="s">
        <v>11</v>
      </c>
      <c r="E331" s="44" t="s">
        <v>14</v>
      </c>
      <c r="F331" s="40"/>
      <c r="G331" s="42" t="str">
        <f>A331</f>
        <v>Dist</v>
      </c>
      <c r="H331" s="43" t="str">
        <f>B331</f>
        <v>R.L</v>
      </c>
      <c r="I331" s="43" t="str">
        <f>C331</f>
        <v>Av.RL</v>
      </c>
      <c r="J331" s="43" t="str">
        <f>D331</f>
        <v>Dist</v>
      </c>
      <c r="K331" s="44" t="str">
        <f>E331</f>
        <v>Area</v>
      </c>
      <c r="M331" s="86" t="s">
        <v>70</v>
      </c>
      <c r="N331" s="87">
        <v>6</v>
      </c>
      <c r="P331" s="86" t="s">
        <v>70</v>
      </c>
      <c r="Q331" s="88">
        <v>11</v>
      </c>
      <c r="S331" s="88">
        <v>2</v>
      </c>
      <c r="T331" s="88">
        <v>-3</v>
      </c>
    </row>
    <row r="332" spans="1:20" ht="15.6" x14ac:dyDescent="0.3">
      <c r="A332" s="208">
        <f>Survey!H199</f>
        <v>0</v>
      </c>
      <c r="B332" s="209">
        <f>Survey!G199</f>
        <v>1.8869999999999993</v>
      </c>
      <c r="C332" s="46" t="s">
        <v>15</v>
      </c>
      <c r="D332" s="51" t="s">
        <v>15</v>
      </c>
      <c r="E332" s="47" t="s">
        <v>15</v>
      </c>
      <c r="F332" s="40"/>
      <c r="G332" s="53">
        <v>0</v>
      </c>
      <c r="H332" s="45">
        <v>1.5539999999999989</v>
      </c>
      <c r="I332" s="46" t="s">
        <v>15</v>
      </c>
      <c r="J332" s="51" t="s">
        <v>15</v>
      </c>
      <c r="K332" s="106" t="s">
        <v>15</v>
      </c>
      <c r="M332" s="86" t="s">
        <v>71</v>
      </c>
      <c r="N332" s="87">
        <v>23</v>
      </c>
      <c r="P332" s="86" t="s">
        <v>71</v>
      </c>
      <c r="Q332" s="87">
        <v>23</v>
      </c>
      <c r="S332" s="88">
        <v>15</v>
      </c>
      <c r="T332" s="88">
        <v>12</v>
      </c>
    </row>
    <row r="333" spans="1:20" ht="15.6" x14ac:dyDescent="0.3">
      <c r="A333" s="208">
        <f>Survey!H200</f>
        <v>0.5</v>
      </c>
      <c r="B333" s="209">
        <f>Survey!G200</f>
        <v>1.8969999999999994</v>
      </c>
      <c r="C333" s="49">
        <f>IF(B333="","",ROUNDUP(((B332+B333)/2),2))</f>
        <v>1.9</v>
      </c>
      <c r="D333" s="52">
        <f>IF(A333="","",ROUND((A333-A332),2))</f>
        <v>0.5</v>
      </c>
      <c r="E333" s="50">
        <f>IF(D333="","",IF(B333="","",ROUND((D333*C333),3)))</f>
        <v>0.95</v>
      </c>
      <c r="F333" s="40"/>
      <c r="G333" s="54">
        <v>10</v>
      </c>
      <c r="H333" s="48">
        <v>1.6039999999999992</v>
      </c>
      <c r="I333" s="49">
        <f>IF(H333="","",ROUNDUP(((H332+H333)/2),2))</f>
        <v>1.58</v>
      </c>
      <c r="J333" s="52">
        <f>IF(G333="","",ROUND((G333-G332),2))</f>
        <v>10</v>
      </c>
      <c r="K333" s="107">
        <f>IF(J333="","",IF(H333="","",ROUND((J333*I333),3)))</f>
        <v>15.8</v>
      </c>
      <c r="M333" s="91">
        <v>2</v>
      </c>
      <c r="N333" s="92">
        <v>2</v>
      </c>
      <c r="P333" s="93">
        <v>1.5</v>
      </c>
      <c r="Q333" s="94">
        <v>1.5</v>
      </c>
    </row>
    <row r="334" spans="1:20" ht="15.6" x14ac:dyDescent="0.3">
      <c r="A334" s="208">
        <f>Survey!H202</f>
        <v>2</v>
      </c>
      <c r="B334" s="209">
        <f>Survey!G202</f>
        <v>0.85999999999999921</v>
      </c>
      <c r="C334" s="49">
        <f t="shared" ref="C334:C355" si="105">IF(B334="","",ROUNDUP(((B333+B334)/2),2))</f>
        <v>1.3800000000000001</v>
      </c>
      <c r="D334" s="52">
        <f t="shared" ref="D334:D355" si="106">IF(A334="","",ROUND((A334-A333),2))</f>
        <v>1.5</v>
      </c>
      <c r="E334" s="50">
        <f t="shared" ref="E334:E355" si="107">IF(D334="","",IF(B334="","",ROUND((D334*C334),3)))</f>
        <v>2.0699999999999998</v>
      </c>
      <c r="F334" s="40"/>
      <c r="G334" s="54"/>
      <c r="H334" s="48"/>
      <c r="I334" s="49" t="str">
        <f>IF(H334="","",ROUNDUP(((#REF!+H334)/2),2))</f>
        <v/>
      </c>
      <c r="J334" s="52" t="str">
        <f>IF(G334="","",ROUND((G334-#REF!),2))</f>
        <v/>
      </c>
      <c r="K334" s="107" t="str">
        <f t="shared" ref="K334:K340" si="108">IF(J334="","",IF(H334="","",ROUND((J334*I334),3)))</f>
        <v/>
      </c>
      <c r="M334" s="97" t="e">
        <f>IF(N334="","-",(#REF!+(M333*(N330-#REF!))))</f>
        <v>#REF!</v>
      </c>
      <c r="N334" s="88">
        <f>IF(N330="","-",N330)</f>
        <v>9.5</v>
      </c>
      <c r="P334" s="98" t="e">
        <f>IF(Q330="","-",(#REF!+(P333*IF((#REF!-Q334)&lt;0,((#REF!-Q334)*-1),(#REF!-Q334)))))</f>
        <v>#REF!</v>
      </c>
      <c r="Q334" s="88">
        <f>IF(Q330="","",Q330)</f>
        <v>-1.1100000000000001</v>
      </c>
      <c r="S334" s="269">
        <v>1.25</v>
      </c>
      <c r="T334" s="269"/>
    </row>
    <row r="335" spans="1:20" ht="15.6" x14ac:dyDescent="0.3">
      <c r="A335" s="208">
        <f>Survey!H203</f>
        <v>5</v>
      </c>
      <c r="B335" s="209">
        <f>Survey!G203</f>
        <v>-0.29000000000000092</v>
      </c>
      <c r="C335" s="49">
        <f t="shared" si="105"/>
        <v>0.29000000000000004</v>
      </c>
      <c r="D335" s="52">
        <f t="shared" si="106"/>
        <v>3</v>
      </c>
      <c r="E335" s="50">
        <f t="shared" si="107"/>
        <v>0.87</v>
      </c>
      <c r="F335" s="40"/>
      <c r="G335" s="54"/>
      <c r="H335" s="48"/>
      <c r="I335" s="49" t="str">
        <f t="shared" ref="I335:I340" si="109">IF(H335="","",ROUNDUP(((H334+H335)/2),2))</f>
        <v/>
      </c>
      <c r="J335" s="52" t="str">
        <f t="shared" ref="J335:J340" si="110">IF(G335="","",ROUND((G335-G334),2))</f>
        <v/>
      </c>
      <c r="K335" s="107" t="str">
        <f t="shared" si="108"/>
        <v/>
      </c>
      <c r="M335" s="99" t="e">
        <f>IF(N331="","-",(M334+N331))</f>
        <v>#REF!</v>
      </c>
      <c r="N335" s="88">
        <f>IF(N330="","-",N330)</f>
        <v>9.5</v>
      </c>
      <c r="P335" s="100" t="e">
        <f>IF(Q331="","",(P334+Q331))</f>
        <v>#REF!</v>
      </c>
      <c r="Q335" s="88">
        <f>IF(Q330="","",Q330)</f>
        <v>-1.1100000000000001</v>
      </c>
      <c r="S335" s="101" t="s">
        <v>73</v>
      </c>
      <c r="T335" s="88">
        <f>IF(S331="","",IF(T331="","",(T331+((S334-T330)*((S331-T331)/(S330-T330))))))</f>
        <v>-1.125</v>
      </c>
    </row>
    <row r="336" spans="1:20" ht="15.6" x14ac:dyDescent="0.3">
      <c r="A336" s="208">
        <f>Survey!H204</f>
        <v>7.5</v>
      </c>
      <c r="B336" s="209">
        <f>Survey!G204</f>
        <v>-0.20000000000000062</v>
      </c>
      <c r="C336" s="49">
        <f t="shared" si="105"/>
        <v>-0.25</v>
      </c>
      <c r="D336" s="52">
        <f t="shared" si="106"/>
        <v>2.5</v>
      </c>
      <c r="E336" s="50">
        <f t="shared" si="107"/>
        <v>-0.625</v>
      </c>
      <c r="F336" s="40"/>
      <c r="G336" s="54"/>
      <c r="H336" s="48"/>
      <c r="I336" s="49" t="str">
        <f t="shared" si="109"/>
        <v/>
      </c>
      <c r="J336" s="52" t="str">
        <f t="shared" si="110"/>
        <v/>
      </c>
      <c r="K336" s="107" t="str">
        <f t="shared" si="108"/>
        <v/>
      </c>
      <c r="M336" s="102" t="e">
        <f>IF(N336="","-",(M335+(N333*(N330-N336))))</f>
        <v>#REF!</v>
      </c>
      <c r="N336" s="88">
        <v>0</v>
      </c>
      <c r="P336" s="103" t="e">
        <f>IF(Q330="","-",(P335+(Q333*IF((Q335-Q336)&lt;0,((Q335-Q336)*-1),(Q335-Q336)))))</f>
        <v>#REF!</v>
      </c>
      <c r="Q336" s="88">
        <v>-0.187</v>
      </c>
      <c r="S336" s="101" t="s">
        <v>74</v>
      </c>
      <c r="T336" s="88">
        <f>IF(S332="","",IF(T332="","",(T332+((S334-T330)*((S332-T332)/(S330-T330))))))</f>
        <v>13.125</v>
      </c>
    </row>
    <row r="337" spans="1:20" ht="15.6" x14ac:dyDescent="0.3">
      <c r="A337" s="208">
        <f>Survey!H205</f>
        <v>10</v>
      </c>
      <c r="B337" s="209">
        <f>Survey!G205</f>
        <v>0.44999999999999929</v>
      </c>
      <c r="C337" s="49">
        <f t="shared" si="105"/>
        <v>0.13</v>
      </c>
      <c r="D337" s="52">
        <f t="shared" si="106"/>
        <v>2.5</v>
      </c>
      <c r="E337" s="50">
        <f t="shared" si="107"/>
        <v>0.32500000000000001</v>
      </c>
      <c r="F337" s="40"/>
      <c r="G337" s="54"/>
      <c r="H337" s="48"/>
      <c r="I337" s="49" t="str">
        <f t="shared" si="109"/>
        <v/>
      </c>
      <c r="J337" s="52" t="str">
        <f t="shared" si="110"/>
        <v/>
      </c>
      <c r="K337" s="107" t="str">
        <f t="shared" si="108"/>
        <v/>
      </c>
      <c r="M337" s="205"/>
      <c r="N337" s="206"/>
      <c r="P337" s="207"/>
      <c r="Q337" s="206"/>
      <c r="T337" s="206"/>
    </row>
    <row r="338" spans="1:20" ht="15.6" x14ac:dyDescent="0.3">
      <c r="A338" s="208">
        <f>Survey!H206</f>
        <v>15</v>
      </c>
      <c r="B338" s="209">
        <f>Survey!G206</f>
        <v>0.32999999999999918</v>
      </c>
      <c r="C338" s="49">
        <f t="shared" si="105"/>
        <v>0.39</v>
      </c>
      <c r="D338" s="52">
        <f t="shared" si="106"/>
        <v>5</v>
      </c>
      <c r="E338" s="50">
        <f t="shared" si="107"/>
        <v>1.95</v>
      </c>
      <c r="F338" s="40"/>
      <c r="G338" s="54"/>
      <c r="H338" s="48"/>
      <c r="I338" s="49" t="str">
        <f t="shared" si="109"/>
        <v/>
      </c>
      <c r="J338" s="52" t="str">
        <f t="shared" si="110"/>
        <v/>
      </c>
      <c r="K338" s="107" t="str">
        <f t="shared" si="108"/>
        <v/>
      </c>
      <c r="M338" s="205"/>
      <c r="N338" s="206"/>
      <c r="P338" s="207"/>
      <c r="Q338" s="206"/>
      <c r="T338" s="206"/>
    </row>
    <row r="339" spans="1:20" ht="15.6" x14ac:dyDescent="0.3">
      <c r="A339" s="208">
        <f>Survey!H207</f>
        <v>19</v>
      </c>
      <c r="B339" s="209">
        <f>Survey!G207</f>
        <v>-0.33000000000000052</v>
      </c>
      <c r="C339" s="49">
        <f t="shared" si="105"/>
        <v>-0.01</v>
      </c>
      <c r="D339" s="52">
        <f t="shared" si="106"/>
        <v>4</v>
      </c>
      <c r="E339" s="50">
        <f t="shared" si="107"/>
        <v>-0.04</v>
      </c>
      <c r="F339" s="40"/>
      <c r="G339" s="54"/>
      <c r="H339" s="48"/>
      <c r="I339" s="49" t="str">
        <f t="shared" si="109"/>
        <v/>
      </c>
      <c r="J339" s="52" t="str">
        <f t="shared" si="110"/>
        <v/>
      </c>
      <c r="K339" s="107" t="str">
        <f t="shared" si="108"/>
        <v/>
      </c>
      <c r="M339" s="205"/>
      <c r="N339" s="206"/>
      <c r="P339" s="207"/>
      <c r="Q339" s="206"/>
      <c r="T339" s="206"/>
    </row>
    <row r="340" spans="1:20" ht="15.6" x14ac:dyDescent="0.3">
      <c r="A340" s="208">
        <f>Survey!H208</f>
        <v>23</v>
      </c>
      <c r="B340" s="209">
        <f>Survey!G208</f>
        <v>-0.3100000000000005</v>
      </c>
      <c r="C340" s="49">
        <f t="shared" si="105"/>
        <v>-0.33</v>
      </c>
      <c r="D340" s="52">
        <f t="shared" si="106"/>
        <v>4</v>
      </c>
      <c r="E340" s="50">
        <f t="shared" si="107"/>
        <v>-1.32</v>
      </c>
      <c r="F340" s="40"/>
      <c r="G340" s="54"/>
      <c r="H340" s="48"/>
      <c r="I340" s="49" t="str">
        <f t="shared" si="109"/>
        <v/>
      </c>
      <c r="J340" s="52" t="str">
        <f t="shared" si="110"/>
        <v/>
      </c>
      <c r="K340" s="107" t="str">
        <f t="shared" si="108"/>
        <v/>
      </c>
      <c r="M340" s="205"/>
      <c r="N340" s="206"/>
      <c r="P340" s="207"/>
      <c r="Q340" s="206"/>
      <c r="T340" s="206"/>
    </row>
    <row r="341" spans="1:20" ht="15.6" x14ac:dyDescent="0.3">
      <c r="A341" s="208">
        <f>Survey!H209</f>
        <v>28</v>
      </c>
      <c r="B341" s="209">
        <f>Survey!G209</f>
        <v>-0.23000000000000087</v>
      </c>
      <c r="C341" s="49">
        <f t="shared" si="105"/>
        <v>-0.28000000000000003</v>
      </c>
      <c r="D341" s="52">
        <f t="shared" si="106"/>
        <v>5</v>
      </c>
      <c r="E341" s="50">
        <f t="shared" si="107"/>
        <v>-1.4</v>
      </c>
      <c r="F341" s="40"/>
      <c r="G341" s="54"/>
      <c r="H341" s="48"/>
      <c r="I341" s="49" t="str">
        <f t="shared" ref="I341:I355" si="111">IF(H341="","",ROUNDUP(((H340+H341)/2),2))</f>
        <v/>
      </c>
      <c r="J341" s="52" t="str">
        <f t="shared" ref="J341:J355" si="112">IF(G341="","",ROUND((G341-G340),2))</f>
        <v/>
      </c>
      <c r="K341" s="107" t="str">
        <f t="shared" ref="K341:K355" si="113">IF(J341="","",IF(H341="","",ROUND((J341*I341),3)))</f>
        <v/>
      </c>
      <c r="M341" s="205"/>
      <c r="N341" s="206"/>
      <c r="P341" s="207"/>
      <c r="Q341" s="206"/>
      <c r="T341" s="206"/>
    </row>
    <row r="342" spans="1:20" ht="15.6" x14ac:dyDescent="0.3">
      <c r="A342" s="208">
        <f>Survey!H210</f>
        <v>32</v>
      </c>
      <c r="B342" s="209">
        <f>Survey!G210</f>
        <v>-0.20000000000000062</v>
      </c>
      <c r="C342" s="49">
        <f t="shared" si="105"/>
        <v>-0.22</v>
      </c>
      <c r="D342" s="52">
        <f t="shared" si="106"/>
        <v>4</v>
      </c>
      <c r="E342" s="50">
        <f t="shared" si="107"/>
        <v>-0.88</v>
      </c>
      <c r="F342" s="40"/>
      <c r="G342" s="54"/>
      <c r="H342" s="48"/>
      <c r="I342" s="49" t="str">
        <f t="shared" si="111"/>
        <v/>
      </c>
      <c r="J342" s="52" t="str">
        <f t="shared" si="112"/>
        <v/>
      </c>
      <c r="K342" s="107" t="str">
        <f t="shared" si="113"/>
        <v/>
      </c>
      <c r="M342" s="205"/>
      <c r="N342" s="206"/>
      <c r="P342" s="207"/>
      <c r="Q342" s="206"/>
      <c r="T342" s="206"/>
    </row>
    <row r="343" spans="1:20" ht="15.6" x14ac:dyDescent="0.3">
      <c r="A343" s="208">
        <f>Survey!H211</f>
        <v>36</v>
      </c>
      <c r="B343" s="209">
        <f>Survey!G211</f>
        <v>-0.17000000000000082</v>
      </c>
      <c r="C343" s="49">
        <f t="shared" si="105"/>
        <v>-0.19</v>
      </c>
      <c r="D343" s="52">
        <f t="shared" si="106"/>
        <v>4</v>
      </c>
      <c r="E343" s="50">
        <f t="shared" si="107"/>
        <v>-0.76</v>
      </c>
      <c r="F343" s="40"/>
      <c r="G343" s="54"/>
      <c r="H343" s="48"/>
      <c r="I343" s="49" t="str">
        <f t="shared" si="111"/>
        <v/>
      </c>
      <c r="J343" s="52" t="str">
        <f t="shared" si="112"/>
        <v/>
      </c>
      <c r="K343" s="107" t="str">
        <f t="shared" si="113"/>
        <v/>
      </c>
      <c r="M343" s="205"/>
      <c r="N343" s="206"/>
      <c r="P343" s="207"/>
      <c r="Q343" s="206"/>
      <c r="T343" s="206"/>
    </row>
    <row r="344" spans="1:20" ht="15.6" x14ac:dyDescent="0.3">
      <c r="A344" s="208">
        <f>Survey!H212</f>
        <v>40</v>
      </c>
      <c r="B344" s="209">
        <f>Survey!G212</f>
        <v>0.14999999999999925</v>
      </c>
      <c r="C344" s="49">
        <f t="shared" si="105"/>
        <v>-0.02</v>
      </c>
      <c r="D344" s="52">
        <f t="shared" si="106"/>
        <v>4</v>
      </c>
      <c r="E344" s="50">
        <f t="shared" si="107"/>
        <v>-0.08</v>
      </c>
      <c r="F344" s="40"/>
      <c r="G344" s="54"/>
      <c r="H344" s="48"/>
      <c r="I344" s="49" t="str">
        <f t="shared" si="111"/>
        <v/>
      </c>
      <c r="J344" s="52" t="str">
        <f t="shared" si="112"/>
        <v/>
      </c>
      <c r="K344" s="107" t="str">
        <f t="shared" si="113"/>
        <v/>
      </c>
      <c r="M344" s="205"/>
      <c r="N344" s="206"/>
      <c r="P344" s="207"/>
      <c r="Q344" s="206"/>
      <c r="T344" s="206"/>
    </row>
    <row r="345" spans="1:20" ht="15.6" x14ac:dyDescent="0.3">
      <c r="A345" s="208">
        <f>Survey!H213</f>
        <v>45</v>
      </c>
      <c r="B345" s="209">
        <f>Survey!G213</f>
        <v>1.6499999999999992</v>
      </c>
      <c r="C345" s="49">
        <f t="shared" si="105"/>
        <v>0.9</v>
      </c>
      <c r="D345" s="52">
        <f t="shared" si="106"/>
        <v>5</v>
      </c>
      <c r="E345" s="50">
        <f t="shared" si="107"/>
        <v>4.5</v>
      </c>
      <c r="F345" s="40"/>
      <c r="G345" s="54"/>
      <c r="H345" s="48"/>
      <c r="I345" s="49" t="str">
        <f t="shared" si="111"/>
        <v/>
      </c>
      <c r="J345" s="52" t="str">
        <f t="shared" si="112"/>
        <v/>
      </c>
      <c r="K345" s="107" t="str">
        <f t="shared" si="113"/>
        <v/>
      </c>
      <c r="M345" s="205"/>
      <c r="N345" s="206"/>
      <c r="P345" s="207"/>
      <c r="Q345" s="206"/>
      <c r="T345" s="206"/>
    </row>
    <row r="346" spans="1:20" ht="15.6" x14ac:dyDescent="0.3">
      <c r="A346" s="208">
        <f>Survey!H214</f>
        <v>45.5</v>
      </c>
      <c r="B346" s="209">
        <f>Survey!G214</f>
        <v>1.4699999999999993</v>
      </c>
      <c r="C346" s="49">
        <f t="shared" si="105"/>
        <v>1.56</v>
      </c>
      <c r="D346" s="52">
        <f t="shared" si="106"/>
        <v>0.5</v>
      </c>
      <c r="E346" s="50">
        <f t="shared" si="107"/>
        <v>0.78</v>
      </c>
      <c r="F346" s="40"/>
      <c r="G346" s="54"/>
      <c r="H346" s="48"/>
      <c r="I346" s="49" t="str">
        <f t="shared" si="111"/>
        <v/>
      </c>
      <c r="J346" s="52" t="str">
        <f t="shared" si="112"/>
        <v/>
      </c>
      <c r="K346" s="107" t="str">
        <f t="shared" si="113"/>
        <v/>
      </c>
      <c r="M346" s="205"/>
      <c r="N346" s="206"/>
      <c r="P346" s="207"/>
      <c r="Q346" s="206"/>
      <c r="T346" s="206"/>
    </row>
    <row r="347" spans="1:20" ht="15.6" x14ac:dyDescent="0.3">
      <c r="A347" s="208">
        <f>Survey!H215</f>
        <v>49</v>
      </c>
      <c r="B347" s="209">
        <f>Survey!G215</f>
        <v>0.29999999999999938</v>
      </c>
      <c r="C347" s="49">
        <f t="shared" si="105"/>
        <v>0.89</v>
      </c>
      <c r="D347" s="52">
        <f t="shared" si="106"/>
        <v>3.5</v>
      </c>
      <c r="E347" s="50">
        <f t="shared" si="107"/>
        <v>3.1150000000000002</v>
      </c>
      <c r="F347" s="40"/>
      <c r="G347" s="54"/>
      <c r="H347" s="48"/>
      <c r="I347" s="49" t="str">
        <f t="shared" si="111"/>
        <v/>
      </c>
      <c r="J347" s="52" t="str">
        <f t="shared" si="112"/>
        <v/>
      </c>
      <c r="K347" s="107" t="str">
        <f t="shared" si="113"/>
        <v/>
      </c>
      <c r="M347" s="205"/>
      <c r="N347" s="206"/>
      <c r="P347" s="207"/>
      <c r="Q347" s="206"/>
      <c r="T347" s="206"/>
    </row>
    <row r="348" spans="1:20" ht="15.6" x14ac:dyDescent="0.3">
      <c r="A348" s="208">
        <f>Survey!H216</f>
        <v>54</v>
      </c>
      <c r="B348" s="209">
        <f>Survey!G216</f>
        <v>-0.49000000000000066</v>
      </c>
      <c r="C348" s="49">
        <f t="shared" si="105"/>
        <v>-9.9999999999999992E-2</v>
      </c>
      <c r="D348" s="52">
        <f t="shared" si="106"/>
        <v>5</v>
      </c>
      <c r="E348" s="50">
        <f t="shared" si="107"/>
        <v>-0.5</v>
      </c>
      <c r="F348" s="40"/>
      <c r="G348" s="54"/>
      <c r="H348" s="48"/>
      <c r="I348" s="49" t="str">
        <f t="shared" si="111"/>
        <v/>
      </c>
      <c r="J348" s="52" t="str">
        <f t="shared" si="112"/>
        <v/>
      </c>
      <c r="K348" s="107" t="str">
        <f t="shared" si="113"/>
        <v/>
      </c>
      <c r="M348" s="205"/>
      <c r="N348" s="206"/>
      <c r="P348" s="207"/>
      <c r="Q348" s="206"/>
      <c r="T348" s="206"/>
    </row>
    <row r="349" spans="1:20" ht="15.6" x14ac:dyDescent="0.3">
      <c r="A349" s="208">
        <f>Survey!H217</f>
        <v>58</v>
      </c>
      <c r="B349" s="209">
        <f>Survey!G217</f>
        <v>-0.44000000000000083</v>
      </c>
      <c r="C349" s="49">
        <f t="shared" si="105"/>
        <v>-0.47000000000000003</v>
      </c>
      <c r="D349" s="52">
        <f t="shared" si="106"/>
        <v>4</v>
      </c>
      <c r="E349" s="50">
        <f t="shared" si="107"/>
        <v>-1.88</v>
      </c>
      <c r="F349" s="40"/>
      <c r="G349" s="54"/>
      <c r="H349" s="48"/>
      <c r="I349" s="49" t="str">
        <f t="shared" si="111"/>
        <v/>
      </c>
      <c r="J349" s="52" t="str">
        <f t="shared" si="112"/>
        <v/>
      </c>
      <c r="K349" s="107" t="str">
        <f t="shared" si="113"/>
        <v/>
      </c>
      <c r="M349" s="205"/>
      <c r="N349" s="206"/>
      <c r="P349" s="207"/>
      <c r="Q349" s="206"/>
      <c r="T349" s="206"/>
    </row>
    <row r="350" spans="1:20" ht="15.6" x14ac:dyDescent="0.3">
      <c r="A350" s="208">
        <f>Survey!H218</f>
        <v>63</v>
      </c>
      <c r="B350" s="209">
        <f>Survey!G218</f>
        <v>-0.45000000000000062</v>
      </c>
      <c r="C350" s="49">
        <f t="shared" si="105"/>
        <v>-0.45</v>
      </c>
      <c r="D350" s="52">
        <f t="shared" si="106"/>
        <v>5</v>
      </c>
      <c r="E350" s="50">
        <f t="shared" si="107"/>
        <v>-2.25</v>
      </c>
      <c r="F350" s="40"/>
      <c r="G350" s="54"/>
      <c r="H350" s="48"/>
      <c r="I350" s="49" t="str">
        <f t="shared" si="111"/>
        <v/>
      </c>
      <c r="J350" s="52" t="str">
        <f t="shared" si="112"/>
        <v/>
      </c>
      <c r="K350" s="107" t="str">
        <f t="shared" si="113"/>
        <v/>
      </c>
      <c r="M350" s="205"/>
      <c r="N350" s="206"/>
      <c r="P350" s="207"/>
      <c r="Q350" s="206"/>
      <c r="T350" s="206"/>
    </row>
    <row r="351" spans="1:20" ht="15.6" x14ac:dyDescent="0.3">
      <c r="A351" s="208">
        <f>Survey!H219</f>
        <v>68</v>
      </c>
      <c r="B351" s="209">
        <f>Survey!G219</f>
        <v>-0.4000000000000008</v>
      </c>
      <c r="C351" s="49">
        <f t="shared" si="105"/>
        <v>-0.43</v>
      </c>
      <c r="D351" s="52">
        <f t="shared" si="106"/>
        <v>5</v>
      </c>
      <c r="E351" s="50">
        <f t="shared" si="107"/>
        <v>-2.15</v>
      </c>
      <c r="F351" s="40"/>
      <c r="G351" s="54"/>
      <c r="H351" s="48"/>
      <c r="I351" s="49" t="str">
        <f t="shared" si="111"/>
        <v/>
      </c>
      <c r="J351" s="52" t="str">
        <f t="shared" si="112"/>
        <v/>
      </c>
      <c r="K351" s="107" t="str">
        <f t="shared" si="113"/>
        <v/>
      </c>
      <c r="M351" s="205"/>
      <c r="N351" s="206"/>
      <c r="P351" s="207"/>
      <c r="Q351" s="206"/>
      <c r="T351" s="206"/>
    </row>
    <row r="352" spans="1:20" ht="15.6" x14ac:dyDescent="0.3">
      <c r="A352" s="208">
        <f>Survey!H220</f>
        <v>72</v>
      </c>
      <c r="B352" s="209">
        <f>Survey!G220</f>
        <v>1.9999999999999352E-2</v>
      </c>
      <c r="C352" s="49">
        <f t="shared" si="105"/>
        <v>-0.2</v>
      </c>
      <c r="D352" s="52">
        <f t="shared" si="106"/>
        <v>4</v>
      </c>
      <c r="E352" s="50">
        <f t="shared" si="107"/>
        <v>-0.8</v>
      </c>
      <c r="F352" s="40"/>
      <c r="G352" s="54"/>
      <c r="H352" s="48"/>
      <c r="I352" s="49" t="str">
        <f t="shared" si="111"/>
        <v/>
      </c>
      <c r="J352" s="52" t="str">
        <f t="shared" si="112"/>
        <v/>
      </c>
      <c r="K352" s="107" t="str">
        <f t="shared" si="113"/>
        <v/>
      </c>
      <c r="M352" s="205"/>
      <c r="N352" s="206"/>
      <c r="P352" s="207"/>
      <c r="Q352" s="206"/>
      <c r="T352" s="206"/>
    </row>
    <row r="353" spans="1:20" ht="15.6" x14ac:dyDescent="0.3">
      <c r="A353" s="208">
        <f>Survey!H221</f>
        <v>77</v>
      </c>
      <c r="B353" s="209">
        <f>Survey!G221</f>
        <v>1.2699999999999991</v>
      </c>
      <c r="C353" s="49">
        <f t="shared" si="105"/>
        <v>0.65</v>
      </c>
      <c r="D353" s="52">
        <f t="shared" si="106"/>
        <v>5</v>
      </c>
      <c r="E353" s="50">
        <f t="shared" si="107"/>
        <v>3.25</v>
      </c>
      <c r="F353" s="40"/>
      <c r="G353" s="54"/>
      <c r="H353" s="48"/>
      <c r="I353" s="49" t="str">
        <f t="shared" si="111"/>
        <v/>
      </c>
      <c r="J353" s="52" t="str">
        <f t="shared" si="112"/>
        <v/>
      </c>
      <c r="K353" s="107" t="str">
        <f t="shared" si="113"/>
        <v/>
      </c>
      <c r="M353" s="205"/>
      <c r="N353" s="206"/>
      <c r="P353" s="207"/>
      <c r="Q353" s="206"/>
      <c r="T353" s="206"/>
    </row>
    <row r="354" spans="1:20" ht="15.6" x14ac:dyDescent="0.3">
      <c r="A354" s="208">
        <f>Survey!H223</f>
        <v>78.5</v>
      </c>
      <c r="B354" s="209">
        <f>Survey!G223</f>
        <v>2.4269999999999996</v>
      </c>
      <c r="C354" s="49">
        <f t="shared" si="105"/>
        <v>1.85</v>
      </c>
      <c r="D354" s="52">
        <f t="shared" si="106"/>
        <v>1.5</v>
      </c>
      <c r="E354" s="50">
        <f t="shared" si="107"/>
        <v>2.7749999999999999</v>
      </c>
      <c r="F354" s="40"/>
      <c r="G354" s="54"/>
      <c r="H354" s="48"/>
      <c r="I354" s="49" t="str">
        <f>IF(H354="","",ROUNDUP(((#REF!+H354)/2),2))</f>
        <v/>
      </c>
      <c r="J354" s="52" t="str">
        <f>IF(G354="","",ROUND((G354-#REF!),2))</f>
        <v/>
      </c>
      <c r="K354" s="107" t="str">
        <f t="shared" si="113"/>
        <v/>
      </c>
      <c r="M354" s="205"/>
      <c r="N354" s="206"/>
      <c r="P354" s="207"/>
      <c r="Q354" s="206"/>
      <c r="T354" s="206"/>
    </row>
    <row r="355" spans="1:20" ht="16.2" thickBot="1" x14ac:dyDescent="0.35">
      <c r="A355" s="208">
        <f>Survey!H224</f>
        <v>81</v>
      </c>
      <c r="B355" s="209">
        <f>Survey!G224</f>
        <v>2.4369999999999994</v>
      </c>
      <c r="C355" s="49">
        <f t="shared" si="105"/>
        <v>2.44</v>
      </c>
      <c r="D355" s="52">
        <f t="shared" si="106"/>
        <v>2.5</v>
      </c>
      <c r="E355" s="50">
        <f t="shared" si="107"/>
        <v>6.1</v>
      </c>
      <c r="F355" s="40"/>
      <c r="G355" s="54"/>
      <c r="H355" s="48"/>
      <c r="I355" s="49" t="str">
        <f t="shared" si="111"/>
        <v/>
      </c>
      <c r="J355" s="52" t="str">
        <f t="shared" si="112"/>
        <v/>
      </c>
      <c r="K355" s="107" t="str">
        <f t="shared" si="113"/>
        <v/>
      </c>
      <c r="M355" s="205"/>
      <c r="N355" s="206"/>
      <c r="P355" s="207"/>
      <c r="Q355" s="206"/>
      <c r="T355" s="206"/>
    </row>
    <row r="356" spans="1:20" ht="16.2" thickBot="1" x14ac:dyDescent="0.35">
      <c r="A356" s="287">
        <f>ROUND((SUM(D332:D355)),3)</f>
        <v>81</v>
      </c>
      <c r="B356" s="275"/>
      <c r="C356" s="272">
        <f>IF(A356="","-",IF(A356="-","-",IF(A356=0,"-",ROUND((SUM(E332:E355)),3))))</f>
        <v>14</v>
      </c>
      <c r="D356" s="272"/>
      <c r="E356" s="273"/>
      <c r="F356" s="41"/>
      <c r="G356" s="274">
        <f>ROUND((SUM(J332:J355)),3)</f>
        <v>10</v>
      </c>
      <c r="H356" s="275"/>
      <c r="I356" s="272">
        <f>IF(G356="","-",IF(G356="-","-",IF(G356=0,"-",ROUND((SUM(K332:K355)),3))))</f>
        <v>15.8</v>
      </c>
      <c r="J356" s="272"/>
      <c r="K356" s="273"/>
      <c r="M356" s="109" t="e">
        <f>#REF!</f>
        <v>#REF!</v>
      </c>
      <c r="N356" s="7"/>
      <c r="Q356" s="7"/>
      <c r="T356" s="7"/>
    </row>
    <row r="357" spans="1:20" ht="16.2" thickBot="1" x14ac:dyDescent="0.35">
      <c r="A357" s="276">
        <f>IF(C356="","-",IF(C356="-","-",IF(I356="","-",IF(I356="-","-",IF((C356-I356)&lt;=0,((C356-I356)*-1),(C356-I356))))))</f>
        <v>1.8000000000000007</v>
      </c>
      <c r="B357" s="277"/>
      <c r="C357" s="277"/>
      <c r="D357" s="277"/>
      <c r="E357" s="277"/>
      <c r="F357" s="277"/>
      <c r="G357" s="277"/>
      <c r="H357" s="277"/>
      <c r="I357" s="277"/>
      <c r="J357" s="277"/>
      <c r="K357" s="278"/>
      <c r="M357" s="110" t="e">
        <f>#REF!</f>
        <v>#REF!</v>
      </c>
      <c r="N357" s="7"/>
      <c r="Q357" s="7"/>
      <c r="T357" s="7"/>
    </row>
    <row r="358" spans="1:20" ht="15.6" x14ac:dyDescent="0.3">
      <c r="A358" s="20"/>
      <c r="B358" s="20"/>
      <c r="N358" s="7"/>
      <c r="Q358" s="7"/>
      <c r="T358" s="7"/>
    </row>
    <row r="359" spans="1:20" x14ac:dyDescent="0.3">
      <c r="D359" s="279">
        <f>A332</f>
        <v>0</v>
      </c>
      <c r="E359" s="279"/>
      <c r="F359" s="279"/>
      <c r="G359" s="279"/>
      <c r="H359" s="279"/>
      <c r="I359" s="279"/>
      <c r="J359" s="279"/>
      <c r="N359" s="7"/>
      <c r="Q359" s="7"/>
      <c r="T359" s="7"/>
    </row>
    <row r="360" spans="1:20" x14ac:dyDescent="0.3">
      <c r="D360" s="279"/>
      <c r="E360" s="279"/>
      <c r="F360" s="279"/>
      <c r="G360" s="279"/>
      <c r="H360" s="279"/>
      <c r="I360" s="279"/>
      <c r="J360" s="279"/>
      <c r="N360" s="7"/>
      <c r="Q360" s="7"/>
      <c r="T360" s="7"/>
    </row>
    <row r="361" spans="1:20" x14ac:dyDescent="0.3">
      <c r="N361" s="7"/>
      <c r="Q361" s="7"/>
      <c r="T361" s="7"/>
    </row>
    <row r="362" spans="1:20" x14ac:dyDescent="0.3">
      <c r="N362" s="7"/>
      <c r="Q362" s="7"/>
      <c r="T362" s="7"/>
    </row>
    <row r="363" spans="1:20" x14ac:dyDescent="0.3">
      <c r="N363" s="7"/>
      <c r="Q363" s="7"/>
      <c r="T363" s="7"/>
    </row>
    <row r="364" spans="1:20" x14ac:dyDescent="0.3">
      <c r="N364" s="7"/>
      <c r="Q364" s="7"/>
      <c r="T364" s="7"/>
    </row>
    <row r="365" spans="1:20" x14ac:dyDescent="0.3">
      <c r="N365" s="7"/>
      <c r="Q365" s="7"/>
      <c r="T365" s="7"/>
    </row>
    <row r="366" spans="1:20" x14ac:dyDescent="0.3">
      <c r="N366" s="7"/>
      <c r="Q366" s="7"/>
      <c r="T366" s="7"/>
    </row>
    <row r="367" spans="1:20" x14ac:dyDescent="0.3">
      <c r="N367" s="7"/>
      <c r="Q367" s="7"/>
      <c r="T367" s="7"/>
    </row>
    <row r="368" spans="1:20" x14ac:dyDescent="0.3">
      <c r="N368" s="7"/>
      <c r="Q368" s="7"/>
      <c r="T368" s="7"/>
    </row>
    <row r="369" spans="1:20" x14ac:dyDescent="0.3">
      <c r="N369" s="7"/>
      <c r="Q369" s="7"/>
      <c r="T369" s="7"/>
    </row>
    <row r="370" spans="1:20" x14ac:dyDescent="0.3">
      <c r="N370" s="7"/>
      <c r="Q370" s="7"/>
      <c r="T370" s="7"/>
    </row>
    <row r="371" spans="1:20" x14ac:dyDescent="0.3">
      <c r="N371" s="7"/>
      <c r="Q371" s="7"/>
      <c r="T371" s="7"/>
    </row>
    <row r="372" spans="1:20" ht="14.4" thickBot="1" x14ac:dyDescent="0.35">
      <c r="N372" s="7"/>
      <c r="Q372" s="7"/>
      <c r="T372" s="7"/>
    </row>
    <row r="373" spans="1:20" ht="16.2" thickBot="1" x14ac:dyDescent="0.35">
      <c r="A373" s="264" t="s">
        <v>133</v>
      </c>
      <c r="B373" s="265"/>
      <c r="C373" s="265"/>
      <c r="D373" s="265"/>
      <c r="E373" s="265"/>
      <c r="F373" s="265"/>
      <c r="G373" s="265"/>
      <c r="H373" s="265"/>
      <c r="I373" s="265"/>
      <c r="J373" s="265"/>
      <c r="K373" s="266"/>
      <c r="M373" s="268" t="s">
        <v>65</v>
      </c>
      <c r="N373" s="268"/>
      <c r="P373" s="268" t="s">
        <v>66</v>
      </c>
      <c r="Q373" s="268"/>
      <c r="S373" s="268" t="s">
        <v>67</v>
      </c>
      <c r="T373" s="268"/>
    </row>
    <row r="374" spans="1:20" ht="16.2" thickBot="1" x14ac:dyDescent="0.35">
      <c r="A374" s="280" t="s">
        <v>8</v>
      </c>
      <c r="B374" s="281"/>
      <c r="C374" s="281"/>
      <c r="D374" s="281"/>
      <c r="E374" s="282"/>
      <c r="F374" s="39"/>
      <c r="G374" s="283" t="s">
        <v>63</v>
      </c>
      <c r="H374" s="284"/>
      <c r="I374" s="284"/>
      <c r="J374" s="284"/>
      <c r="K374" s="285"/>
      <c r="M374" s="86" t="s">
        <v>68</v>
      </c>
      <c r="N374" s="87">
        <v>9.5</v>
      </c>
      <c r="P374" s="86" t="s">
        <v>69</v>
      </c>
      <c r="Q374" s="88">
        <v>-1.1339999999999999</v>
      </c>
      <c r="S374" s="89">
        <v>0</v>
      </c>
      <c r="T374" s="90">
        <v>2</v>
      </c>
    </row>
    <row r="375" spans="1:20" ht="16.2" thickBot="1" x14ac:dyDescent="0.35">
      <c r="A375" s="42" t="s">
        <v>11</v>
      </c>
      <c r="B375" s="43" t="s">
        <v>12</v>
      </c>
      <c r="C375" s="43" t="s">
        <v>13</v>
      </c>
      <c r="D375" s="43" t="s">
        <v>11</v>
      </c>
      <c r="E375" s="44" t="s">
        <v>14</v>
      </c>
      <c r="F375" s="40"/>
      <c r="G375" s="42" t="str">
        <f>A375</f>
        <v>Dist</v>
      </c>
      <c r="H375" s="43" t="str">
        <f>B375</f>
        <v>R.L</v>
      </c>
      <c r="I375" s="43" t="str">
        <f>C375</f>
        <v>Av.RL</v>
      </c>
      <c r="J375" s="43" t="str">
        <f>D375</f>
        <v>Dist</v>
      </c>
      <c r="K375" s="44" t="str">
        <f>E375</f>
        <v>Area</v>
      </c>
      <c r="M375" s="86" t="s">
        <v>70</v>
      </c>
      <c r="N375" s="87">
        <v>6</v>
      </c>
      <c r="P375" s="86" t="s">
        <v>70</v>
      </c>
      <c r="Q375" s="88">
        <v>11.4</v>
      </c>
      <c r="S375" s="88">
        <v>2</v>
      </c>
      <c r="T375" s="88">
        <v>-3</v>
      </c>
    </row>
    <row r="376" spans="1:20" ht="15.6" x14ac:dyDescent="0.3">
      <c r="A376" s="208">
        <f>Survey!H226</f>
        <v>0</v>
      </c>
      <c r="B376" s="209">
        <f>Survey!G226</f>
        <v>2.654399999999999</v>
      </c>
      <c r="C376" s="46" t="s">
        <v>15</v>
      </c>
      <c r="D376" s="51" t="s">
        <v>15</v>
      </c>
      <c r="E376" s="47" t="s">
        <v>15</v>
      </c>
      <c r="F376" s="40"/>
      <c r="G376" s="53">
        <v>0</v>
      </c>
      <c r="H376" s="45">
        <v>1.4589999999999992</v>
      </c>
      <c r="I376" s="46" t="s">
        <v>15</v>
      </c>
      <c r="J376" s="51" t="s">
        <v>15</v>
      </c>
      <c r="K376" s="106" t="s">
        <v>15</v>
      </c>
      <c r="M376" s="86" t="s">
        <v>71</v>
      </c>
      <c r="N376" s="87">
        <v>23</v>
      </c>
      <c r="P376" s="86" t="s">
        <v>71</v>
      </c>
      <c r="Q376" s="87">
        <v>23</v>
      </c>
      <c r="S376" s="88">
        <v>15</v>
      </c>
      <c r="T376" s="88">
        <v>12</v>
      </c>
    </row>
    <row r="377" spans="1:20" ht="15.6" x14ac:dyDescent="0.3">
      <c r="A377" s="208">
        <f>Survey!H227</f>
        <v>5</v>
      </c>
      <c r="B377" s="209">
        <f>Survey!G227</f>
        <v>2.6643999999999992</v>
      </c>
      <c r="C377" s="49">
        <f t="shared" ref="C377:C379" si="114">IF(B377="","",ROUNDUP(((B376+B377)/2),2))</f>
        <v>2.6599999999999997</v>
      </c>
      <c r="D377" s="52">
        <f t="shared" ref="D377:D379" si="115">IF(A377="","",ROUND((A377-A376),2))</f>
        <v>5</v>
      </c>
      <c r="E377" s="50">
        <f t="shared" ref="E377:E379" si="116">IF(D377="","",IF(B377="","",ROUND((D377*C377),3)))</f>
        <v>13.3</v>
      </c>
      <c r="F377" s="40"/>
      <c r="G377" s="54">
        <v>10</v>
      </c>
      <c r="H377" s="48">
        <v>1.3489999999999993</v>
      </c>
      <c r="I377" s="49">
        <f>IF(H377="","",ROUNDUP(((H376+H377)/2),2))</f>
        <v>1.41</v>
      </c>
      <c r="J377" s="52">
        <f>IF(G377="","",ROUND((G377-G376),2))</f>
        <v>10</v>
      </c>
      <c r="K377" s="107">
        <f>IF(J377="","",IF(H377="","",ROUND((J377*I377),3)))</f>
        <v>14.1</v>
      </c>
      <c r="M377" s="91">
        <v>2</v>
      </c>
      <c r="N377" s="92">
        <v>2</v>
      </c>
      <c r="P377" s="93">
        <v>1.5</v>
      </c>
      <c r="Q377" s="94">
        <v>1.5</v>
      </c>
    </row>
    <row r="378" spans="1:20" ht="15.6" x14ac:dyDescent="0.3">
      <c r="A378" s="208">
        <f>Survey!H228</f>
        <v>7</v>
      </c>
      <c r="B378" s="209">
        <f>Survey!G228</f>
        <v>2.7643999999999993</v>
      </c>
      <c r="C378" s="49">
        <f t="shared" si="114"/>
        <v>2.7199999999999998</v>
      </c>
      <c r="D378" s="52">
        <f t="shared" si="115"/>
        <v>2</v>
      </c>
      <c r="E378" s="50">
        <f t="shared" si="116"/>
        <v>5.44</v>
      </c>
      <c r="F378" s="40"/>
      <c r="G378" s="54"/>
      <c r="H378" s="48"/>
      <c r="I378" s="49" t="str">
        <f t="shared" ref="I378:I382" si="117">IF(H378="","",ROUNDUP(((H377+H378)/2),2))</f>
        <v/>
      </c>
      <c r="J378" s="52" t="str">
        <f t="shared" ref="J378:J382" si="118">IF(G378="","",ROUND((G378-G377),2))</f>
        <v/>
      </c>
      <c r="K378" s="107" t="str">
        <f t="shared" ref="K378:K382" si="119">IF(J378="","",IF(H378="","",ROUND((J378*I378),3)))</f>
        <v/>
      </c>
      <c r="M378" s="95">
        <v>1</v>
      </c>
      <c r="N378" s="88">
        <v>0</v>
      </c>
      <c r="P378" s="96">
        <v>34</v>
      </c>
      <c r="Q378" s="88">
        <v>-0.49100000000000099</v>
      </c>
      <c r="S378" s="286" t="s">
        <v>72</v>
      </c>
      <c r="T378" s="286"/>
    </row>
    <row r="379" spans="1:20" ht="15.6" x14ac:dyDescent="0.3">
      <c r="A379" s="208">
        <f>Survey!H229</f>
        <v>10</v>
      </c>
      <c r="B379" s="209">
        <f>Survey!G229</f>
        <v>1.3443999999999994</v>
      </c>
      <c r="C379" s="49">
        <f t="shared" si="114"/>
        <v>2.0599999999999996</v>
      </c>
      <c r="D379" s="52">
        <f t="shared" si="115"/>
        <v>3</v>
      </c>
      <c r="E379" s="50">
        <f t="shared" si="116"/>
        <v>6.18</v>
      </c>
      <c r="F379" s="40"/>
      <c r="G379" s="54"/>
      <c r="H379" s="48"/>
      <c r="I379" s="49" t="str">
        <f t="shared" si="117"/>
        <v/>
      </c>
      <c r="J379" s="52" t="str">
        <f t="shared" si="118"/>
        <v/>
      </c>
      <c r="K379" s="107" t="str">
        <f t="shared" si="119"/>
        <v/>
      </c>
      <c r="M379" s="97">
        <f>IF(N379="","-",(M378+(M377*(N374-N378))))</f>
        <v>20</v>
      </c>
      <c r="N379" s="88">
        <f>IF(N374="","-",N374)</f>
        <v>9.5</v>
      </c>
      <c r="P379" s="98">
        <f>IF(Q374="","-",(P378+(P377*IF((Q378-Q379)&lt;0,((Q378-Q379)*-1),(Q378-Q379)))))</f>
        <v>34.964500000000001</v>
      </c>
      <c r="Q379" s="88">
        <f>IF(Q374="","",Q374)</f>
        <v>-1.1339999999999999</v>
      </c>
      <c r="S379" s="269">
        <v>1.25</v>
      </c>
      <c r="T379" s="269"/>
    </row>
    <row r="380" spans="1:20" ht="15.6" x14ac:dyDescent="0.3">
      <c r="A380" s="208">
        <f>Survey!H231</f>
        <v>12</v>
      </c>
      <c r="B380" s="209">
        <f>Survey!G231</f>
        <v>-4.9600000000000755E-2</v>
      </c>
      <c r="C380" s="49">
        <f t="shared" ref="C380:C397" si="120">IF(B380="","",ROUNDUP(((B379+B380)/2),2))</f>
        <v>0.65</v>
      </c>
      <c r="D380" s="52">
        <f t="shared" ref="D380:D397" si="121">IF(A380="","",ROUND((A380-A379),2))</f>
        <v>2</v>
      </c>
      <c r="E380" s="50">
        <f t="shared" ref="E380:E397" si="122">IF(D380="","",IF(B380="","",ROUND((D380*C380),3)))</f>
        <v>1.3</v>
      </c>
      <c r="F380" s="40"/>
      <c r="G380" s="54"/>
      <c r="H380" s="48"/>
      <c r="I380" s="49" t="str">
        <f>IF(H380="","",ROUNDUP(((#REF!+H380)/2),2))</f>
        <v/>
      </c>
      <c r="J380" s="52" t="str">
        <f>IF(G380="","",ROUND((G380-#REF!),2))</f>
        <v/>
      </c>
      <c r="K380" s="107" t="str">
        <f t="shared" si="119"/>
        <v/>
      </c>
      <c r="M380" s="102" t="e">
        <f>IF(N380="","-",(#REF!+(N377*(N374-N380))))</f>
        <v>#REF!</v>
      </c>
      <c r="N380" s="88">
        <v>0</v>
      </c>
      <c r="P380" s="103" t="e">
        <f>IF(Q374="","-",(#REF!+(Q377*IF((#REF!-Q380)&lt;0,((#REF!-Q380)*-1),(#REF!-Q380)))))</f>
        <v>#REF!</v>
      </c>
      <c r="Q380" s="88">
        <v>-0.46</v>
      </c>
      <c r="S380" s="101" t="s">
        <v>74</v>
      </c>
      <c r="T380" s="88">
        <f>IF(S376="","",IF(T376="","",(T376+((S379-T374)*((S376-T376)/(S374-T374))))))</f>
        <v>13.125</v>
      </c>
    </row>
    <row r="381" spans="1:20" ht="15.6" x14ac:dyDescent="0.3">
      <c r="A381" s="208">
        <f>Survey!H232</f>
        <v>14</v>
      </c>
      <c r="B381" s="209">
        <f>Survey!G232</f>
        <v>-8.960000000000079E-2</v>
      </c>
      <c r="C381" s="49">
        <f t="shared" si="120"/>
        <v>-6.9999999999999993E-2</v>
      </c>
      <c r="D381" s="52">
        <f t="shared" si="121"/>
        <v>2</v>
      </c>
      <c r="E381" s="50">
        <f t="shared" si="122"/>
        <v>-0.14000000000000001</v>
      </c>
      <c r="F381" s="40"/>
      <c r="G381" s="54"/>
      <c r="H381" s="48"/>
      <c r="I381" s="49" t="str">
        <f t="shared" si="117"/>
        <v/>
      </c>
      <c r="J381" s="52" t="str">
        <f t="shared" si="118"/>
        <v/>
      </c>
      <c r="K381" s="107" t="str">
        <f t="shared" si="119"/>
        <v/>
      </c>
      <c r="M381" s="205"/>
      <c r="N381" s="206"/>
      <c r="P381" s="207"/>
      <c r="Q381" s="206"/>
      <c r="T381" s="206"/>
    </row>
    <row r="382" spans="1:20" ht="15.6" x14ac:dyDescent="0.3">
      <c r="A382" s="208">
        <f>Survey!H233</f>
        <v>16</v>
      </c>
      <c r="B382" s="209">
        <f>Survey!G233</f>
        <v>-0.19960000000000067</v>
      </c>
      <c r="C382" s="49">
        <f t="shared" si="120"/>
        <v>-0.15000000000000002</v>
      </c>
      <c r="D382" s="52">
        <f t="shared" si="121"/>
        <v>2</v>
      </c>
      <c r="E382" s="50">
        <f t="shared" si="122"/>
        <v>-0.3</v>
      </c>
      <c r="F382" s="40"/>
      <c r="G382" s="54"/>
      <c r="H382" s="48"/>
      <c r="I382" s="49" t="str">
        <f t="shared" si="117"/>
        <v/>
      </c>
      <c r="J382" s="52" t="str">
        <f t="shared" si="118"/>
        <v/>
      </c>
      <c r="K382" s="107" t="str">
        <f t="shared" si="119"/>
        <v/>
      </c>
      <c r="M382" s="205"/>
      <c r="N382" s="206"/>
      <c r="P382" s="207"/>
      <c r="Q382" s="206"/>
      <c r="T382" s="206"/>
    </row>
    <row r="383" spans="1:20" ht="15.6" x14ac:dyDescent="0.3">
      <c r="A383" s="208">
        <f>Survey!H234</f>
        <v>18</v>
      </c>
      <c r="B383" s="209">
        <f>Survey!G234</f>
        <v>-0.15960000000000063</v>
      </c>
      <c r="C383" s="49">
        <f t="shared" si="120"/>
        <v>-0.18000000000000002</v>
      </c>
      <c r="D383" s="52">
        <f t="shared" si="121"/>
        <v>2</v>
      </c>
      <c r="E383" s="50">
        <f t="shared" si="122"/>
        <v>-0.36</v>
      </c>
      <c r="F383" s="40"/>
      <c r="G383" s="54"/>
      <c r="H383" s="48"/>
      <c r="I383" s="49" t="str">
        <f t="shared" ref="I383:I397" si="123">IF(H383="","",ROUNDUP(((H382+H383)/2),2))</f>
        <v/>
      </c>
      <c r="J383" s="52" t="str">
        <f t="shared" ref="J383:J397" si="124">IF(G383="","",ROUND((G383-G382),2))</f>
        <v/>
      </c>
      <c r="K383" s="107" t="str">
        <f t="shared" ref="K383:K397" si="125">IF(J383="","",IF(H383="","",ROUND((J383*I383),3)))</f>
        <v/>
      </c>
      <c r="M383" s="205"/>
      <c r="N383" s="206"/>
      <c r="P383" s="207"/>
      <c r="Q383" s="206"/>
      <c r="T383" s="206"/>
    </row>
    <row r="384" spans="1:20" ht="15.6" x14ac:dyDescent="0.3">
      <c r="A384" s="208">
        <f>Survey!H235</f>
        <v>19</v>
      </c>
      <c r="B384" s="209">
        <f>Survey!G235</f>
        <v>0.54039999999999933</v>
      </c>
      <c r="C384" s="49">
        <f t="shared" si="120"/>
        <v>0.2</v>
      </c>
      <c r="D384" s="52">
        <f t="shared" si="121"/>
        <v>1</v>
      </c>
      <c r="E384" s="50">
        <f t="shared" si="122"/>
        <v>0.2</v>
      </c>
      <c r="F384" s="40"/>
      <c r="G384" s="54"/>
      <c r="H384" s="48"/>
      <c r="I384" s="49" t="str">
        <f t="shared" si="123"/>
        <v/>
      </c>
      <c r="J384" s="52" t="str">
        <f t="shared" si="124"/>
        <v/>
      </c>
      <c r="K384" s="107" t="str">
        <f t="shared" si="125"/>
        <v/>
      </c>
      <c r="M384" s="205"/>
      <c r="N384" s="206"/>
      <c r="P384" s="207"/>
      <c r="Q384" s="206"/>
      <c r="T384" s="206"/>
    </row>
    <row r="385" spans="1:20" ht="15.6" x14ac:dyDescent="0.3">
      <c r="A385" s="208">
        <f>Survey!H236</f>
        <v>20</v>
      </c>
      <c r="B385" s="209">
        <f>Survey!G236</f>
        <v>0.14039999999999919</v>
      </c>
      <c r="C385" s="49">
        <f t="shared" si="120"/>
        <v>0.35000000000000003</v>
      </c>
      <c r="D385" s="52">
        <f t="shared" si="121"/>
        <v>1</v>
      </c>
      <c r="E385" s="50">
        <f t="shared" si="122"/>
        <v>0.35</v>
      </c>
      <c r="F385" s="40"/>
      <c r="G385" s="54"/>
      <c r="H385" s="48"/>
      <c r="I385" s="49" t="str">
        <f t="shared" si="123"/>
        <v/>
      </c>
      <c r="J385" s="52" t="str">
        <f t="shared" si="124"/>
        <v/>
      </c>
      <c r="K385" s="107" t="str">
        <f t="shared" si="125"/>
        <v/>
      </c>
      <c r="M385" s="205"/>
      <c r="N385" s="206"/>
      <c r="P385" s="207"/>
      <c r="Q385" s="206"/>
      <c r="T385" s="206"/>
    </row>
    <row r="386" spans="1:20" ht="15.6" x14ac:dyDescent="0.3">
      <c r="A386" s="208">
        <f>Survey!H237</f>
        <v>26</v>
      </c>
      <c r="B386" s="209">
        <f>Survey!G237</f>
        <v>-0.14960000000000084</v>
      </c>
      <c r="C386" s="49">
        <f t="shared" si="120"/>
        <v>-0.01</v>
      </c>
      <c r="D386" s="52">
        <f t="shared" si="121"/>
        <v>6</v>
      </c>
      <c r="E386" s="50">
        <f t="shared" si="122"/>
        <v>-0.06</v>
      </c>
      <c r="F386" s="40"/>
      <c r="G386" s="54"/>
      <c r="H386" s="48"/>
      <c r="I386" s="49" t="str">
        <f t="shared" si="123"/>
        <v/>
      </c>
      <c r="J386" s="52" t="str">
        <f t="shared" si="124"/>
        <v/>
      </c>
      <c r="K386" s="107" t="str">
        <f t="shared" si="125"/>
        <v/>
      </c>
      <c r="M386" s="205"/>
      <c r="N386" s="206"/>
      <c r="P386" s="207"/>
      <c r="Q386" s="206"/>
      <c r="T386" s="206"/>
    </row>
    <row r="387" spans="1:20" ht="15.6" x14ac:dyDescent="0.3">
      <c r="A387" s="208">
        <f>Survey!H238</f>
        <v>32</v>
      </c>
      <c r="B387" s="209">
        <f>Survey!G238</f>
        <v>-0.15960000000000063</v>
      </c>
      <c r="C387" s="49">
        <f t="shared" si="120"/>
        <v>-0.16</v>
      </c>
      <c r="D387" s="52">
        <f t="shared" si="121"/>
        <v>6</v>
      </c>
      <c r="E387" s="50">
        <f t="shared" si="122"/>
        <v>-0.96</v>
      </c>
      <c r="F387" s="40"/>
      <c r="G387" s="54"/>
      <c r="H387" s="48"/>
      <c r="I387" s="49" t="str">
        <f t="shared" si="123"/>
        <v/>
      </c>
      <c r="J387" s="52" t="str">
        <f t="shared" si="124"/>
        <v/>
      </c>
      <c r="K387" s="107" t="str">
        <f t="shared" si="125"/>
        <v/>
      </c>
      <c r="M387" s="205"/>
      <c r="N387" s="206"/>
      <c r="P387" s="207"/>
      <c r="Q387" s="206"/>
      <c r="T387" s="206"/>
    </row>
    <row r="388" spans="1:20" ht="15.6" x14ac:dyDescent="0.3">
      <c r="A388" s="208">
        <f>Survey!H239</f>
        <v>38</v>
      </c>
      <c r="B388" s="209">
        <f>Survey!G239</f>
        <v>-0.27960000000000074</v>
      </c>
      <c r="C388" s="49">
        <f t="shared" si="120"/>
        <v>-0.22</v>
      </c>
      <c r="D388" s="52">
        <f t="shared" si="121"/>
        <v>6</v>
      </c>
      <c r="E388" s="50">
        <f t="shared" si="122"/>
        <v>-1.32</v>
      </c>
      <c r="F388" s="40"/>
      <c r="G388" s="54"/>
      <c r="H388" s="48"/>
      <c r="I388" s="49" t="str">
        <f t="shared" si="123"/>
        <v/>
      </c>
      <c r="J388" s="52" t="str">
        <f t="shared" si="124"/>
        <v/>
      </c>
      <c r="K388" s="107" t="str">
        <f t="shared" si="125"/>
        <v/>
      </c>
      <c r="M388" s="205"/>
      <c r="N388" s="206"/>
      <c r="P388" s="207"/>
      <c r="Q388" s="206"/>
      <c r="T388" s="206"/>
    </row>
    <row r="389" spans="1:20" ht="15.6" x14ac:dyDescent="0.3">
      <c r="A389" s="208">
        <f>Survey!H240</f>
        <v>44</v>
      </c>
      <c r="B389" s="209">
        <f>Survey!G240</f>
        <v>-0.24960000000000093</v>
      </c>
      <c r="C389" s="49">
        <f t="shared" si="120"/>
        <v>-0.27</v>
      </c>
      <c r="D389" s="52">
        <f t="shared" si="121"/>
        <v>6</v>
      </c>
      <c r="E389" s="50">
        <f t="shared" si="122"/>
        <v>-1.62</v>
      </c>
      <c r="F389" s="40"/>
      <c r="G389" s="54"/>
      <c r="H389" s="48"/>
      <c r="I389" s="49" t="str">
        <f t="shared" si="123"/>
        <v/>
      </c>
      <c r="J389" s="52" t="str">
        <f t="shared" si="124"/>
        <v/>
      </c>
      <c r="K389" s="107" t="str">
        <f t="shared" si="125"/>
        <v/>
      </c>
      <c r="M389" s="205"/>
      <c r="N389" s="206"/>
      <c r="P389" s="207"/>
      <c r="Q389" s="206"/>
      <c r="T389" s="206"/>
    </row>
    <row r="390" spans="1:20" ht="15.6" x14ac:dyDescent="0.3">
      <c r="A390" s="208">
        <f>Survey!H241</f>
        <v>50</v>
      </c>
      <c r="B390" s="209">
        <f>Survey!G241</f>
        <v>-7.9600000000000559E-2</v>
      </c>
      <c r="C390" s="49">
        <f t="shared" si="120"/>
        <v>-0.17</v>
      </c>
      <c r="D390" s="52">
        <f t="shared" si="121"/>
        <v>6</v>
      </c>
      <c r="E390" s="50">
        <f t="shared" si="122"/>
        <v>-1.02</v>
      </c>
      <c r="F390" s="40"/>
      <c r="G390" s="54"/>
      <c r="H390" s="48"/>
      <c r="I390" s="49" t="str">
        <f t="shared" si="123"/>
        <v/>
      </c>
      <c r="J390" s="52" t="str">
        <f t="shared" si="124"/>
        <v/>
      </c>
      <c r="K390" s="107" t="str">
        <f t="shared" si="125"/>
        <v/>
      </c>
      <c r="M390" s="205"/>
      <c r="N390" s="206"/>
      <c r="P390" s="207"/>
      <c r="Q390" s="206"/>
      <c r="T390" s="206"/>
    </row>
    <row r="391" spans="1:20" ht="15.6" x14ac:dyDescent="0.3">
      <c r="A391" s="208">
        <f>Survey!H242</f>
        <v>56</v>
      </c>
      <c r="B391" s="209">
        <f>Survey!G242</f>
        <v>-3.9600000000000746E-2</v>
      </c>
      <c r="C391" s="49">
        <f t="shared" si="120"/>
        <v>-6.0000000000000005E-2</v>
      </c>
      <c r="D391" s="52">
        <f t="shared" si="121"/>
        <v>6</v>
      </c>
      <c r="E391" s="50">
        <f t="shared" si="122"/>
        <v>-0.36</v>
      </c>
      <c r="F391" s="40"/>
      <c r="G391" s="54"/>
      <c r="H391" s="48"/>
      <c r="I391" s="49" t="str">
        <f t="shared" si="123"/>
        <v/>
      </c>
      <c r="J391" s="52" t="str">
        <f t="shared" si="124"/>
        <v/>
      </c>
      <c r="K391" s="107" t="str">
        <f t="shared" si="125"/>
        <v/>
      </c>
      <c r="M391" s="205"/>
      <c r="N391" s="206"/>
      <c r="P391" s="207"/>
      <c r="Q391" s="206"/>
      <c r="T391" s="206"/>
    </row>
    <row r="392" spans="1:20" ht="15.6" x14ac:dyDescent="0.3">
      <c r="A392" s="208">
        <f>Survey!H243</f>
        <v>62</v>
      </c>
      <c r="B392" s="209">
        <f>Survey!G243</f>
        <v>0.24039999999999928</v>
      </c>
      <c r="C392" s="49">
        <f t="shared" si="120"/>
        <v>0.11</v>
      </c>
      <c r="D392" s="52">
        <f t="shared" si="121"/>
        <v>6</v>
      </c>
      <c r="E392" s="50">
        <f t="shared" si="122"/>
        <v>0.66</v>
      </c>
      <c r="F392" s="40"/>
      <c r="G392" s="54"/>
      <c r="H392" s="48"/>
      <c r="I392" s="49" t="str">
        <f t="shared" si="123"/>
        <v/>
      </c>
      <c r="J392" s="52" t="str">
        <f t="shared" si="124"/>
        <v/>
      </c>
      <c r="K392" s="107" t="str">
        <f t="shared" si="125"/>
        <v/>
      </c>
      <c r="M392" s="205"/>
      <c r="N392" s="206"/>
      <c r="P392" s="207"/>
      <c r="Q392" s="206"/>
      <c r="T392" s="206"/>
    </row>
    <row r="393" spans="1:20" ht="15.6" x14ac:dyDescent="0.3">
      <c r="A393" s="208">
        <f>Survey!H244</f>
        <v>68</v>
      </c>
      <c r="B393" s="209">
        <f>Survey!G244</f>
        <v>0.17039999999999922</v>
      </c>
      <c r="C393" s="49">
        <f t="shared" si="120"/>
        <v>0.21000000000000002</v>
      </c>
      <c r="D393" s="52">
        <f t="shared" si="121"/>
        <v>6</v>
      </c>
      <c r="E393" s="50">
        <f t="shared" si="122"/>
        <v>1.26</v>
      </c>
      <c r="F393" s="40"/>
      <c r="G393" s="54"/>
      <c r="H393" s="48"/>
      <c r="I393" s="49" t="str">
        <f t="shared" si="123"/>
        <v/>
      </c>
      <c r="J393" s="52" t="str">
        <f t="shared" si="124"/>
        <v/>
      </c>
      <c r="K393" s="107" t="str">
        <f t="shared" si="125"/>
        <v/>
      </c>
      <c r="M393" s="205"/>
      <c r="N393" s="206"/>
      <c r="P393" s="207"/>
      <c r="Q393" s="206"/>
      <c r="T393" s="206"/>
    </row>
    <row r="394" spans="1:20" ht="15.6" x14ac:dyDescent="0.3">
      <c r="A394" s="208">
        <f>Survey!H245</f>
        <v>74</v>
      </c>
      <c r="B394" s="209">
        <f>Survey!G245</f>
        <v>0.2603999999999993</v>
      </c>
      <c r="C394" s="49">
        <f t="shared" si="120"/>
        <v>0.22</v>
      </c>
      <c r="D394" s="52">
        <f t="shared" si="121"/>
        <v>6</v>
      </c>
      <c r="E394" s="50">
        <f t="shared" si="122"/>
        <v>1.32</v>
      </c>
      <c r="F394" s="40"/>
      <c r="G394" s="54"/>
      <c r="H394" s="48"/>
      <c r="I394" s="49" t="str">
        <f t="shared" si="123"/>
        <v/>
      </c>
      <c r="J394" s="52" t="str">
        <f t="shared" si="124"/>
        <v/>
      </c>
      <c r="K394" s="107" t="str">
        <f t="shared" si="125"/>
        <v/>
      </c>
      <c r="M394" s="205"/>
      <c r="N394" s="206"/>
      <c r="P394" s="207"/>
      <c r="Q394" s="206"/>
      <c r="T394" s="206"/>
    </row>
    <row r="395" spans="1:20" ht="15.6" x14ac:dyDescent="0.3">
      <c r="A395" s="208">
        <f>Survey!H246</f>
        <v>80</v>
      </c>
      <c r="B395" s="209">
        <f>Survey!G246</f>
        <v>1.2703999999999991</v>
      </c>
      <c r="C395" s="49">
        <f t="shared" si="120"/>
        <v>0.77</v>
      </c>
      <c r="D395" s="52">
        <f t="shared" si="121"/>
        <v>6</v>
      </c>
      <c r="E395" s="50">
        <f t="shared" si="122"/>
        <v>4.62</v>
      </c>
      <c r="F395" s="40"/>
      <c r="G395" s="54"/>
      <c r="H395" s="48"/>
      <c r="I395" s="49" t="str">
        <f t="shared" si="123"/>
        <v/>
      </c>
      <c r="J395" s="52" t="str">
        <f t="shared" si="124"/>
        <v/>
      </c>
      <c r="K395" s="107" t="str">
        <f t="shared" si="125"/>
        <v/>
      </c>
      <c r="M395" s="205"/>
      <c r="N395" s="206"/>
      <c r="P395" s="207"/>
      <c r="Q395" s="206"/>
      <c r="T395" s="206"/>
    </row>
    <row r="396" spans="1:20" ht="15.6" x14ac:dyDescent="0.3">
      <c r="A396" s="208">
        <f>Survey!H248</f>
        <v>86</v>
      </c>
      <c r="B396" s="209">
        <f>Survey!G248</f>
        <v>2.3943999999999992</v>
      </c>
      <c r="C396" s="49">
        <f t="shared" si="120"/>
        <v>1.84</v>
      </c>
      <c r="D396" s="52">
        <f t="shared" si="121"/>
        <v>6</v>
      </c>
      <c r="E396" s="50">
        <f t="shared" si="122"/>
        <v>11.04</v>
      </c>
      <c r="F396" s="40"/>
      <c r="G396" s="54"/>
      <c r="H396" s="48"/>
      <c r="I396" s="49" t="str">
        <f>IF(H396="","",ROUNDUP(((#REF!+H396)/2),2))</f>
        <v/>
      </c>
      <c r="J396" s="52" t="str">
        <f>IF(G396="","",ROUND((G396-#REF!),2))</f>
        <v/>
      </c>
      <c r="K396" s="107" t="str">
        <f t="shared" si="125"/>
        <v/>
      </c>
      <c r="M396" s="205"/>
      <c r="N396" s="206"/>
      <c r="P396" s="207"/>
      <c r="Q396" s="206"/>
      <c r="T396" s="206"/>
    </row>
    <row r="397" spans="1:20" ht="16.2" thickBot="1" x14ac:dyDescent="0.35">
      <c r="A397" s="208">
        <f>Survey!H249</f>
        <v>90</v>
      </c>
      <c r="B397" s="209">
        <f>Survey!G249</f>
        <v>2.3843999999999994</v>
      </c>
      <c r="C397" s="49">
        <f t="shared" si="120"/>
        <v>2.3899999999999997</v>
      </c>
      <c r="D397" s="52">
        <f t="shared" si="121"/>
        <v>4</v>
      </c>
      <c r="E397" s="50">
        <f t="shared" si="122"/>
        <v>9.56</v>
      </c>
      <c r="F397" s="40"/>
      <c r="G397" s="54"/>
      <c r="H397" s="48"/>
      <c r="I397" s="49" t="str">
        <f t="shared" si="123"/>
        <v/>
      </c>
      <c r="J397" s="52" t="str">
        <f t="shared" si="124"/>
        <v/>
      </c>
      <c r="K397" s="107" t="str">
        <f t="shared" si="125"/>
        <v/>
      </c>
      <c r="M397" s="205"/>
      <c r="N397" s="206"/>
      <c r="P397" s="207"/>
      <c r="Q397" s="206"/>
      <c r="T397" s="206"/>
    </row>
    <row r="398" spans="1:20" ht="16.2" thickBot="1" x14ac:dyDescent="0.35">
      <c r="A398" s="287">
        <f>ROUND((SUM(D376:D397)),3)</f>
        <v>90</v>
      </c>
      <c r="B398" s="275"/>
      <c r="C398" s="272">
        <f>IF(A398="","-",IF(A398="-","-",IF(A398=0,"-",ROUND((SUM(E376:E397)),3))))</f>
        <v>49.09</v>
      </c>
      <c r="D398" s="272"/>
      <c r="E398" s="273"/>
      <c r="F398" s="41"/>
      <c r="G398" s="274">
        <f>ROUND((SUM(J376:J397)),3)</f>
        <v>10</v>
      </c>
      <c r="H398" s="275"/>
      <c r="I398" s="272">
        <f>IF(G398="","-",IF(G398="-","-",IF(G398=0,"-",ROUND((SUM(K376:K397)),3))))</f>
        <v>14.1</v>
      </c>
      <c r="J398" s="272"/>
      <c r="K398" s="273"/>
      <c r="M398" s="109" t="e">
        <f>#REF!</f>
        <v>#REF!</v>
      </c>
      <c r="N398" s="7"/>
      <c r="Q398" s="7"/>
      <c r="T398" s="7"/>
    </row>
    <row r="399" spans="1:20" ht="16.2" thickBot="1" x14ac:dyDescent="0.35">
      <c r="A399" s="276">
        <f>IF(C398="","-",IF(C398="-","-",IF(I398="","-",IF(I398="-","-",IF((C398-I398)&lt;=0,((C398-I398)*-1),(C398-I398))))))</f>
        <v>34.99</v>
      </c>
      <c r="B399" s="277"/>
      <c r="C399" s="277"/>
      <c r="D399" s="277"/>
      <c r="E399" s="277"/>
      <c r="F399" s="277"/>
      <c r="G399" s="277"/>
      <c r="H399" s="277"/>
      <c r="I399" s="277"/>
      <c r="J399" s="277"/>
      <c r="K399" s="278"/>
      <c r="M399" s="110" t="e">
        <f>#REF!</f>
        <v>#REF!</v>
      </c>
      <c r="N399" s="7"/>
      <c r="Q399" s="7"/>
      <c r="T399" s="7"/>
    </row>
    <row r="400" spans="1:20" ht="15.6" x14ac:dyDescent="0.3">
      <c r="A400" s="20"/>
      <c r="B400" s="20"/>
      <c r="N400" s="7"/>
      <c r="Q400" s="7"/>
      <c r="T400" s="7"/>
    </row>
    <row r="401" spans="1:20" x14ac:dyDescent="0.3">
      <c r="D401" s="279">
        <f>A380</f>
        <v>12</v>
      </c>
      <c r="E401" s="279"/>
      <c r="F401" s="279"/>
      <c r="G401" s="279"/>
      <c r="H401" s="279"/>
      <c r="I401" s="279"/>
      <c r="J401" s="279"/>
      <c r="N401" s="7"/>
      <c r="Q401" s="7"/>
      <c r="T401" s="7"/>
    </row>
    <row r="402" spans="1:20" x14ac:dyDescent="0.3">
      <c r="D402" s="279"/>
      <c r="E402" s="279"/>
      <c r="F402" s="279"/>
      <c r="G402" s="279"/>
      <c r="H402" s="279"/>
      <c r="I402" s="279"/>
      <c r="J402" s="279"/>
      <c r="N402" s="7"/>
      <c r="Q402" s="7"/>
      <c r="T402" s="7"/>
    </row>
    <row r="403" spans="1:20" x14ac:dyDescent="0.3">
      <c r="N403" s="7"/>
      <c r="Q403" s="7"/>
      <c r="T403" s="7"/>
    </row>
    <row r="404" spans="1:20" x14ac:dyDescent="0.3">
      <c r="N404" s="7"/>
      <c r="Q404" s="7"/>
      <c r="T404" s="7"/>
    </row>
    <row r="405" spans="1:20" x14ac:dyDescent="0.3">
      <c r="N405" s="7"/>
      <c r="Q405" s="7"/>
      <c r="T405" s="7"/>
    </row>
    <row r="406" spans="1:20" x14ac:dyDescent="0.3">
      <c r="N406" s="7"/>
      <c r="Q406" s="7"/>
      <c r="T406" s="7"/>
    </row>
    <row r="407" spans="1:20" x14ac:dyDescent="0.3">
      <c r="N407" s="7"/>
      <c r="Q407" s="7"/>
      <c r="T407" s="7"/>
    </row>
    <row r="408" spans="1:20" x14ac:dyDescent="0.3">
      <c r="N408" s="7"/>
      <c r="Q408" s="7"/>
      <c r="T408" s="7"/>
    </row>
    <row r="409" spans="1:20" x14ac:dyDescent="0.3">
      <c r="N409" s="7"/>
      <c r="Q409" s="7"/>
      <c r="T409" s="7"/>
    </row>
    <row r="410" spans="1:20" x14ac:dyDescent="0.3">
      <c r="N410" s="7"/>
      <c r="Q410" s="7"/>
      <c r="T410" s="7"/>
    </row>
    <row r="411" spans="1:20" x14ac:dyDescent="0.3">
      <c r="N411" s="7"/>
      <c r="Q411" s="7"/>
      <c r="T411" s="7"/>
    </row>
    <row r="412" spans="1:20" x14ac:dyDescent="0.3">
      <c r="N412" s="7"/>
      <c r="Q412" s="7"/>
      <c r="T412" s="7"/>
    </row>
    <row r="413" spans="1:20" x14ac:dyDescent="0.3">
      <c r="N413" s="7"/>
      <c r="Q413" s="7"/>
      <c r="T413" s="7"/>
    </row>
    <row r="414" spans="1:20" ht="14.4" thickBot="1" x14ac:dyDescent="0.35">
      <c r="N414" s="7"/>
      <c r="Q414" s="7"/>
      <c r="T414" s="7"/>
    </row>
    <row r="415" spans="1:20" ht="16.2" thickBot="1" x14ac:dyDescent="0.35">
      <c r="A415" s="264" t="s">
        <v>134</v>
      </c>
      <c r="B415" s="265"/>
      <c r="C415" s="265"/>
      <c r="D415" s="265"/>
      <c r="E415" s="265"/>
      <c r="F415" s="265"/>
      <c r="G415" s="265"/>
      <c r="H415" s="265"/>
      <c r="I415" s="265"/>
      <c r="J415" s="265"/>
      <c r="K415" s="266"/>
      <c r="M415" s="267" t="s">
        <v>65</v>
      </c>
      <c r="N415" s="267"/>
      <c r="O415" s="108"/>
      <c r="P415" s="267" t="s">
        <v>66</v>
      </c>
      <c r="Q415" s="267"/>
      <c r="R415" s="108"/>
      <c r="S415" s="267" t="s">
        <v>67</v>
      </c>
      <c r="T415" s="267"/>
    </row>
    <row r="416" spans="1:20" ht="16.2" thickBot="1" x14ac:dyDescent="0.35">
      <c r="A416" s="280" t="s">
        <v>8</v>
      </c>
      <c r="B416" s="281"/>
      <c r="C416" s="281"/>
      <c r="D416" s="281"/>
      <c r="E416" s="282"/>
      <c r="F416" s="39"/>
      <c r="G416" s="283" t="s">
        <v>63</v>
      </c>
      <c r="H416" s="284"/>
      <c r="I416" s="284"/>
      <c r="J416" s="284"/>
      <c r="K416" s="285"/>
      <c r="M416" s="86" t="s">
        <v>68</v>
      </c>
      <c r="N416" s="87">
        <v>9.5</v>
      </c>
      <c r="P416" s="86" t="s">
        <v>69</v>
      </c>
      <c r="Q416" s="88">
        <v>-1.1579999999999999</v>
      </c>
      <c r="S416" s="89">
        <v>0</v>
      </c>
      <c r="T416" s="90">
        <v>2</v>
      </c>
    </row>
    <row r="417" spans="1:20" ht="16.2" thickBot="1" x14ac:dyDescent="0.35">
      <c r="A417" s="42" t="s">
        <v>11</v>
      </c>
      <c r="B417" s="43" t="s">
        <v>12</v>
      </c>
      <c r="C417" s="43" t="s">
        <v>13</v>
      </c>
      <c r="D417" s="43" t="s">
        <v>11</v>
      </c>
      <c r="E417" s="44" t="s">
        <v>14</v>
      </c>
      <c r="F417" s="40"/>
      <c r="G417" s="42" t="str">
        <f>A417</f>
        <v>Dist</v>
      </c>
      <c r="H417" s="43" t="str">
        <f>B417</f>
        <v>R.L</v>
      </c>
      <c r="I417" s="43" t="str">
        <f>C417</f>
        <v>Av.RL</v>
      </c>
      <c r="J417" s="43" t="str">
        <f>D417</f>
        <v>Dist</v>
      </c>
      <c r="K417" s="44" t="str">
        <f>E417</f>
        <v>Area</v>
      </c>
      <c r="M417" s="86" t="s">
        <v>70</v>
      </c>
      <c r="N417" s="87">
        <v>6</v>
      </c>
      <c r="P417" s="86" t="s">
        <v>70</v>
      </c>
      <c r="Q417" s="88">
        <v>11.8</v>
      </c>
      <c r="S417" s="88">
        <v>2</v>
      </c>
      <c r="T417" s="88">
        <v>-3</v>
      </c>
    </row>
    <row r="418" spans="1:20" ht="15.6" x14ac:dyDescent="0.3">
      <c r="A418" s="208">
        <f>Survey!H251</f>
        <v>0</v>
      </c>
      <c r="B418" s="209">
        <f>Survey!G251</f>
        <v>2.3023999999999987</v>
      </c>
      <c r="C418" s="46" t="s">
        <v>15</v>
      </c>
      <c r="D418" s="51" t="s">
        <v>15</v>
      </c>
      <c r="E418" s="47" t="s">
        <v>15</v>
      </c>
      <c r="F418" s="40"/>
      <c r="G418" s="53">
        <v>0</v>
      </c>
      <c r="H418" s="45">
        <v>1.2739999999999991</v>
      </c>
      <c r="I418" s="46" t="s">
        <v>15</v>
      </c>
      <c r="J418" s="51" t="s">
        <v>15</v>
      </c>
      <c r="K418" s="106" t="s">
        <v>15</v>
      </c>
      <c r="M418" s="86" t="s">
        <v>71</v>
      </c>
      <c r="N418" s="87">
        <v>23</v>
      </c>
      <c r="P418" s="86" t="s">
        <v>71</v>
      </c>
      <c r="Q418" s="87">
        <v>23</v>
      </c>
      <c r="S418" s="88">
        <v>15</v>
      </c>
      <c r="T418" s="88">
        <v>12</v>
      </c>
    </row>
    <row r="419" spans="1:20" ht="15.6" x14ac:dyDescent="0.3">
      <c r="A419" s="208">
        <f>Survey!H252</f>
        <v>4</v>
      </c>
      <c r="B419" s="209">
        <f>Survey!G252</f>
        <v>2.2923999999999989</v>
      </c>
      <c r="C419" s="49">
        <f>IF(B419="","",ROUNDUP(((B418+B419)/2),2))</f>
        <v>2.2999999999999998</v>
      </c>
      <c r="D419" s="52">
        <f>IF(A419="","",ROUND((A419-A418),2))</f>
        <v>4</v>
      </c>
      <c r="E419" s="50">
        <f>IF(D419="","",IF(B419="","",ROUND((D419*C419),3)))</f>
        <v>9.1999999999999993</v>
      </c>
      <c r="F419" s="40"/>
      <c r="G419" s="54">
        <v>5</v>
      </c>
      <c r="H419" s="48">
        <v>1.363999999999999</v>
      </c>
      <c r="I419" s="49">
        <f>IF(H419="","",ROUNDUP(((H418+H419)/2),2))</f>
        <v>1.32</v>
      </c>
      <c r="J419" s="52">
        <f>IF(G419="","",ROUND((G419-G418),2))</f>
        <v>5</v>
      </c>
      <c r="K419" s="107">
        <f>IF(J419="","",IF(H419="","",ROUND((J419*I419),3)))</f>
        <v>6.6</v>
      </c>
      <c r="M419" s="91">
        <v>2</v>
      </c>
      <c r="N419" s="92">
        <v>2</v>
      </c>
      <c r="P419" s="93">
        <v>1.5</v>
      </c>
      <c r="Q419" s="94">
        <v>1.5</v>
      </c>
    </row>
    <row r="420" spans="1:20" ht="15.6" x14ac:dyDescent="0.3">
      <c r="A420" s="208">
        <f>Survey!H253</f>
        <v>5</v>
      </c>
      <c r="B420" s="209">
        <f>Survey!G253</f>
        <v>1.8223999999999989</v>
      </c>
      <c r="C420" s="49">
        <f t="shared" ref="C420" si="126">IF(B420="","",ROUNDUP(((B419+B420)/2),2))</f>
        <v>2.0599999999999996</v>
      </c>
      <c r="D420" s="52">
        <f t="shared" ref="D420" si="127">IF(A420="","",ROUND((A420-A419),2))</f>
        <v>1</v>
      </c>
      <c r="E420" s="50">
        <f t="shared" ref="E420" si="128">IF(D420="","",IF(B420="","",ROUND((D420*C420),3)))</f>
        <v>2.06</v>
      </c>
      <c r="F420" s="40"/>
      <c r="G420" s="54"/>
      <c r="H420" s="48"/>
      <c r="I420" s="49" t="str">
        <f t="shared" ref="I420:I426" si="129">IF(H420="","",ROUNDUP(((H419+H420)/2),2))</f>
        <v/>
      </c>
      <c r="J420" s="52" t="str">
        <f t="shared" ref="J420:J426" si="130">IF(G420="","",ROUND((G420-G419),2))</f>
        <v/>
      </c>
      <c r="K420" s="107" t="str">
        <f t="shared" ref="K420:K426" si="131">IF(J420="","",IF(H420="","",ROUND((J420*I420),3)))</f>
        <v/>
      </c>
      <c r="M420" s="95">
        <v>1</v>
      </c>
      <c r="N420" s="88">
        <v>0</v>
      </c>
      <c r="P420" s="96">
        <v>30</v>
      </c>
      <c r="Q420" s="88">
        <v>-0.24100000000000099</v>
      </c>
      <c r="S420" s="286" t="s">
        <v>72</v>
      </c>
      <c r="T420" s="286"/>
    </row>
    <row r="421" spans="1:20" ht="15.6" x14ac:dyDescent="0.3">
      <c r="A421" s="208">
        <f>Survey!H255</f>
        <v>10</v>
      </c>
      <c r="B421" s="209">
        <f>Survey!G255</f>
        <v>0.42439999999999878</v>
      </c>
      <c r="C421" s="49">
        <f t="shared" ref="C421:C434" si="132">IF(B421="","",ROUNDUP(((B420+B421)/2),2))</f>
        <v>1.1300000000000001</v>
      </c>
      <c r="D421" s="52">
        <f t="shared" ref="D421:D434" si="133">IF(A421="","",ROUND((A421-A420),2))</f>
        <v>5</v>
      </c>
      <c r="E421" s="50">
        <f t="shared" ref="E421:E434" si="134">IF(D421="","",IF(B421="","",ROUND((D421*C421),3)))</f>
        <v>5.65</v>
      </c>
      <c r="F421" s="40"/>
      <c r="G421" s="54"/>
      <c r="H421" s="48"/>
      <c r="I421" s="49" t="str">
        <f>IF(H421="","",ROUNDUP(((#REF!+H421)/2),2))</f>
        <v/>
      </c>
      <c r="J421" s="52" t="str">
        <f>IF(G421="","",ROUND((G421-#REF!),2))</f>
        <v/>
      </c>
      <c r="K421" s="107" t="str">
        <f t="shared" si="131"/>
        <v/>
      </c>
      <c r="M421" s="99" t="e">
        <f>IF(N417="","-",(#REF!+N417))</f>
        <v>#REF!</v>
      </c>
      <c r="N421" s="88">
        <f>IF(N416="","-",N416)</f>
        <v>9.5</v>
      </c>
      <c r="P421" s="100" t="e">
        <f>IF(Q417="","",(#REF!+Q417))</f>
        <v>#REF!</v>
      </c>
      <c r="Q421" s="88">
        <f>IF(Q416="","",Q416)</f>
        <v>-1.1579999999999999</v>
      </c>
      <c r="S421" s="101" t="s">
        <v>73</v>
      </c>
      <c r="T421" s="88" t="e">
        <f>IF(S417="","",IF(T417="","",(T417+((#REF!-T416)*((S417-T417)/(S416-T416))))))</f>
        <v>#REF!</v>
      </c>
    </row>
    <row r="422" spans="1:20" ht="15.6" x14ac:dyDescent="0.3">
      <c r="A422" s="208">
        <f>Survey!H256</f>
        <v>15</v>
      </c>
      <c r="B422" s="209">
        <f>Survey!G256</f>
        <v>-0.24560000000000137</v>
      </c>
      <c r="C422" s="49">
        <f t="shared" si="132"/>
        <v>0.09</v>
      </c>
      <c r="D422" s="52">
        <f t="shared" si="133"/>
        <v>5</v>
      </c>
      <c r="E422" s="50">
        <f t="shared" si="134"/>
        <v>0.45</v>
      </c>
      <c r="F422" s="40"/>
      <c r="G422" s="54"/>
      <c r="H422" s="48"/>
      <c r="I422" s="49" t="str">
        <f t="shared" si="129"/>
        <v/>
      </c>
      <c r="J422" s="52" t="str">
        <f t="shared" si="130"/>
        <v/>
      </c>
      <c r="K422" s="107" t="str">
        <f t="shared" si="131"/>
        <v/>
      </c>
      <c r="M422" s="102" t="e">
        <f>IF(N422="","-",(M421+(N419*(N416-N422))))</f>
        <v>#REF!</v>
      </c>
      <c r="N422" s="88">
        <v>0</v>
      </c>
      <c r="P422" s="103" t="e">
        <f>IF(Q416="","-",(P421+(Q419*IF((Q421-Q422)&lt;0,((Q421-Q422)*-1),(Q421-Q422)))))</f>
        <v>#REF!</v>
      </c>
      <c r="Q422" s="88">
        <v>-0.5</v>
      </c>
      <c r="S422" s="101" t="s">
        <v>74</v>
      </c>
      <c r="T422" s="88" t="e">
        <f>IF(S418="","",IF(T418="","",(T418+((#REF!-T416)*((S418-T418)/(S416-T416))))))</f>
        <v>#REF!</v>
      </c>
    </row>
    <row r="423" spans="1:20" ht="15.6" x14ac:dyDescent="0.3">
      <c r="A423" s="208">
        <f>Survey!H257</f>
        <v>21</v>
      </c>
      <c r="B423" s="209">
        <f>Survey!G257</f>
        <v>-0.36560000000000104</v>
      </c>
      <c r="C423" s="49">
        <f t="shared" si="132"/>
        <v>-0.31</v>
      </c>
      <c r="D423" s="52">
        <f t="shared" si="133"/>
        <v>6</v>
      </c>
      <c r="E423" s="50">
        <f t="shared" si="134"/>
        <v>-1.86</v>
      </c>
      <c r="F423" s="40"/>
      <c r="G423" s="54"/>
      <c r="H423" s="48"/>
      <c r="I423" s="49" t="str">
        <f t="shared" si="129"/>
        <v/>
      </c>
      <c r="J423" s="52" t="str">
        <f t="shared" si="130"/>
        <v/>
      </c>
      <c r="K423" s="107" t="str">
        <f t="shared" si="131"/>
        <v/>
      </c>
      <c r="M423" s="205"/>
      <c r="N423" s="206"/>
      <c r="P423" s="207"/>
      <c r="Q423" s="206"/>
      <c r="T423" s="206"/>
    </row>
    <row r="424" spans="1:20" ht="15.6" x14ac:dyDescent="0.3">
      <c r="A424" s="208">
        <f>Survey!H258</f>
        <v>26</v>
      </c>
      <c r="B424" s="209">
        <f>Survey!G258</f>
        <v>-0.55560000000000143</v>
      </c>
      <c r="C424" s="49">
        <f t="shared" si="132"/>
        <v>-0.47000000000000003</v>
      </c>
      <c r="D424" s="52">
        <f t="shared" si="133"/>
        <v>5</v>
      </c>
      <c r="E424" s="50">
        <f t="shared" si="134"/>
        <v>-2.35</v>
      </c>
      <c r="F424" s="40"/>
      <c r="G424" s="54"/>
      <c r="H424" s="48"/>
      <c r="I424" s="49" t="str">
        <f t="shared" si="129"/>
        <v/>
      </c>
      <c r="J424" s="52" t="str">
        <f t="shared" si="130"/>
        <v/>
      </c>
      <c r="K424" s="107" t="str">
        <f t="shared" si="131"/>
        <v/>
      </c>
      <c r="M424" s="205"/>
      <c r="N424" s="206"/>
      <c r="P424" s="207"/>
      <c r="Q424" s="206"/>
      <c r="T424" s="206"/>
    </row>
    <row r="425" spans="1:20" ht="15.6" x14ac:dyDescent="0.3">
      <c r="A425" s="208">
        <f>Survey!H259</f>
        <v>31</v>
      </c>
      <c r="B425" s="209">
        <f>Survey!G259</f>
        <v>-0.49560000000000137</v>
      </c>
      <c r="C425" s="49">
        <f t="shared" si="132"/>
        <v>-0.53</v>
      </c>
      <c r="D425" s="52">
        <f t="shared" si="133"/>
        <v>5</v>
      </c>
      <c r="E425" s="50">
        <f t="shared" si="134"/>
        <v>-2.65</v>
      </c>
      <c r="F425" s="40"/>
      <c r="G425" s="54"/>
      <c r="H425" s="48"/>
      <c r="I425" s="49" t="str">
        <f t="shared" si="129"/>
        <v/>
      </c>
      <c r="J425" s="52" t="str">
        <f t="shared" si="130"/>
        <v/>
      </c>
      <c r="K425" s="107" t="str">
        <f t="shared" si="131"/>
        <v/>
      </c>
      <c r="M425" s="205"/>
      <c r="N425" s="206"/>
      <c r="P425" s="207"/>
      <c r="Q425" s="206"/>
      <c r="T425" s="206"/>
    </row>
    <row r="426" spans="1:20" ht="15.6" x14ac:dyDescent="0.3">
      <c r="A426" s="208">
        <f>Survey!H260</f>
        <v>37</v>
      </c>
      <c r="B426" s="209">
        <f>Survey!G260</f>
        <v>-0.26560000000000139</v>
      </c>
      <c r="C426" s="49">
        <f t="shared" si="132"/>
        <v>-0.39</v>
      </c>
      <c r="D426" s="52">
        <f t="shared" si="133"/>
        <v>6</v>
      </c>
      <c r="E426" s="50">
        <f t="shared" si="134"/>
        <v>-2.34</v>
      </c>
      <c r="F426" s="40"/>
      <c r="G426" s="54"/>
      <c r="H426" s="48"/>
      <c r="I426" s="49" t="str">
        <f t="shared" si="129"/>
        <v/>
      </c>
      <c r="J426" s="52" t="str">
        <f t="shared" si="130"/>
        <v/>
      </c>
      <c r="K426" s="107" t="str">
        <f t="shared" si="131"/>
        <v/>
      </c>
      <c r="M426" s="205"/>
      <c r="N426" s="206"/>
      <c r="P426" s="207"/>
      <c r="Q426" s="206"/>
      <c r="T426" s="206"/>
    </row>
    <row r="427" spans="1:20" ht="15.6" x14ac:dyDescent="0.3">
      <c r="A427" s="208">
        <f>Survey!H261</f>
        <v>42</v>
      </c>
      <c r="B427" s="209">
        <f>Survey!G261</f>
        <v>0.49439999999999884</v>
      </c>
      <c r="C427" s="49">
        <f t="shared" si="132"/>
        <v>0.12</v>
      </c>
      <c r="D427" s="52">
        <f t="shared" si="133"/>
        <v>5</v>
      </c>
      <c r="E427" s="50">
        <f t="shared" si="134"/>
        <v>0.6</v>
      </c>
      <c r="F427" s="40"/>
      <c r="G427" s="54"/>
      <c r="H427" s="48"/>
      <c r="I427" s="49" t="str">
        <f t="shared" ref="I427:I434" si="135">IF(H427="","",ROUNDUP(((H426+H427)/2),2))</f>
        <v/>
      </c>
      <c r="J427" s="52" t="str">
        <f t="shared" ref="J427:J434" si="136">IF(G427="","",ROUND((G427-G426),2))</f>
        <v/>
      </c>
      <c r="K427" s="107" t="str">
        <f t="shared" ref="K427:K434" si="137">IF(J427="","",IF(H427="","",ROUND((J427*I427),3)))</f>
        <v/>
      </c>
      <c r="M427" s="205"/>
      <c r="N427" s="206"/>
      <c r="P427" s="207"/>
      <c r="Q427" s="206"/>
      <c r="T427" s="206"/>
    </row>
    <row r="428" spans="1:20" ht="15.6" x14ac:dyDescent="0.3">
      <c r="A428" s="208">
        <f>Survey!H262</f>
        <v>47</v>
      </c>
      <c r="B428" s="209">
        <f>Survey!G262</f>
        <v>-5.6000000000011596E-3</v>
      </c>
      <c r="C428" s="49">
        <f t="shared" si="132"/>
        <v>0.25</v>
      </c>
      <c r="D428" s="52">
        <f t="shared" si="133"/>
        <v>5</v>
      </c>
      <c r="E428" s="50">
        <f t="shared" si="134"/>
        <v>1.25</v>
      </c>
      <c r="F428" s="40"/>
      <c r="G428" s="54"/>
      <c r="H428" s="48"/>
      <c r="I428" s="49" t="str">
        <f t="shared" si="135"/>
        <v/>
      </c>
      <c r="J428" s="52" t="str">
        <f t="shared" si="136"/>
        <v/>
      </c>
      <c r="K428" s="107" t="str">
        <f t="shared" si="137"/>
        <v/>
      </c>
      <c r="M428" s="205"/>
      <c r="N428" s="206"/>
      <c r="P428" s="207"/>
      <c r="Q428" s="206"/>
      <c r="T428" s="206"/>
    </row>
    <row r="429" spans="1:20" ht="15.6" x14ac:dyDescent="0.3">
      <c r="A429" s="208">
        <f>Survey!H263</f>
        <v>52</v>
      </c>
      <c r="B429" s="209">
        <f>Survey!G263</f>
        <v>-0.42560000000000109</v>
      </c>
      <c r="C429" s="49">
        <f t="shared" si="132"/>
        <v>-0.22</v>
      </c>
      <c r="D429" s="52">
        <f t="shared" si="133"/>
        <v>5</v>
      </c>
      <c r="E429" s="50">
        <f t="shared" si="134"/>
        <v>-1.1000000000000001</v>
      </c>
      <c r="F429" s="40"/>
      <c r="G429" s="54"/>
      <c r="H429" s="48"/>
      <c r="I429" s="49" t="str">
        <f t="shared" si="135"/>
        <v/>
      </c>
      <c r="J429" s="52" t="str">
        <f t="shared" si="136"/>
        <v/>
      </c>
      <c r="K429" s="107" t="str">
        <f t="shared" si="137"/>
        <v/>
      </c>
      <c r="M429" s="205"/>
      <c r="N429" s="206"/>
      <c r="P429" s="207"/>
      <c r="Q429" s="206"/>
      <c r="T429" s="206"/>
    </row>
    <row r="430" spans="1:20" ht="15.6" x14ac:dyDescent="0.3">
      <c r="A430" s="208">
        <f>Survey!H264</f>
        <v>58</v>
      </c>
      <c r="B430" s="209">
        <f>Survey!G264</f>
        <v>-0.26560000000000139</v>
      </c>
      <c r="C430" s="49">
        <f t="shared" si="132"/>
        <v>-0.35000000000000003</v>
      </c>
      <c r="D430" s="52">
        <f t="shared" si="133"/>
        <v>6</v>
      </c>
      <c r="E430" s="50">
        <f t="shared" si="134"/>
        <v>-2.1</v>
      </c>
      <c r="F430" s="40"/>
      <c r="G430" s="54"/>
      <c r="H430" s="48"/>
      <c r="I430" s="49" t="str">
        <f t="shared" si="135"/>
        <v/>
      </c>
      <c r="J430" s="52" t="str">
        <f t="shared" si="136"/>
        <v/>
      </c>
      <c r="K430" s="107" t="str">
        <f t="shared" si="137"/>
        <v/>
      </c>
      <c r="M430" s="205"/>
      <c r="N430" s="206"/>
      <c r="P430" s="207"/>
      <c r="Q430" s="206"/>
      <c r="T430" s="206"/>
    </row>
    <row r="431" spans="1:20" ht="15.6" x14ac:dyDescent="0.3">
      <c r="A431" s="208">
        <f>Survey!H265</f>
        <v>63</v>
      </c>
      <c r="B431" s="209">
        <f>Survey!G265</f>
        <v>-5.5600000000001204E-2</v>
      </c>
      <c r="C431" s="49">
        <f t="shared" si="132"/>
        <v>-0.17</v>
      </c>
      <c r="D431" s="52">
        <f t="shared" si="133"/>
        <v>5</v>
      </c>
      <c r="E431" s="50">
        <f t="shared" si="134"/>
        <v>-0.85</v>
      </c>
      <c r="F431" s="40"/>
      <c r="G431" s="54"/>
      <c r="H431" s="48"/>
      <c r="I431" s="49" t="str">
        <f t="shared" si="135"/>
        <v/>
      </c>
      <c r="J431" s="52" t="str">
        <f t="shared" si="136"/>
        <v/>
      </c>
      <c r="K431" s="107" t="str">
        <f t="shared" si="137"/>
        <v/>
      </c>
      <c r="M431" s="205"/>
      <c r="N431" s="206"/>
      <c r="P431" s="207"/>
      <c r="Q431" s="206"/>
      <c r="T431" s="206"/>
    </row>
    <row r="432" spans="1:20" ht="15.6" x14ac:dyDescent="0.3">
      <c r="A432" s="208">
        <f>Survey!H266</f>
        <v>68</v>
      </c>
      <c r="B432" s="209">
        <f>Survey!G266</f>
        <v>0.9643999999999987</v>
      </c>
      <c r="C432" s="49">
        <f t="shared" si="132"/>
        <v>0.46</v>
      </c>
      <c r="D432" s="52">
        <f t="shared" si="133"/>
        <v>5</v>
      </c>
      <c r="E432" s="50">
        <f t="shared" si="134"/>
        <v>2.2999999999999998</v>
      </c>
      <c r="F432" s="40"/>
      <c r="G432" s="54"/>
      <c r="H432" s="48"/>
      <c r="I432" s="49" t="str">
        <f t="shared" si="135"/>
        <v/>
      </c>
      <c r="J432" s="52" t="str">
        <f t="shared" si="136"/>
        <v/>
      </c>
      <c r="K432" s="107" t="str">
        <f t="shared" si="137"/>
        <v/>
      </c>
      <c r="M432" s="205"/>
      <c r="N432" s="206"/>
      <c r="P432" s="207"/>
      <c r="Q432" s="206"/>
      <c r="T432" s="206"/>
    </row>
    <row r="433" spans="1:20" ht="15.6" x14ac:dyDescent="0.3">
      <c r="A433" s="208">
        <f>Survey!H268</f>
        <v>70</v>
      </c>
      <c r="B433" s="209">
        <f>Survey!G268</f>
        <v>2.4823999999999988</v>
      </c>
      <c r="C433" s="49">
        <f t="shared" si="132"/>
        <v>1.73</v>
      </c>
      <c r="D433" s="52">
        <f t="shared" si="133"/>
        <v>2</v>
      </c>
      <c r="E433" s="50">
        <f t="shared" si="134"/>
        <v>3.46</v>
      </c>
      <c r="F433" s="40"/>
      <c r="G433" s="54"/>
      <c r="H433" s="48"/>
      <c r="I433" s="49" t="str">
        <f>IF(H433="","",ROUNDUP(((#REF!+H433)/2),2))</f>
        <v/>
      </c>
      <c r="J433" s="52" t="str">
        <f>IF(G433="","",ROUND((G433-#REF!),2))</f>
        <v/>
      </c>
      <c r="K433" s="107" t="str">
        <f t="shared" si="137"/>
        <v/>
      </c>
      <c r="M433" s="205"/>
      <c r="N433" s="206"/>
      <c r="P433" s="207"/>
      <c r="Q433" s="206"/>
      <c r="T433" s="206"/>
    </row>
    <row r="434" spans="1:20" ht="16.2" thickBot="1" x14ac:dyDescent="0.35">
      <c r="A434" s="208">
        <f>Survey!H269</f>
        <v>73</v>
      </c>
      <c r="B434" s="209">
        <f>Survey!G269</f>
        <v>2.4823999999999988</v>
      </c>
      <c r="C434" s="49">
        <f t="shared" si="132"/>
        <v>2.4899999999999998</v>
      </c>
      <c r="D434" s="52">
        <f t="shared" si="133"/>
        <v>3</v>
      </c>
      <c r="E434" s="50">
        <f t="shared" si="134"/>
        <v>7.47</v>
      </c>
      <c r="F434" s="40"/>
      <c r="G434" s="54"/>
      <c r="H434" s="48"/>
      <c r="I434" s="49" t="str">
        <f t="shared" si="135"/>
        <v/>
      </c>
      <c r="J434" s="52" t="str">
        <f t="shared" si="136"/>
        <v/>
      </c>
      <c r="K434" s="107" t="str">
        <f t="shared" si="137"/>
        <v/>
      </c>
      <c r="M434" s="205"/>
      <c r="N434" s="206"/>
      <c r="P434" s="207"/>
      <c r="Q434" s="206"/>
      <c r="T434" s="206"/>
    </row>
    <row r="435" spans="1:20" ht="16.2" thickBot="1" x14ac:dyDescent="0.35">
      <c r="A435" s="287">
        <f>ROUND((SUM(D418:D434)),3)</f>
        <v>73</v>
      </c>
      <c r="B435" s="275"/>
      <c r="C435" s="272">
        <f>IF(A435="","-",IF(A435="-","-",IF(A435=0,"-",ROUND((SUM(E418:E434)),3))))</f>
        <v>19.190000000000001</v>
      </c>
      <c r="D435" s="272"/>
      <c r="E435" s="273"/>
      <c r="F435" s="41"/>
      <c r="G435" s="274">
        <f>ROUND((SUM(J418:J434)),3)</f>
        <v>5</v>
      </c>
      <c r="H435" s="275"/>
      <c r="I435" s="272">
        <f>IF(G435="","-",IF(G435="-","-",IF(G435=0,"-",ROUND((SUM(K418:K434)),3))))</f>
        <v>6.6</v>
      </c>
      <c r="J435" s="272"/>
      <c r="K435" s="273"/>
      <c r="M435" s="109" t="e">
        <f>#REF!</f>
        <v>#REF!</v>
      </c>
      <c r="N435" s="7"/>
      <c r="Q435" s="7"/>
      <c r="T435" s="7"/>
    </row>
    <row r="436" spans="1:20" ht="16.2" thickBot="1" x14ac:dyDescent="0.35">
      <c r="A436" s="276">
        <f>IF(C435="","-",IF(C435="-","-",IF(I435="","-",IF(I435="-","-",IF((C435-I435)&lt;=0,((C435-I435)*-1),(C435-I435))))))</f>
        <v>12.590000000000002</v>
      </c>
      <c r="B436" s="277"/>
      <c r="C436" s="277"/>
      <c r="D436" s="277"/>
      <c r="E436" s="277"/>
      <c r="F436" s="277"/>
      <c r="G436" s="277"/>
      <c r="H436" s="277"/>
      <c r="I436" s="277"/>
      <c r="J436" s="277"/>
      <c r="K436" s="278"/>
      <c r="M436" s="110" t="e">
        <f>#REF!</f>
        <v>#REF!</v>
      </c>
      <c r="N436" s="7"/>
      <c r="Q436" s="7"/>
      <c r="T436" s="7"/>
    </row>
    <row r="437" spans="1:20" ht="15.6" x14ac:dyDescent="0.3">
      <c r="A437" s="20"/>
      <c r="B437" s="20"/>
      <c r="N437" s="7"/>
      <c r="Q437" s="7"/>
      <c r="T437" s="7"/>
    </row>
    <row r="438" spans="1:20" x14ac:dyDescent="0.3">
      <c r="D438" s="279">
        <f>A426</f>
        <v>37</v>
      </c>
      <c r="E438" s="279"/>
      <c r="F438" s="279"/>
      <c r="G438" s="279"/>
      <c r="H438" s="279"/>
      <c r="I438" s="279"/>
      <c r="J438" s="279"/>
      <c r="N438" s="7"/>
      <c r="Q438" s="7"/>
      <c r="T438" s="7"/>
    </row>
    <row r="439" spans="1:20" x14ac:dyDescent="0.3">
      <c r="D439" s="279"/>
      <c r="E439" s="279"/>
      <c r="F439" s="279"/>
      <c r="G439" s="279"/>
      <c r="H439" s="279"/>
      <c r="I439" s="279"/>
      <c r="J439" s="279"/>
      <c r="N439" s="7"/>
      <c r="Q439" s="7"/>
      <c r="T439" s="7"/>
    </row>
    <row r="440" spans="1:20" x14ac:dyDescent="0.3">
      <c r="N440" s="7"/>
      <c r="Q440" s="7"/>
      <c r="T440" s="7"/>
    </row>
    <row r="441" spans="1:20" x14ac:dyDescent="0.3">
      <c r="N441" s="7"/>
      <c r="Q441" s="7"/>
      <c r="T441" s="7"/>
    </row>
    <row r="442" spans="1:20" x14ac:dyDescent="0.3">
      <c r="N442" s="7"/>
      <c r="Q442" s="7"/>
      <c r="T442" s="7"/>
    </row>
    <row r="443" spans="1:20" x14ac:dyDescent="0.3">
      <c r="N443" s="7"/>
      <c r="Q443" s="7"/>
      <c r="T443" s="7"/>
    </row>
    <row r="444" spans="1:20" x14ac:dyDescent="0.3">
      <c r="N444" s="7"/>
      <c r="Q444" s="7"/>
      <c r="T444" s="7"/>
    </row>
    <row r="445" spans="1:20" x14ac:dyDescent="0.3">
      <c r="N445" s="7"/>
      <c r="Q445" s="7"/>
      <c r="T445" s="7"/>
    </row>
    <row r="446" spans="1:20" x14ac:dyDescent="0.3">
      <c r="N446" s="7"/>
      <c r="Q446" s="7"/>
      <c r="T446" s="7"/>
    </row>
    <row r="447" spans="1:20" x14ac:dyDescent="0.3">
      <c r="N447" s="7"/>
      <c r="Q447" s="7"/>
      <c r="T447" s="7"/>
    </row>
    <row r="448" spans="1:20" x14ac:dyDescent="0.3">
      <c r="N448" s="7"/>
      <c r="Q448" s="7"/>
      <c r="T448" s="7"/>
    </row>
    <row r="449" spans="1:20" ht="14.4" thickBot="1" x14ac:dyDescent="0.35">
      <c r="N449" s="7"/>
      <c r="Q449" s="7"/>
      <c r="T449" s="7"/>
    </row>
    <row r="450" spans="1:20" ht="16.2" thickBot="1" x14ac:dyDescent="0.35">
      <c r="A450" s="264" t="s">
        <v>135</v>
      </c>
      <c r="B450" s="265"/>
      <c r="C450" s="265"/>
      <c r="D450" s="265"/>
      <c r="E450" s="265"/>
      <c r="F450" s="265"/>
      <c r="G450" s="265"/>
      <c r="H450" s="265"/>
      <c r="I450" s="265"/>
      <c r="J450" s="265"/>
      <c r="K450" s="266"/>
      <c r="M450" s="267" t="s">
        <v>65</v>
      </c>
      <c r="N450" s="267"/>
      <c r="O450" s="108"/>
      <c r="P450" s="267" t="s">
        <v>66</v>
      </c>
      <c r="Q450" s="267"/>
      <c r="R450" s="108"/>
      <c r="S450" s="267" t="s">
        <v>67</v>
      </c>
      <c r="T450" s="267"/>
    </row>
    <row r="451" spans="1:20" ht="16.2" thickBot="1" x14ac:dyDescent="0.35">
      <c r="A451" s="280" t="s">
        <v>8</v>
      </c>
      <c r="B451" s="281"/>
      <c r="C451" s="281"/>
      <c r="D451" s="281"/>
      <c r="E451" s="282"/>
      <c r="F451" s="39"/>
      <c r="G451" s="283" t="s">
        <v>63</v>
      </c>
      <c r="H451" s="284"/>
      <c r="I451" s="284"/>
      <c r="J451" s="284"/>
      <c r="K451" s="285"/>
      <c r="M451" s="86" t="s">
        <v>68</v>
      </c>
      <c r="N451" s="87">
        <v>9.5</v>
      </c>
      <c r="P451" s="86" t="s">
        <v>69</v>
      </c>
      <c r="Q451" s="88">
        <v>-1.1759999999999999</v>
      </c>
      <c r="S451" s="89">
        <v>0</v>
      </c>
      <c r="T451" s="90">
        <v>2</v>
      </c>
    </row>
    <row r="452" spans="1:20" ht="16.2" thickBot="1" x14ac:dyDescent="0.35">
      <c r="A452" s="42" t="s">
        <v>11</v>
      </c>
      <c r="B452" s="43" t="s">
        <v>12</v>
      </c>
      <c r="C452" s="43" t="s">
        <v>13</v>
      </c>
      <c r="D452" s="43" t="s">
        <v>11</v>
      </c>
      <c r="E452" s="44" t="s">
        <v>14</v>
      </c>
      <c r="F452" s="40"/>
      <c r="G452" s="42" t="str">
        <f>A452</f>
        <v>Dist</v>
      </c>
      <c r="H452" s="43" t="str">
        <f>B452</f>
        <v>R.L</v>
      </c>
      <c r="I452" s="43" t="str">
        <f>C452</f>
        <v>Av.RL</v>
      </c>
      <c r="J452" s="43" t="str">
        <f>D452</f>
        <v>Dist</v>
      </c>
      <c r="K452" s="44" t="str">
        <f>E452</f>
        <v>Area</v>
      </c>
      <c r="M452" s="86" t="s">
        <v>70</v>
      </c>
      <c r="N452" s="87">
        <v>6</v>
      </c>
      <c r="P452" s="86" t="s">
        <v>70</v>
      </c>
      <c r="Q452" s="88">
        <v>12.1</v>
      </c>
      <c r="S452" s="88">
        <v>2</v>
      </c>
      <c r="T452" s="88">
        <v>-3</v>
      </c>
    </row>
    <row r="453" spans="1:20" ht="15.6" x14ac:dyDescent="0.3">
      <c r="A453" s="208">
        <f>Survey!H271</f>
        <v>0</v>
      </c>
      <c r="B453" s="209">
        <f>Survey!G271</f>
        <v>2.029399999999999</v>
      </c>
      <c r="C453" s="46" t="s">
        <v>15</v>
      </c>
      <c r="D453" s="51" t="s">
        <v>15</v>
      </c>
      <c r="E453" s="47" t="s">
        <v>15</v>
      </c>
      <c r="F453" s="40"/>
      <c r="G453" s="53">
        <v>0</v>
      </c>
      <c r="H453" s="45">
        <v>2.2459999999999996</v>
      </c>
      <c r="I453" s="46" t="s">
        <v>15</v>
      </c>
      <c r="J453" s="51" t="s">
        <v>15</v>
      </c>
      <c r="K453" s="106" t="s">
        <v>15</v>
      </c>
      <c r="M453" s="86" t="s">
        <v>71</v>
      </c>
      <c r="N453" s="87">
        <v>23</v>
      </c>
      <c r="P453" s="86" t="s">
        <v>71</v>
      </c>
      <c r="Q453" s="87">
        <v>23</v>
      </c>
      <c r="S453" s="88">
        <v>15</v>
      </c>
      <c r="T453" s="88">
        <v>12</v>
      </c>
    </row>
    <row r="454" spans="1:20" ht="15.6" x14ac:dyDescent="0.3">
      <c r="A454" s="208">
        <f>Survey!H272</f>
        <v>4</v>
      </c>
      <c r="B454" s="209">
        <f>Survey!G272</f>
        <v>2.069399999999999</v>
      </c>
      <c r="C454" s="49">
        <f>IF(B454="","",ROUNDUP(((B453+B454)/2),2))</f>
        <v>2.0499999999999998</v>
      </c>
      <c r="D454" s="52">
        <f>IF(A454="","",ROUND((A454-A453),2))</f>
        <v>4</v>
      </c>
      <c r="E454" s="50">
        <f>IF(D454="","",IF(B454="","",ROUND((D454*C454),3)))</f>
        <v>8.1999999999999993</v>
      </c>
      <c r="F454" s="40"/>
      <c r="G454" s="54">
        <v>7</v>
      </c>
      <c r="H454" s="48">
        <v>2.1259999999999994</v>
      </c>
      <c r="I454" s="49">
        <f>IF(H454="","",ROUNDUP(((H453+H454)/2),2))</f>
        <v>2.19</v>
      </c>
      <c r="J454" s="52">
        <f>IF(G454="","",ROUND((G454-G453),2))</f>
        <v>7</v>
      </c>
      <c r="K454" s="107">
        <f>IF(J454="","",IF(H454="","",ROUND((J454*I454),3)))</f>
        <v>15.33</v>
      </c>
      <c r="M454" s="91">
        <v>2</v>
      </c>
      <c r="N454" s="92">
        <v>2</v>
      </c>
      <c r="P454" s="93">
        <v>1.5</v>
      </c>
      <c r="Q454" s="94">
        <v>1.5</v>
      </c>
    </row>
    <row r="455" spans="1:20" ht="15.6" x14ac:dyDescent="0.3">
      <c r="A455" s="208">
        <f>Survey!H273</f>
        <v>5</v>
      </c>
      <c r="B455" s="209">
        <f>Survey!G273</f>
        <v>2.0493999999999986</v>
      </c>
      <c r="C455" s="49">
        <f t="shared" ref="C455" si="138">IF(B455="","",ROUNDUP(((B454+B455)/2),2))</f>
        <v>2.0599999999999996</v>
      </c>
      <c r="D455" s="52">
        <f t="shared" ref="D455" si="139">IF(A455="","",ROUND((A455-A454),2))</f>
        <v>1</v>
      </c>
      <c r="E455" s="50">
        <f t="shared" ref="E455" si="140">IF(D455="","",IF(B455="","",ROUND((D455*C455),3)))</f>
        <v>2.06</v>
      </c>
      <c r="F455" s="40"/>
      <c r="G455" s="54"/>
      <c r="H455" s="48"/>
      <c r="I455" s="49" t="str">
        <f t="shared" ref="I455:I457" si="141">IF(H455="","",ROUNDUP(((H454+H455)/2),2))</f>
        <v/>
      </c>
      <c r="J455" s="52" t="str">
        <f t="shared" ref="J455:J457" si="142">IF(G455="","",ROUND((G455-G454),2))</f>
        <v/>
      </c>
      <c r="K455" s="107" t="str">
        <f t="shared" ref="K455:K457" si="143">IF(J455="","",IF(H455="","",ROUND((J455*I455),3)))</f>
        <v/>
      </c>
      <c r="M455" s="95">
        <v>1</v>
      </c>
      <c r="N455" s="88">
        <v>0</v>
      </c>
      <c r="P455" s="96">
        <v>24</v>
      </c>
      <c r="Q455" s="88">
        <v>-0.20900000000000074</v>
      </c>
      <c r="S455" s="286" t="s">
        <v>72</v>
      </c>
      <c r="T455" s="286"/>
    </row>
    <row r="456" spans="1:20" ht="15.6" x14ac:dyDescent="0.3">
      <c r="A456" s="208">
        <f>Survey!H275</f>
        <v>10</v>
      </c>
      <c r="B456" s="209">
        <f>Survey!G275</f>
        <v>0.17439999999999878</v>
      </c>
      <c r="C456" s="49">
        <f t="shared" ref="C456:C471" si="144">IF(B456="","",ROUNDUP(((B455+B456)/2),2))</f>
        <v>1.1200000000000001</v>
      </c>
      <c r="D456" s="52">
        <f t="shared" ref="D456:D471" si="145">IF(A456="","",ROUND((A456-A455),2))</f>
        <v>5</v>
      </c>
      <c r="E456" s="50">
        <f t="shared" ref="E456:E471" si="146">IF(D456="","",IF(B456="","",ROUND((D456*C456),3)))</f>
        <v>5.6</v>
      </c>
      <c r="F456" s="40"/>
      <c r="G456" s="54"/>
      <c r="H456" s="48"/>
      <c r="I456" s="49" t="str">
        <f>IF(H456="","",ROUNDUP(((#REF!+H456)/2),2))</f>
        <v/>
      </c>
      <c r="J456" s="52" t="str">
        <f>IF(G456="","",ROUND((G456-#REF!),2))</f>
        <v/>
      </c>
      <c r="K456" s="107" t="str">
        <f t="shared" si="143"/>
        <v/>
      </c>
      <c r="M456" s="99" t="e">
        <f>IF(N452="","-",(#REF!+N452))</f>
        <v>#REF!</v>
      </c>
      <c r="N456" s="88">
        <f>IF(N451="","-",N451)</f>
        <v>9.5</v>
      </c>
      <c r="P456" s="100" t="e">
        <f>IF(Q452="","",(#REF!+Q452))</f>
        <v>#REF!</v>
      </c>
      <c r="Q456" s="88">
        <f>IF(Q451="","",Q451)</f>
        <v>-1.1759999999999999</v>
      </c>
      <c r="S456" s="101" t="s">
        <v>73</v>
      </c>
      <c r="T456" s="88" t="e">
        <f>IF(S452="","",IF(T452="","",(T452+((#REF!-T451)*((S452-T452)/(S451-T451))))))</f>
        <v>#REF!</v>
      </c>
    </row>
    <row r="457" spans="1:20" ht="15.6" x14ac:dyDescent="0.3">
      <c r="A457" s="208">
        <f>Survey!H276</f>
        <v>15</v>
      </c>
      <c r="B457" s="209">
        <f>Survey!G276</f>
        <v>-0.75560000000000116</v>
      </c>
      <c r="C457" s="49">
        <f t="shared" si="144"/>
        <v>-0.3</v>
      </c>
      <c r="D457" s="52">
        <f t="shared" si="145"/>
        <v>5</v>
      </c>
      <c r="E457" s="50">
        <f t="shared" si="146"/>
        <v>-1.5</v>
      </c>
      <c r="F457" s="40"/>
      <c r="G457" s="54"/>
      <c r="H457" s="48"/>
      <c r="I457" s="49" t="str">
        <f t="shared" si="141"/>
        <v/>
      </c>
      <c r="J457" s="52" t="str">
        <f t="shared" si="142"/>
        <v/>
      </c>
      <c r="K457" s="107" t="str">
        <f t="shared" si="143"/>
        <v/>
      </c>
      <c r="M457" s="102" t="e">
        <f>IF(N457="","-",(M456+(N454*(N451-N457))))</f>
        <v>#REF!</v>
      </c>
      <c r="N457" s="88">
        <v>0</v>
      </c>
      <c r="P457" s="103" t="e">
        <f>IF(Q451="","-",(P456+(Q454*IF((Q456-Q457)&lt;0,((Q456-Q457)*-1),(Q456-Q457)))))</f>
        <v>#REF!</v>
      </c>
      <c r="Q457" s="88">
        <v>-0.3</v>
      </c>
      <c r="S457" s="101" t="s">
        <v>74</v>
      </c>
      <c r="T457" s="88" t="e">
        <f>IF(S453="","",IF(T453="","",(T453+((#REF!-T451)*((S453-T453)/(S451-T451))))))</f>
        <v>#REF!</v>
      </c>
    </row>
    <row r="458" spans="1:20" ht="15.6" x14ac:dyDescent="0.3">
      <c r="A458" s="208">
        <f>Survey!H277</f>
        <v>20</v>
      </c>
      <c r="B458" s="209">
        <f>Survey!G277</f>
        <v>-0.61560000000000148</v>
      </c>
      <c r="C458" s="49">
        <f t="shared" si="144"/>
        <v>-0.69000000000000006</v>
      </c>
      <c r="D458" s="52">
        <f t="shared" si="145"/>
        <v>5</v>
      </c>
      <c r="E458" s="50">
        <f t="shared" si="146"/>
        <v>-3.45</v>
      </c>
      <c r="F458" s="40"/>
      <c r="G458" s="54"/>
      <c r="H458" s="48"/>
      <c r="I458" s="49" t="str">
        <f t="shared" ref="I458:I471" si="147">IF(H458="","",ROUNDUP(((H457+H458)/2),2))</f>
        <v/>
      </c>
      <c r="J458" s="52" t="str">
        <f t="shared" ref="J458:J471" si="148">IF(G458="","",ROUND((G458-G457),2))</f>
        <v/>
      </c>
      <c r="K458" s="107" t="str">
        <f t="shared" ref="K458:K471" si="149">IF(J458="","",IF(H458="","",ROUND((J458*I458),3)))</f>
        <v/>
      </c>
      <c r="M458" s="205"/>
      <c r="N458" s="206"/>
      <c r="P458" s="207"/>
      <c r="Q458" s="206"/>
      <c r="T458" s="206"/>
    </row>
    <row r="459" spans="1:20" ht="15.6" x14ac:dyDescent="0.3">
      <c r="A459" s="208">
        <f>Survey!H278</f>
        <v>26</v>
      </c>
      <c r="B459" s="209">
        <f>Survey!G278</f>
        <v>-0.46560000000000112</v>
      </c>
      <c r="C459" s="49">
        <f t="shared" si="144"/>
        <v>-0.55000000000000004</v>
      </c>
      <c r="D459" s="52">
        <f t="shared" si="145"/>
        <v>6</v>
      </c>
      <c r="E459" s="50">
        <f t="shared" si="146"/>
        <v>-3.3</v>
      </c>
      <c r="F459" s="40"/>
      <c r="G459" s="54"/>
      <c r="H459" s="48"/>
      <c r="I459" s="49" t="str">
        <f t="shared" si="147"/>
        <v/>
      </c>
      <c r="J459" s="52" t="str">
        <f t="shared" si="148"/>
        <v/>
      </c>
      <c r="K459" s="107" t="str">
        <f t="shared" si="149"/>
        <v/>
      </c>
      <c r="M459" s="205"/>
      <c r="N459" s="206"/>
      <c r="P459" s="207"/>
      <c r="Q459" s="206"/>
      <c r="T459" s="206"/>
    </row>
    <row r="460" spans="1:20" ht="15.6" x14ac:dyDescent="0.3">
      <c r="A460" s="208">
        <f>Survey!H279</f>
        <v>31</v>
      </c>
      <c r="B460" s="209">
        <f>Survey!G279</f>
        <v>-0.39560000000000128</v>
      </c>
      <c r="C460" s="49">
        <f t="shared" si="144"/>
        <v>-0.44</v>
      </c>
      <c r="D460" s="52">
        <f t="shared" si="145"/>
        <v>5</v>
      </c>
      <c r="E460" s="50">
        <f t="shared" si="146"/>
        <v>-2.2000000000000002</v>
      </c>
      <c r="F460" s="40"/>
      <c r="G460" s="54"/>
      <c r="H460" s="48"/>
      <c r="I460" s="49" t="str">
        <f t="shared" si="147"/>
        <v/>
      </c>
      <c r="J460" s="52" t="str">
        <f t="shared" si="148"/>
        <v/>
      </c>
      <c r="K460" s="107" t="str">
        <f t="shared" si="149"/>
        <v/>
      </c>
      <c r="M460" s="205"/>
      <c r="N460" s="206"/>
      <c r="P460" s="207"/>
      <c r="Q460" s="206"/>
      <c r="T460" s="206"/>
    </row>
    <row r="461" spans="1:20" ht="15.6" x14ac:dyDescent="0.3">
      <c r="A461" s="208">
        <f>Survey!H280</f>
        <v>36</v>
      </c>
      <c r="B461" s="209">
        <f>Survey!G280</f>
        <v>-0.2956000000000012</v>
      </c>
      <c r="C461" s="49">
        <f t="shared" si="144"/>
        <v>-0.35000000000000003</v>
      </c>
      <c r="D461" s="52">
        <f t="shared" si="145"/>
        <v>5</v>
      </c>
      <c r="E461" s="50">
        <f t="shared" si="146"/>
        <v>-1.75</v>
      </c>
      <c r="F461" s="40"/>
      <c r="G461" s="54"/>
      <c r="H461" s="48"/>
      <c r="I461" s="49" t="str">
        <f t="shared" si="147"/>
        <v/>
      </c>
      <c r="J461" s="52" t="str">
        <f t="shared" si="148"/>
        <v/>
      </c>
      <c r="K461" s="107" t="str">
        <f t="shared" si="149"/>
        <v/>
      </c>
      <c r="M461" s="205"/>
      <c r="N461" s="206"/>
      <c r="P461" s="207"/>
      <c r="Q461" s="206"/>
      <c r="T461" s="206"/>
    </row>
    <row r="462" spans="1:20" ht="15.6" x14ac:dyDescent="0.3">
      <c r="A462" s="208">
        <f>Survey!H281</f>
        <v>41</v>
      </c>
      <c r="B462" s="209">
        <f>Survey!G281</f>
        <v>-0.22560000000000136</v>
      </c>
      <c r="C462" s="49">
        <f t="shared" si="144"/>
        <v>-0.27</v>
      </c>
      <c r="D462" s="52">
        <f t="shared" si="145"/>
        <v>5</v>
      </c>
      <c r="E462" s="50">
        <f t="shared" si="146"/>
        <v>-1.35</v>
      </c>
      <c r="F462" s="40"/>
      <c r="G462" s="54"/>
      <c r="H462" s="48"/>
      <c r="I462" s="49" t="str">
        <f t="shared" si="147"/>
        <v/>
      </c>
      <c r="J462" s="52" t="str">
        <f t="shared" si="148"/>
        <v/>
      </c>
      <c r="K462" s="107" t="str">
        <f t="shared" si="149"/>
        <v/>
      </c>
      <c r="M462" s="205"/>
      <c r="N462" s="206"/>
      <c r="P462" s="207"/>
      <c r="Q462" s="206"/>
      <c r="T462" s="206"/>
    </row>
    <row r="463" spans="1:20" ht="15.6" x14ac:dyDescent="0.3">
      <c r="A463" s="208">
        <f>Survey!H282</f>
        <v>46</v>
      </c>
      <c r="B463" s="209">
        <f>Survey!G282</f>
        <v>-5.5600000000001204E-2</v>
      </c>
      <c r="C463" s="49">
        <f t="shared" si="144"/>
        <v>-0.15000000000000002</v>
      </c>
      <c r="D463" s="52">
        <f t="shared" si="145"/>
        <v>5</v>
      </c>
      <c r="E463" s="50">
        <f t="shared" si="146"/>
        <v>-0.75</v>
      </c>
      <c r="F463" s="40"/>
      <c r="G463" s="54"/>
      <c r="H463" s="48"/>
      <c r="I463" s="49" t="str">
        <f t="shared" si="147"/>
        <v/>
      </c>
      <c r="J463" s="52" t="str">
        <f t="shared" si="148"/>
        <v/>
      </c>
      <c r="K463" s="107" t="str">
        <f t="shared" si="149"/>
        <v/>
      </c>
      <c r="M463" s="205"/>
      <c r="N463" s="206"/>
      <c r="P463" s="207"/>
      <c r="Q463" s="206"/>
      <c r="T463" s="206"/>
    </row>
    <row r="464" spans="1:20" ht="15.6" x14ac:dyDescent="0.3">
      <c r="A464" s="208">
        <f>Survey!H283</f>
        <v>51</v>
      </c>
      <c r="B464" s="209">
        <f>Survey!G283</f>
        <v>-2.5600000000001177E-2</v>
      </c>
      <c r="C464" s="49">
        <f t="shared" si="144"/>
        <v>-0.05</v>
      </c>
      <c r="D464" s="52">
        <f t="shared" si="145"/>
        <v>5</v>
      </c>
      <c r="E464" s="50">
        <f t="shared" si="146"/>
        <v>-0.25</v>
      </c>
      <c r="F464" s="40"/>
      <c r="G464" s="54"/>
      <c r="H464" s="48"/>
      <c r="I464" s="49" t="str">
        <f t="shared" si="147"/>
        <v/>
      </c>
      <c r="J464" s="52" t="str">
        <f t="shared" si="148"/>
        <v/>
      </c>
      <c r="K464" s="107" t="str">
        <f t="shared" si="149"/>
        <v/>
      </c>
      <c r="M464" s="205"/>
      <c r="N464" s="206"/>
      <c r="P464" s="207"/>
      <c r="Q464" s="206"/>
      <c r="T464" s="206"/>
    </row>
    <row r="465" spans="1:20" ht="15.6" x14ac:dyDescent="0.3">
      <c r="A465" s="208">
        <f>Survey!H284</f>
        <v>56</v>
      </c>
      <c r="B465" s="209">
        <f>Survey!G284</f>
        <v>4.3999999999986272E-3</v>
      </c>
      <c r="C465" s="49">
        <f t="shared" si="144"/>
        <v>-0.02</v>
      </c>
      <c r="D465" s="52">
        <f t="shared" si="145"/>
        <v>5</v>
      </c>
      <c r="E465" s="50">
        <f t="shared" si="146"/>
        <v>-0.1</v>
      </c>
      <c r="F465" s="40"/>
      <c r="G465" s="54"/>
      <c r="H465" s="48"/>
      <c r="I465" s="49" t="str">
        <f t="shared" si="147"/>
        <v/>
      </c>
      <c r="J465" s="52" t="str">
        <f t="shared" si="148"/>
        <v/>
      </c>
      <c r="K465" s="107" t="str">
        <f t="shared" si="149"/>
        <v/>
      </c>
      <c r="M465" s="205"/>
      <c r="N465" s="206"/>
      <c r="P465" s="207"/>
      <c r="Q465" s="206"/>
      <c r="T465" s="206"/>
    </row>
    <row r="466" spans="1:20" ht="15.6" x14ac:dyDescent="0.3">
      <c r="A466" s="208">
        <f>Survey!H285</f>
        <v>62</v>
      </c>
      <c r="B466" s="209">
        <f>Survey!G285</f>
        <v>1.4243999999999988</v>
      </c>
      <c r="C466" s="49">
        <f t="shared" si="144"/>
        <v>0.72</v>
      </c>
      <c r="D466" s="52">
        <f t="shared" si="145"/>
        <v>6</v>
      </c>
      <c r="E466" s="50">
        <f t="shared" si="146"/>
        <v>4.32</v>
      </c>
      <c r="F466" s="40"/>
      <c r="G466" s="54"/>
      <c r="H466" s="48"/>
      <c r="I466" s="49" t="str">
        <f t="shared" si="147"/>
        <v/>
      </c>
      <c r="J466" s="52" t="str">
        <f t="shared" si="148"/>
        <v/>
      </c>
      <c r="K466" s="107" t="str">
        <f t="shared" si="149"/>
        <v/>
      </c>
      <c r="M466" s="205"/>
      <c r="N466" s="206"/>
      <c r="P466" s="207"/>
      <c r="Q466" s="206"/>
      <c r="T466" s="206"/>
    </row>
    <row r="467" spans="1:20" ht="15.6" x14ac:dyDescent="0.3">
      <c r="A467" s="208">
        <f>Survey!H286</f>
        <v>67</v>
      </c>
      <c r="B467" s="209">
        <f>Survey!G286</f>
        <v>-5.5600000000001204E-2</v>
      </c>
      <c r="C467" s="49">
        <f t="shared" si="144"/>
        <v>0.69000000000000006</v>
      </c>
      <c r="D467" s="52">
        <f t="shared" si="145"/>
        <v>5</v>
      </c>
      <c r="E467" s="50">
        <f t="shared" si="146"/>
        <v>3.45</v>
      </c>
      <c r="F467" s="40"/>
      <c r="G467" s="54"/>
      <c r="H467" s="48"/>
      <c r="I467" s="49" t="str">
        <f t="shared" si="147"/>
        <v/>
      </c>
      <c r="J467" s="52" t="str">
        <f t="shared" si="148"/>
        <v/>
      </c>
      <c r="K467" s="107" t="str">
        <f t="shared" si="149"/>
        <v/>
      </c>
      <c r="M467" s="205"/>
      <c r="N467" s="206"/>
      <c r="P467" s="207"/>
      <c r="Q467" s="206"/>
      <c r="T467" s="206"/>
    </row>
    <row r="468" spans="1:20" ht="15.6" x14ac:dyDescent="0.3">
      <c r="A468" s="208">
        <f>Survey!H287</f>
        <v>72</v>
      </c>
      <c r="B468" s="209">
        <f>Survey!G287</f>
        <v>-0.35560000000000125</v>
      </c>
      <c r="C468" s="49">
        <f t="shared" si="144"/>
        <v>-0.21000000000000002</v>
      </c>
      <c r="D468" s="52">
        <f t="shared" si="145"/>
        <v>5</v>
      </c>
      <c r="E468" s="50">
        <f t="shared" si="146"/>
        <v>-1.05</v>
      </c>
      <c r="F468" s="40"/>
      <c r="G468" s="54"/>
      <c r="H468" s="48"/>
      <c r="I468" s="49" t="str">
        <f t="shared" si="147"/>
        <v/>
      </c>
      <c r="J468" s="52" t="str">
        <f t="shared" si="148"/>
        <v/>
      </c>
      <c r="K468" s="107" t="str">
        <f t="shared" si="149"/>
        <v/>
      </c>
      <c r="M468" s="205"/>
      <c r="N468" s="206"/>
      <c r="P468" s="207"/>
      <c r="Q468" s="206"/>
      <c r="T468" s="206"/>
    </row>
    <row r="469" spans="1:20" ht="15.6" x14ac:dyDescent="0.3">
      <c r="A469" s="208">
        <f>Survey!H289</f>
        <v>78</v>
      </c>
      <c r="B469" s="209">
        <f>Survey!G289</f>
        <v>1.2543999999999986</v>
      </c>
      <c r="C469" s="49">
        <f t="shared" si="144"/>
        <v>0.45</v>
      </c>
      <c r="D469" s="52">
        <f t="shared" si="145"/>
        <v>6</v>
      </c>
      <c r="E469" s="50">
        <f t="shared" si="146"/>
        <v>2.7</v>
      </c>
      <c r="F469" s="40"/>
      <c r="G469" s="54"/>
      <c r="H469" s="48"/>
      <c r="I469" s="49" t="str">
        <f>IF(H469="","",ROUNDUP(((#REF!+H469)/2),2))</f>
        <v/>
      </c>
      <c r="J469" s="52" t="str">
        <f>IF(G469="","",ROUND((G469-#REF!),2))</f>
        <v/>
      </c>
      <c r="K469" s="107" t="str">
        <f t="shared" si="149"/>
        <v/>
      </c>
      <c r="M469" s="205"/>
      <c r="N469" s="206"/>
      <c r="P469" s="207"/>
      <c r="Q469" s="206"/>
      <c r="T469" s="206"/>
    </row>
    <row r="470" spans="1:20" ht="15.6" x14ac:dyDescent="0.3">
      <c r="A470" s="208">
        <f>Survey!H290</f>
        <v>80</v>
      </c>
      <c r="B470" s="209">
        <f>Survey!G290</f>
        <v>2.4543999999999988</v>
      </c>
      <c r="C470" s="49">
        <f t="shared" si="144"/>
        <v>1.86</v>
      </c>
      <c r="D470" s="52">
        <f t="shared" si="145"/>
        <v>2</v>
      </c>
      <c r="E470" s="50">
        <f t="shared" si="146"/>
        <v>3.72</v>
      </c>
      <c r="F470" s="40"/>
      <c r="G470" s="54"/>
      <c r="H470" s="48"/>
      <c r="I470" s="49" t="str">
        <f t="shared" si="147"/>
        <v/>
      </c>
      <c r="J470" s="52" t="str">
        <f t="shared" si="148"/>
        <v/>
      </c>
      <c r="K470" s="107" t="str">
        <f t="shared" si="149"/>
        <v/>
      </c>
      <c r="M470" s="205"/>
      <c r="N470" s="206"/>
      <c r="P470" s="207"/>
      <c r="Q470" s="206"/>
      <c r="T470" s="206"/>
    </row>
    <row r="471" spans="1:20" ht="16.2" thickBot="1" x14ac:dyDescent="0.35">
      <c r="A471" s="208">
        <f>Survey!H291</f>
        <v>85</v>
      </c>
      <c r="B471" s="209">
        <f>Survey!G291</f>
        <v>2.4543999999999988</v>
      </c>
      <c r="C471" s="49">
        <f t="shared" si="144"/>
        <v>2.46</v>
      </c>
      <c r="D471" s="52">
        <f t="shared" si="145"/>
        <v>5</v>
      </c>
      <c r="E471" s="50">
        <f t="shared" si="146"/>
        <v>12.3</v>
      </c>
      <c r="F471" s="40"/>
      <c r="G471" s="54"/>
      <c r="H471" s="48"/>
      <c r="I471" s="49" t="str">
        <f t="shared" si="147"/>
        <v/>
      </c>
      <c r="J471" s="52" t="str">
        <f t="shared" si="148"/>
        <v/>
      </c>
      <c r="K471" s="107" t="str">
        <f t="shared" si="149"/>
        <v/>
      </c>
      <c r="M471" s="205"/>
      <c r="N471" s="206"/>
      <c r="P471" s="207"/>
      <c r="Q471" s="206"/>
      <c r="T471" s="206"/>
    </row>
    <row r="472" spans="1:20" ht="16.2" thickBot="1" x14ac:dyDescent="0.35">
      <c r="A472" s="287">
        <f>ROUND((SUM(D453:D471)),3)</f>
        <v>85</v>
      </c>
      <c r="B472" s="275"/>
      <c r="C472" s="272">
        <f>IF(A472="","-",IF(A472="-","-",IF(A472=0,"-",ROUND((SUM(E453:E471)),3))))</f>
        <v>26.65</v>
      </c>
      <c r="D472" s="272"/>
      <c r="E472" s="273"/>
      <c r="F472" s="41"/>
      <c r="G472" s="274">
        <f>ROUND((SUM(J453:J471)),3)</f>
        <v>7</v>
      </c>
      <c r="H472" s="275"/>
      <c r="I472" s="272">
        <f>IF(G472="","-",IF(G472="-","-",IF(G472=0,"-",ROUND((SUM(K453:K471)),3))))</f>
        <v>15.33</v>
      </c>
      <c r="J472" s="272"/>
      <c r="K472" s="273"/>
      <c r="M472" s="109" t="e">
        <f>#REF!</f>
        <v>#REF!</v>
      </c>
      <c r="N472" s="7"/>
      <c r="Q472" s="7"/>
      <c r="T472" s="7"/>
    </row>
    <row r="473" spans="1:20" ht="16.2" thickBot="1" x14ac:dyDescent="0.35">
      <c r="A473" s="276">
        <f>IF(C472="","-",IF(C472="-","-",IF(I472="","-",IF(I472="-","-",IF((C472-I472)&lt;=0,((C472-I472)*-1),(C472-I472))))))</f>
        <v>11.319999999999999</v>
      </c>
      <c r="B473" s="277"/>
      <c r="C473" s="277"/>
      <c r="D473" s="277"/>
      <c r="E473" s="277"/>
      <c r="F473" s="277"/>
      <c r="G473" s="277"/>
      <c r="H473" s="277"/>
      <c r="I473" s="277"/>
      <c r="J473" s="277"/>
      <c r="K473" s="278"/>
      <c r="M473" s="110" t="e">
        <f>#REF!</f>
        <v>#REF!</v>
      </c>
      <c r="N473" s="7"/>
      <c r="Q473" s="7"/>
      <c r="T473" s="7"/>
    </row>
    <row r="474" spans="1:20" ht="15.6" x14ac:dyDescent="0.3">
      <c r="A474" s="20"/>
      <c r="B474" s="20"/>
      <c r="N474" s="7"/>
      <c r="Q474" s="7"/>
      <c r="T474" s="7"/>
    </row>
    <row r="475" spans="1:20" x14ac:dyDescent="0.3">
      <c r="D475" s="279">
        <f>A453</f>
        <v>0</v>
      </c>
      <c r="E475" s="279"/>
      <c r="F475" s="279"/>
      <c r="G475" s="279"/>
      <c r="H475" s="279"/>
      <c r="I475" s="279"/>
      <c r="J475" s="279"/>
      <c r="N475" s="7"/>
      <c r="Q475" s="7"/>
      <c r="T475" s="7"/>
    </row>
    <row r="476" spans="1:20" x14ac:dyDescent="0.3">
      <c r="D476" s="279"/>
      <c r="E476" s="279"/>
      <c r="F476" s="279"/>
      <c r="G476" s="279"/>
      <c r="H476" s="279"/>
      <c r="I476" s="279"/>
      <c r="J476" s="279"/>
      <c r="N476" s="7"/>
      <c r="Q476" s="7"/>
      <c r="T476" s="7"/>
    </row>
    <row r="477" spans="1:20" x14ac:dyDescent="0.3">
      <c r="N477" s="7"/>
      <c r="Q477" s="7"/>
      <c r="T477" s="7"/>
    </row>
    <row r="478" spans="1:20" x14ac:dyDescent="0.3">
      <c r="N478" s="7"/>
      <c r="Q478" s="7"/>
      <c r="T478" s="7"/>
    </row>
    <row r="479" spans="1:20" x14ac:dyDescent="0.3">
      <c r="N479" s="7"/>
      <c r="Q479" s="7"/>
      <c r="T479" s="7"/>
    </row>
    <row r="480" spans="1:20" x14ac:dyDescent="0.3">
      <c r="N480" s="7"/>
      <c r="Q480" s="7"/>
      <c r="T480" s="7"/>
    </row>
    <row r="481" spans="1:20" x14ac:dyDescent="0.3">
      <c r="N481" s="7"/>
      <c r="Q481" s="7"/>
      <c r="T481" s="7"/>
    </row>
    <row r="482" spans="1:20" x14ac:dyDescent="0.3">
      <c r="N482" s="7"/>
      <c r="Q482" s="7"/>
      <c r="T482" s="7"/>
    </row>
    <row r="483" spans="1:20" x14ac:dyDescent="0.3">
      <c r="N483" s="7"/>
      <c r="Q483" s="7"/>
      <c r="T483" s="7"/>
    </row>
    <row r="484" spans="1:20" x14ac:dyDescent="0.3">
      <c r="N484" s="7"/>
      <c r="Q484" s="7"/>
      <c r="T484" s="7"/>
    </row>
    <row r="485" spans="1:20" x14ac:dyDescent="0.3">
      <c r="N485" s="7"/>
      <c r="Q485" s="7"/>
      <c r="T485" s="7"/>
    </row>
    <row r="486" spans="1:20" ht="14.4" thickBot="1" x14ac:dyDescent="0.35">
      <c r="N486" s="7"/>
      <c r="Q486" s="7"/>
      <c r="T486" s="7"/>
    </row>
    <row r="487" spans="1:20" ht="16.2" thickBot="1" x14ac:dyDescent="0.35">
      <c r="A487" s="264" t="s">
        <v>136</v>
      </c>
      <c r="B487" s="265"/>
      <c r="C487" s="265"/>
      <c r="D487" s="265"/>
      <c r="E487" s="265"/>
      <c r="F487" s="265"/>
      <c r="G487" s="265"/>
      <c r="H487" s="265"/>
      <c r="I487" s="265"/>
      <c r="J487" s="265"/>
      <c r="K487" s="266"/>
      <c r="M487" s="267" t="s">
        <v>65</v>
      </c>
      <c r="N487" s="267"/>
      <c r="O487" s="108"/>
      <c r="P487" s="267" t="s">
        <v>66</v>
      </c>
      <c r="Q487" s="267"/>
      <c r="R487" s="108"/>
      <c r="S487" s="267" t="s">
        <v>67</v>
      </c>
      <c r="T487" s="267"/>
    </row>
    <row r="488" spans="1:20" ht="16.2" thickBot="1" x14ac:dyDescent="0.35">
      <c r="A488" s="280" t="s">
        <v>8</v>
      </c>
      <c r="B488" s="281"/>
      <c r="C488" s="281"/>
      <c r="D488" s="281"/>
      <c r="E488" s="282"/>
      <c r="F488" s="39"/>
      <c r="G488" s="283" t="s">
        <v>63</v>
      </c>
      <c r="H488" s="284"/>
      <c r="I488" s="284"/>
      <c r="J488" s="284"/>
      <c r="K488" s="285"/>
      <c r="M488" s="86" t="s">
        <v>68</v>
      </c>
      <c r="N488" s="87">
        <v>9.5</v>
      </c>
      <c r="P488" s="86" t="s">
        <v>69</v>
      </c>
      <c r="Q488" s="88">
        <v>-1.194</v>
      </c>
      <c r="S488" s="89">
        <v>0</v>
      </c>
      <c r="T488" s="90">
        <v>2</v>
      </c>
    </row>
    <row r="489" spans="1:20" ht="16.2" thickBot="1" x14ac:dyDescent="0.35">
      <c r="A489" s="42" t="s">
        <v>11</v>
      </c>
      <c r="B489" s="43" t="s">
        <v>12</v>
      </c>
      <c r="C489" s="43" t="s">
        <v>13</v>
      </c>
      <c r="D489" s="43" t="s">
        <v>11</v>
      </c>
      <c r="E489" s="44" t="s">
        <v>14</v>
      </c>
      <c r="F489" s="40"/>
      <c r="G489" s="42" t="str">
        <f>A489</f>
        <v>Dist</v>
      </c>
      <c r="H489" s="43" t="str">
        <f>B489</f>
        <v>R.L</v>
      </c>
      <c r="I489" s="43" t="str">
        <f>C489</f>
        <v>Av.RL</v>
      </c>
      <c r="J489" s="43" t="str">
        <f>D489</f>
        <v>Dist</v>
      </c>
      <c r="K489" s="44" t="str">
        <f>E489</f>
        <v>Area</v>
      </c>
      <c r="M489" s="86" t="s">
        <v>70</v>
      </c>
      <c r="N489" s="87">
        <v>6</v>
      </c>
      <c r="P489" s="86" t="s">
        <v>70</v>
      </c>
      <c r="Q489" s="88">
        <v>12.4</v>
      </c>
      <c r="S489" s="88">
        <v>2</v>
      </c>
      <c r="T489" s="88">
        <v>-3</v>
      </c>
    </row>
    <row r="490" spans="1:20" ht="15.6" x14ac:dyDescent="0.3">
      <c r="A490" s="208">
        <f>Survey!H293</f>
        <v>0</v>
      </c>
      <c r="B490" s="209">
        <f>Survey!G293</f>
        <v>1.851399999999999</v>
      </c>
      <c r="C490" s="46" t="s">
        <v>15</v>
      </c>
      <c r="D490" s="51" t="s">
        <v>15</v>
      </c>
      <c r="E490" s="47" t="s">
        <v>15</v>
      </c>
      <c r="F490" s="40"/>
      <c r="G490" s="53">
        <v>0</v>
      </c>
      <c r="H490" s="45">
        <v>1.613999999999999</v>
      </c>
      <c r="I490" s="46" t="s">
        <v>15</v>
      </c>
      <c r="J490" s="51" t="s">
        <v>15</v>
      </c>
      <c r="K490" s="106" t="s">
        <v>15</v>
      </c>
      <c r="M490" s="86" t="s">
        <v>71</v>
      </c>
      <c r="N490" s="87">
        <v>23</v>
      </c>
      <c r="P490" s="86" t="s">
        <v>71</v>
      </c>
      <c r="Q490" s="87">
        <v>23</v>
      </c>
      <c r="S490" s="88">
        <v>15</v>
      </c>
      <c r="T490" s="88">
        <v>12</v>
      </c>
    </row>
    <row r="491" spans="1:20" ht="15.6" x14ac:dyDescent="0.3">
      <c r="A491" s="208">
        <f>Survey!H294</f>
        <v>2</v>
      </c>
      <c r="B491" s="209">
        <f>Survey!G294</f>
        <v>0.96139999999999892</v>
      </c>
      <c r="C491" s="49">
        <f>IF(B491="","",ROUNDUP(((B490+B491)/2),2))</f>
        <v>1.41</v>
      </c>
      <c r="D491" s="52">
        <f>IF(A491="","",ROUND((A491-A490),2))</f>
        <v>2</v>
      </c>
      <c r="E491" s="50">
        <f>IF(D491="","",IF(B491="","",ROUND((D491*C491),3)))</f>
        <v>2.82</v>
      </c>
      <c r="F491" s="40"/>
      <c r="G491" s="54">
        <v>7</v>
      </c>
      <c r="H491" s="48">
        <v>1.5239999999999991</v>
      </c>
      <c r="I491" s="49">
        <f>IF(H491="","",ROUNDUP(((H490+H491)/2),2))</f>
        <v>1.57</v>
      </c>
      <c r="J491" s="52">
        <f>IF(G491="","",ROUND((G491-G490),2))</f>
        <v>7</v>
      </c>
      <c r="K491" s="107">
        <f>IF(J491="","",IF(H491="","",ROUND((J491*I491),3)))</f>
        <v>10.99</v>
      </c>
      <c r="M491" s="91">
        <v>2</v>
      </c>
      <c r="N491" s="92">
        <v>2</v>
      </c>
      <c r="P491" s="93">
        <v>1.5</v>
      </c>
      <c r="Q491" s="94">
        <v>1.5</v>
      </c>
    </row>
    <row r="492" spans="1:20" ht="15.6" x14ac:dyDescent="0.3">
      <c r="A492" s="208">
        <f>Survey!H296</f>
        <v>6</v>
      </c>
      <c r="B492" s="209">
        <f>Survey!G296</f>
        <v>0.46939999999999893</v>
      </c>
      <c r="C492" s="49">
        <f t="shared" ref="C492:C512" si="150">IF(B492="","",ROUNDUP(((B491+B492)/2),2))</f>
        <v>0.72</v>
      </c>
      <c r="D492" s="52">
        <f t="shared" ref="D492:D512" si="151">IF(A492="","",ROUND((A492-A491),2))</f>
        <v>4</v>
      </c>
      <c r="E492" s="50">
        <f t="shared" ref="E492:E512" si="152">IF(D492="","",IF(B492="","",ROUND((D492*C492),3)))</f>
        <v>2.88</v>
      </c>
      <c r="F492" s="40"/>
      <c r="G492" s="54"/>
      <c r="H492" s="48"/>
      <c r="I492" s="49" t="str">
        <f>IF(H492="","",ROUNDUP(((#REF!+H492)/2),2))</f>
        <v/>
      </c>
      <c r="J492" s="52" t="str">
        <f>IF(G492="","",ROUND((G492-#REF!),2))</f>
        <v/>
      </c>
      <c r="K492" s="107" t="str">
        <f t="shared" ref="K492:K498" si="153">IF(J492="","",IF(H492="","",ROUND((J492*I492),3)))</f>
        <v/>
      </c>
      <c r="M492" s="97" t="e">
        <f>IF(N492="","-",(#REF!+(M491*(N488-#REF!))))</f>
        <v>#REF!</v>
      </c>
      <c r="N492" s="88">
        <f>IF(N488="","-",N488)</f>
        <v>9.5</v>
      </c>
      <c r="P492" s="98" t="e">
        <f>IF(Q488="","-",(#REF!+(P491*IF((#REF!-Q492)&lt;0,((#REF!-Q492)*-1),(#REF!-Q492)))))</f>
        <v>#REF!</v>
      </c>
      <c r="Q492" s="88">
        <f>IF(Q488="","",Q488)</f>
        <v>-1.194</v>
      </c>
      <c r="S492" s="269">
        <v>1.25</v>
      </c>
      <c r="T492" s="269"/>
    </row>
    <row r="493" spans="1:20" ht="15.6" x14ac:dyDescent="0.3">
      <c r="A493" s="208">
        <f>Survey!H297</f>
        <v>10</v>
      </c>
      <c r="B493" s="209">
        <f>Survey!G297</f>
        <v>-0.10060000000000091</v>
      </c>
      <c r="C493" s="49">
        <f t="shared" si="150"/>
        <v>0.19</v>
      </c>
      <c r="D493" s="52">
        <f t="shared" si="151"/>
        <v>4</v>
      </c>
      <c r="E493" s="50">
        <f t="shared" si="152"/>
        <v>0.76</v>
      </c>
      <c r="F493" s="40"/>
      <c r="G493" s="54"/>
      <c r="H493" s="48"/>
      <c r="I493" s="49" t="str">
        <f t="shared" ref="I493:I498" si="154">IF(H493="","",ROUNDUP(((H492+H493)/2),2))</f>
        <v/>
      </c>
      <c r="J493" s="52" t="str">
        <f t="shared" ref="J493:J498" si="155">IF(G493="","",ROUND((G493-G492),2))</f>
        <v/>
      </c>
      <c r="K493" s="107" t="str">
        <f t="shared" si="153"/>
        <v/>
      </c>
      <c r="M493" s="99" t="e">
        <f>IF(N489="","-",(M492+N489))</f>
        <v>#REF!</v>
      </c>
      <c r="N493" s="88">
        <f>IF(N488="","-",N488)</f>
        <v>9.5</v>
      </c>
      <c r="P493" s="100" t="e">
        <f>IF(Q489="","",(P492+Q489))</f>
        <v>#REF!</v>
      </c>
      <c r="Q493" s="88">
        <f>IF(Q488="","",Q488)</f>
        <v>-1.194</v>
      </c>
      <c r="S493" s="101" t="s">
        <v>73</v>
      </c>
      <c r="T493" s="88">
        <f>IF(S489="","",IF(T489="","",(T489+((S492-T488)*((S489-T489)/(S488-T488))))))</f>
        <v>-1.125</v>
      </c>
    </row>
    <row r="494" spans="1:20" ht="15.6" x14ac:dyDescent="0.3">
      <c r="A494" s="208">
        <f>Survey!H298</f>
        <v>15</v>
      </c>
      <c r="B494" s="209">
        <f>Survey!G298</f>
        <v>-0.22060000000000102</v>
      </c>
      <c r="C494" s="49">
        <f t="shared" si="150"/>
        <v>-0.17</v>
      </c>
      <c r="D494" s="52">
        <f t="shared" si="151"/>
        <v>5</v>
      </c>
      <c r="E494" s="50">
        <f t="shared" si="152"/>
        <v>-0.85</v>
      </c>
      <c r="F494" s="40"/>
      <c r="G494" s="54"/>
      <c r="H494" s="48"/>
      <c r="I494" s="49" t="str">
        <f t="shared" si="154"/>
        <v/>
      </c>
      <c r="J494" s="52" t="str">
        <f t="shared" si="155"/>
        <v/>
      </c>
      <c r="K494" s="107" t="str">
        <f t="shared" si="153"/>
        <v/>
      </c>
      <c r="M494" s="102" t="e">
        <f>IF(N494="","-",(M493+(N491*(N488-N494))))</f>
        <v>#REF!</v>
      </c>
      <c r="N494" s="88">
        <v>0</v>
      </c>
      <c r="P494" s="103" t="e">
        <f>IF(Q488="","-",(P493+(Q491*IF((Q493-Q494)&lt;0,((Q493-Q494)*-1),(Q493-Q494)))))</f>
        <v>#REF!</v>
      </c>
      <c r="Q494" s="88">
        <v>8.9999999999999993E-3</v>
      </c>
      <c r="S494" s="101" t="s">
        <v>74</v>
      </c>
      <c r="T494" s="88">
        <f>IF(S490="","",IF(T490="","",(T490+((S492-T488)*((S490-T490)/(S488-T488))))))</f>
        <v>13.125</v>
      </c>
    </row>
    <row r="495" spans="1:20" ht="15.6" x14ac:dyDescent="0.3">
      <c r="A495" s="208">
        <f>Survey!H299</f>
        <v>21</v>
      </c>
      <c r="B495" s="209">
        <f>Survey!G299</f>
        <v>9.3999999999989647E-3</v>
      </c>
      <c r="C495" s="49">
        <f t="shared" si="150"/>
        <v>-0.11</v>
      </c>
      <c r="D495" s="52">
        <f t="shared" si="151"/>
        <v>6</v>
      </c>
      <c r="E495" s="50">
        <f t="shared" si="152"/>
        <v>-0.66</v>
      </c>
      <c r="F495" s="40"/>
      <c r="G495" s="54"/>
      <c r="H495" s="48"/>
      <c r="I495" s="49" t="str">
        <f t="shared" si="154"/>
        <v/>
      </c>
      <c r="J495" s="52" t="str">
        <f t="shared" si="155"/>
        <v/>
      </c>
      <c r="K495" s="107" t="str">
        <f t="shared" si="153"/>
        <v/>
      </c>
      <c r="M495" s="205"/>
      <c r="N495" s="206"/>
      <c r="P495" s="207"/>
      <c r="Q495" s="206"/>
      <c r="T495" s="206"/>
    </row>
    <row r="496" spans="1:20" ht="15.6" x14ac:dyDescent="0.3">
      <c r="A496" s="208">
        <f>Survey!H300</f>
        <v>26</v>
      </c>
      <c r="B496" s="209">
        <f>Survey!G300</f>
        <v>0.23939999999999895</v>
      </c>
      <c r="C496" s="49">
        <f t="shared" si="150"/>
        <v>0.13</v>
      </c>
      <c r="D496" s="52">
        <f t="shared" si="151"/>
        <v>5</v>
      </c>
      <c r="E496" s="50">
        <f t="shared" si="152"/>
        <v>0.65</v>
      </c>
      <c r="F496" s="40"/>
      <c r="G496" s="54"/>
      <c r="H496" s="48"/>
      <c r="I496" s="49" t="str">
        <f t="shared" si="154"/>
        <v/>
      </c>
      <c r="J496" s="52" t="str">
        <f t="shared" si="155"/>
        <v/>
      </c>
      <c r="K496" s="107" t="str">
        <f t="shared" si="153"/>
        <v/>
      </c>
      <c r="M496" s="205"/>
      <c r="N496" s="206"/>
      <c r="P496" s="207"/>
      <c r="Q496" s="206"/>
      <c r="T496" s="206"/>
    </row>
    <row r="497" spans="1:20" ht="15.6" x14ac:dyDescent="0.3">
      <c r="A497" s="208">
        <f>Survey!H301</f>
        <v>32</v>
      </c>
      <c r="B497" s="209">
        <f>Survey!G301</f>
        <v>-0.40060000000000118</v>
      </c>
      <c r="C497" s="49">
        <f t="shared" si="150"/>
        <v>-0.09</v>
      </c>
      <c r="D497" s="52">
        <f t="shared" si="151"/>
        <v>6</v>
      </c>
      <c r="E497" s="50">
        <f t="shared" si="152"/>
        <v>-0.54</v>
      </c>
      <c r="F497" s="40"/>
      <c r="G497" s="54"/>
      <c r="H497" s="48"/>
      <c r="I497" s="49" t="str">
        <f t="shared" si="154"/>
        <v/>
      </c>
      <c r="J497" s="52" t="str">
        <f t="shared" si="155"/>
        <v/>
      </c>
      <c r="K497" s="107" t="str">
        <f t="shared" si="153"/>
        <v/>
      </c>
      <c r="M497" s="205"/>
      <c r="N497" s="206"/>
      <c r="P497" s="207"/>
      <c r="Q497" s="206"/>
      <c r="T497" s="206"/>
    </row>
    <row r="498" spans="1:20" ht="15.6" x14ac:dyDescent="0.3">
      <c r="A498" s="208">
        <f>Survey!H302</f>
        <v>38</v>
      </c>
      <c r="B498" s="209">
        <f>Survey!G302</f>
        <v>-0.40060000000000118</v>
      </c>
      <c r="C498" s="49">
        <f t="shared" si="150"/>
        <v>-0.41000000000000003</v>
      </c>
      <c r="D498" s="52">
        <f t="shared" si="151"/>
        <v>6</v>
      </c>
      <c r="E498" s="50">
        <f t="shared" si="152"/>
        <v>-2.46</v>
      </c>
      <c r="F498" s="40"/>
      <c r="G498" s="54"/>
      <c r="H498" s="48"/>
      <c r="I498" s="49" t="str">
        <f t="shared" si="154"/>
        <v/>
      </c>
      <c r="J498" s="52" t="str">
        <f t="shared" si="155"/>
        <v/>
      </c>
      <c r="K498" s="107" t="str">
        <f t="shared" si="153"/>
        <v/>
      </c>
      <c r="M498" s="205"/>
      <c r="N498" s="206"/>
      <c r="P498" s="207"/>
      <c r="Q498" s="206"/>
      <c r="T498" s="206"/>
    </row>
    <row r="499" spans="1:20" ht="15.6" x14ac:dyDescent="0.3">
      <c r="A499" s="208">
        <f>Survey!H303</f>
        <v>43</v>
      </c>
      <c r="B499" s="209">
        <f>Survey!G303</f>
        <v>-0.47060000000000102</v>
      </c>
      <c r="C499" s="49">
        <f t="shared" si="150"/>
        <v>-0.44</v>
      </c>
      <c r="D499" s="52">
        <f t="shared" si="151"/>
        <v>5</v>
      </c>
      <c r="E499" s="50">
        <f t="shared" si="152"/>
        <v>-2.2000000000000002</v>
      </c>
      <c r="F499" s="40"/>
      <c r="G499" s="54"/>
      <c r="H499" s="48"/>
      <c r="I499" s="49" t="str">
        <f t="shared" ref="I499" si="156">IF(H499="","",ROUNDUP(((H498+H499)/2),2))</f>
        <v/>
      </c>
      <c r="J499" s="52" t="str">
        <f t="shared" ref="J499" si="157">IF(G499="","",ROUND((G499-G498),2))</f>
        <v/>
      </c>
      <c r="K499" s="107" t="str">
        <f t="shared" ref="K499" si="158">IF(J499="","",IF(H499="","",ROUND((J499*I499),3)))</f>
        <v/>
      </c>
      <c r="M499" s="205"/>
      <c r="N499" s="206"/>
      <c r="P499" s="207"/>
      <c r="Q499" s="206"/>
      <c r="T499" s="206"/>
    </row>
    <row r="500" spans="1:20" ht="15.6" x14ac:dyDescent="0.3">
      <c r="A500" s="208">
        <f>Survey!H304</f>
        <v>49</v>
      </c>
      <c r="B500" s="209">
        <f>Survey!G304</f>
        <v>-0.33060000000000089</v>
      </c>
      <c r="C500" s="49">
        <f t="shared" si="150"/>
        <v>-0.41000000000000003</v>
      </c>
      <c r="D500" s="52">
        <f t="shared" si="151"/>
        <v>6</v>
      </c>
      <c r="E500" s="50">
        <f t="shared" si="152"/>
        <v>-2.46</v>
      </c>
      <c r="F500" s="40"/>
      <c r="G500" s="54"/>
      <c r="H500" s="48"/>
      <c r="I500" s="49" t="str">
        <f t="shared" ref="I500:I512" si="159">IF(H500="","",ROUNDUP(((H499+H500)/2),2))</f>
        <v/>
      </c>
      <c r="J500" s="52" t="str">
        <f t="shared" ref="J500:J512" si="160">IF(G500="","",ROUND((G500-G499),2))</f>
        <v/>
      </c>
      <c r="K500" s="107" t="str">
        <f t="shared" ref="K500:K512" si="161">IF(J500="","",IF(H500="","",ROUND((J500*I500),3)))</f>
        <v/>
      </c>
      <c r="M500" s="205"/>
      <c r="N500" s="206"/>
      <c r="P500" s="207"/>
      <c r="Q500" s="206"/>
      <c r="T500" s="206"/>
    </row>
    <row r="501" spans="1:20" ht="15.6" x14ac:dyDescent="0.3">
      <c r="A501" s="208">
        <f>Survey!H305</f>
        <v>55</v>
      </c>
      <c r="B501" s="209">
        <f>Survey!G305</f>
        <v>-0.200600000000001</v>
      </c>
      <c r="C501" s="49">
        <f t="shared" si="150"/>
        <v>-0.27</v>
      </c>
      <c r="D501" s="52">
        <f t="shared" si="151"/>
        <v>6</v>
      </c>
      <c r="E501" s="50">
        <f t="shared" si="152"/>
        <v>-1.62</v>
      </c>
      <c r="F501" s="40"/>
      <c r="G501" s="54"/>
      <c r="H501" s="48"/>
      <c r="I501" s="49" t="str">
        <f t="shared" si="159"/>
        <v/>
      </c>
      <c r="J501" s="52" t="str">
        <f t="shared" si="160"/>
        <v/>
      </c>
      <c r="K501" s="107" t="str">
        <f t="shared" si="161"/>
        <v/>
      </c>
      <c r="M501" s="205"/>
      <c r="N501" s="206"/>
      <c r="P501" s="207"/>
      <c r="Q501" s="206"/>
      <c r="T501" s="206"/>
    </row>
    <row r="502" spans="1:20" ht="15.6" x14ac:dyDescent="0.3">
      <c r="A502" s="208">
        <f>Survey!H306</f>
        <v>60</v>
      </c>
      <c r="B502" s="209">
        <f>Survey!G306</f>
        <v>0.31939999999999902</v>
      </c>
      <c r="C502" s="49">
        <f t="shared" si="150"/>
        <v>6.0000000000000005E-2</v>
      </c>
      <c r="D502" s="52">
        <f t="shared" si="151"/>
        <v>5</v>
      </c>
      <c r="E502" s="50">
        <f t="shared" si="152"/>
        <v>0.3</v>
      </c>
      <c r="F502" s="40"/>
      <c r="G502" s="54"/>
      <c r="H502" s="48"/>
      <c r="I502" s="49" t="str">
        <f t="shared" si="159"/>
        <v/>
      </c>
      <c r="J502" s="52" t="str">
        <f t="shared" si="160"/>
        <v/>
      </c>
      <c r="K502" s="107" t="str">
        <f t="shared" si="161"/>
        <v/>
      </c>
      <c r="M502" s="205"/>
      <c r="N502" s="206"/>
      <c r="P502" s="207"/>
      <c r="Q502" s="206"/>
      <c r="T502" s="206"/>
    </row>
    <row r="503" spans="1:20" ht="15.6" x14ac:dyDescent="0.3">
      <c r="A503" s="208">
        <f>Survey!H307</f>
        <v>66</v>
      </c>
      <c r="B503" s="209">
        <f>Survey!G307</f>
        <v>1.6593999999999991</v>
      </c>
      <c r="C503" s="49">
        <f t="shared" si="150"/>
        <v>0.99</v>
      </c>
      <c r="D503" s="52">
        <f t="shared" si="151"/>
        <v>6</v>
      </c>
      <c r="E503" s="50">
        <f t="shared" si="152"/>
        <v>5.94</v>
      </c>
      <c r="F503" s="40"/>
      <c r="G503" s="54"/>
      <c r="H503" s="48"/>
      <c r="I503" s="49" t="str">
        <f t="shared" si="159"/>
        <v/>
      </c>
      <c r="J503" s="52" t="str">
        <f t="shared" si="160"/>
        <v/>
      </c>
      <c r="K503" s="107" t="str">
        <f t="shared" si="161"/>
        <v/>
      </c>
      <c r="M503" s="205"/>
      <c r="N503" s="206"/>
      <c r="P503" s="207"/>
      <c r="Q503" s="206"/>
      <c r="T503" s="206"/>
    </row>
    <row r="504" spans="1:20" ht="15.6" x14ac:dyDescent="0.3">
      <c r="A504" s="208">
        <f>Survey!H308</f>
        <v>66.5</v>
      </c>
      <c r="B504" s="209">
        <f>Survey!G308</f>
        <v>1.6693999999999991</v>
      </c>
      <c r="C504" s="49">
        <f t="shared" si="150"/>
        <v>1.67</v>
      </c>
      <c r="D504" s="52">
        <f t="shared" si="151"/>
        <v>0.5</v>
      </c>
      <c r="E504" s="50">
        <f t="shared" si="152"/>
        <v>0.83499999999999996</v>
      </c>
      <c r="F504" s="40"/>
      <c r="G504" s="54"/>
      <c r="H504" s="48"/>
      <c r="I504" s="49" t="str">
        <f t="shared" si="159"/>
        <v/>
      </c>
      <c r="J504" s="52" t="str">
        <f t="shared" si="160"/>
        <v/>
      </c>
      <c r="K504" s="107" t="str">
        <f t="shared" si="161"/>
        <v/>
      </c>
      <c r="M504" s="205"/>
      <c r="N504" s="206"/>
      <c r="P504" s="207"/>
      <c r="Q504" s="206"/>
      <c r="T504" s="206"/>
    </row>
    <row r="505" spans="1:20" ht="15.6" x14ac:dyDescent="0.3">
      <c r="A505" s="208">
        <f>Survey!H309</f>
        <v>72</v>
      </c>
      <c r="B505" s="209">
        <f>Survey!G309</f>
        <v>-8.0600000000000893E-2</v>
      </c>
      <c r="C505" s="49">
        <f t="shared" si="150"/>
        <v>0.8</v>
      </c>
      <c r="D505" s="52">
        <f t="shared" si="151"/>
        <v>5.5</v>
      </c>
      <c r="E505" s="50">
        <f t="shared" si="152"/>
        <v>4.4000000000000004</v>
      </c>
      <c r="F505" s="40"/>
      <c r="G505" s="54"/>
      <c r="H505" s="48"/>
      <c r="I505" s="49" t="str">
        <f t="shared" si="159"/>
        <v/>
      </c>
      <c r="J505" s="52" t="str">
        <f t="shared" si="160"/>
        <v/>
      </c>
      <c r="K505" s="107" t="str">
        <f t="shared" si="161"/>
        <v/>
      </c>
      <c r="M505" s="205"/>
      <c r="N505" s="206"/>
      <c r="P505" s="207"/>
      <c r="Q505" s="206"/>
      <c r="T505" s="206"/>
    </row>
    <row r="506" spans="1:20" ht="15.6" x14ac:dyDescent="0.3">
      <c r="A506" s="208">
        <f>Survey!H310</f>
        <v>77</v>
      </c>
      <c r="B506" s="209">
        <f>Survey!G310</f>
        <v>-0.26060000000000105</v>
      </c>
      <c r="C506" s="49">
        <f t="shared" si="150"/>
        <v>-0.18000000000000002</v>
      </c>
      <c r="D506" s="52">
        <f t="shared" si="151"/>
        <v>5</v>
      </c>
      <c r="E506" s="50">
        <f t="shared" si="152"/>
        <v>-0.9</v>
      </c>
      <c r="F506" s="40"/>
      <c r="G506" s="54"/>
      <c r="H506" s="48"/>
      <c r="I506" s="49" t="str">
        <f t="shared" si="159"/>
        <v/>
      </c>
      <c r="J506" s="52" t="str">
        <f t="shared" si="160"/>
        <v/>
      </c>
      <c r="K506" s="107" t="str">
        <f t="shared" si="161"/>
        <v/>
      </c>
      <c r="M506" s="205"/>
      <c r="N506" s="206"/>
      <c r="P506" s="207"/>
      <c r="Q506" s="206"/>
      <c r="T506" s="206"/>
    </row>
    <row r="507" spans="1:20" ht="15.6" x14ac:dyDescent="0.3">
      <c r="A507" s="208">
        <f>Survey!H311</f>
        <v>83</v>
      </c>
      <c r="B507" s="209">
        <f>Survey!G311</f>
        <v>-0.37060000000000093</v>
      </c>
      <c r="C507" s="49">
        <f t="shared" si="150"/>
        <v>-0.32</v>
      </c>
      <c r="D507" s="52">
        <f t="shared" si="151"/>
        <v>6</v>
      </c>
      <c r="E507" s="50">
        <f t="shared" si="152"/>
        <v>-1.92</v>
      </c>
      <c r="F507" s="40"/>
      <c r="G507" s="54"/>
      <c r="H507" s="48"/>
      <c r="I507" s="49" t="str">
        <f t="shared" si="159"/>
        <v/>
      </c>
      <c r="J507" s="52" t="str">
        <f t="shared" si="160"/>
        <v/>
      </c>
      <c r="K507" s="107" t="str">
        <f t="shared" si="161"/>
        <v/>
      </c>
      <c r="M507" s="205"/>
      <c r="N507" s="206"/>
      <c r="P507" s="207"/>
      <c r="Q507" s="206"/>
      <c r="T507" s="206"/>
    </row>
    <row r="508" spans="1:20" ht="15.6" x14ac:dyDescent="0.3">
      <c r="A508" s="208">
        <f>Survey!H312</f>
        <v>89</v>
      </c>
      <c r="B508" s="209">
        <f>Survey!G312</f>
        <v>-0.27060000000000084</v>
      </c>
      <c r="C508" s="49">
        <f t="shared" si="150"/>
        <v>-0.33</v>
      </c>
      <c r="D508" s="52">
        <f t="shared" si="151"/>
        <v>6</v>
      </c>
      <c r="E508" s="50">
        <f t="shared" si="152"/>
        <v>-1.98</v>
      </c>
      <c r="F508" s="40"/>
      <c r="G508" s="54"/>
      <c r="H508" s="48"/>
      <c r="I508" s="49" t="str">
        <f t="shared" si="159"/>
        <v/>
      </c>
      <c r="J508" s="52" t="str">
        <f t="shared" si="160"/>
        <v/>
      </c>
      <c r="K508" s="107" t="str">
        <f t="shared" si="161"/>
        <v/>
      </c>
      <c r="M508" s="205"/>
      <c r="N508" s="206"/>
      <c r="P508" s="207"/>
      <c r="Q508" s="206"/>
      <c r="T508" s="206"/>
    </row>
    <row r="509" spans="1:20" ht="15.6" x14ac:dyDescent="0.3">
      <c r="A509" s="208">
        <f>Survey!H313</f>
        <v>92</v>
      </c>
      <c r="B509" s="209">
        <f>Survey!G313</f>
        <v>0.61939999999999906</v>
      </c>
      <c r="C509" s="49">
        <f t="shared" si="150"/>
        <v>0.18000000000000002</v>
      </c>
      <c r="D509" s="52">
        <f t="shared" si="151"/>
        <v>3</v>
      </c>
      <c r="E509" s="50">
        <f t="shared" si="152"/>
        <v>0.54</v>
      </c>
      <c r="F509" s="40"/>
      <c r="G509" s="54"/>
      <c r="H509" s="48"/>
      <c r="I509" s="49" t="str">
        <f t="shared" si="159"/>
        <v/>
      </c>
      <c r="J509" s="52" t="str">
        <f t="shared" si="160"/>
        <v/>
      </c>
      <c r="K509" s="107" t="str">
        <f t="shared" si="161"/>
        <v/>
      </c>
      <c r="M509" s="205"/>
      <c r="N509" s="206"/>
      <c r="P509" s="207"/>
      <c r="Q509" s="206"/>
      <c r="T509" s="206"/>
    </row>
    <row r="510" spans="1:20" ht="15.6" x14ac:dyDescent="0.3">
      <c r="A510" s="208">
        <f>Survey!H315</f>
        <v>93</v>
      </c>
      <c r="B510" s="209">
        <f>Survey!G315</f>
        <v>1.7013999999999991</v>
      </c>
      <c r="C510" s="49">
        <f t="shared" si="150"/>
        <v>1.17</v>
      </c>
      <c r="D510" s="52">
        <f t="shared" si="151"/>
        <v>1</v>
      </c>
      <c r="E510" s="50">
        <f t="shared" si="152"/>
        <v>1.17</v>
      </c>
      <c r="F510" s="40"/>
      <c r="G510" s="54"/>
      <c r="H510" s="48"/>
      <c r="I510" s="49" t="str">
        <f>IF(H510="","",ROUNDUP(((#REF!+H510)/2),2))</f>
        <v/>
      </c>
      <c r="J510" s="52" t="str">
        <f>IF(G510="","",ROUND((G510-#REF!),2))</f>
        <v/>
      </c>
      <c r="K510" s="107" t="str">
        <f t="shared" si="161"/>
        <v/>
      </c>
      <c r="M510" s="205"/>
      <c r="N510" s="206"/>
      <c r="P510" s="207"/>
      <c r="Q510" s="206"/>
      <c r="T510" s="206"/>
    </row>
    <row r="511" spans="1:20" ht="15.6" x14ac:dyDescent="0.3">
      <c r="A511" s="208">
        <f>Survey!H316</f>
        <v>95</v>
      </c>
      <c r="B511" s="209">
        <f>Survey!G316</f>
        <v>2.3713999999999991</v>
      </c>
      <c r="C511" s="49">
        <f t="shared" si="150"/>
        <v>2.0399999999999996</v>
      </c>
      <c r="D511" s="52">
        <f t="shared" si="151"/>
        <v>2</v>
      </c>
      <c r="E511" s="50">
        <f t="shared" si="152"/>
        <v>4.08</v>
      </c>
      <c r="F511" s="40"/>
      <c r="G511" s="54"/>
      <c r="H511" s="48"/>
      <c r="I511" s="49" t="str">
        <f t="shared" si="159"/>
        <v/>
      </c>
      <c r="J511" s="52" t="str">
        <f t="shared" si="160"/>
        <v/>
      </c>
      <c r="K511" s="107" t="str">
        <f t="shared" si="161"/>
        <v/>
      </c>
      <c r="M511" s="205"/>
      <c r="N511" s="206"/>
      <c r="P511" s="207"/>
      <c r="Q511" s="206"/>
      <c r="T511" s="206"/>
    </row>
    <row r="512" spans="1:20" ht="16.2" thickBot="1" x14ac:dyDescent="0.35">
      <c r="A512" s="208">
        <f>Survey!H317</f>
        <v>98</v>
      </c>
      <c r="B512" s="209">
        <f>Survey!G317</f>
        <v>2.351399999999999</v>
      </c>
      <c r="C512" s="49">
        <f t="shared" si="150"/>
        <v>2.3699999999999997</v>
      </c>
      <c r="D512" s="52">
        <f t="shared" si="151"/>
        <v>3</v>
      </c>
      <c r="E512" s="50">
        <f t="shared" si="152"/>
        <v>7.11</v>
      </c>
      <c r="F512" s="40"/>
      <c r="G512" s="54"/>
      <c r="H512" s="48"/>
      <c r="I512" s="49" t="str">
        <f t="shared" si="159"/>
        <v/>
      </c>
      <c r="J512" s="52" t="str">
        <f t="shared" si="160"/>
        <v/>
      </c>
      <c r="K512" s="107" t="str">
        <f t="shared" si="161"/>
        <v/>
      </c>
      <c r="M512" s="205"/>
      <c r="N512" s="206"/>
      <c r="P512" s="207"/>
      <c r="Q512" s="206"/>
      <c r="T512" s="206"/>
    </row>
    <row r="513" spans="1:20" ht="16.2" thickBot="1" x14ac:dyDescent="0.35">
      <c r="A513" s="287">
        <f>ROUND((SUM(D490:D512)),3)</f>
        <v>98</v>
      </c>
      <c r="B513" s="275"/>
      <c r="C513" s="272">
        <f>IF(A513="","-",IF(A513="-","-",IF(A513=0,"-",ROUND((SUM(E490:E512)),3))))</f>
        <v>15.895</v>
      </c>
      <c r="D513" s="272"/>
      <c r="E513" s="273"/>
      <c r="F513" s="41"/>
      <c r="G513" s="274">
        <f>ROUND((SUM(J490:J512)),3)</f>
        <v>7</v>
      </c>
      <c r="H513" s="275"/>
      <c r="I513" s="272">
        <f>IF(G513="","-",IF(G513="-","-",IF(G513=0,"-",ROUND((SUM(K490:K512)),3))))</f>
        <v>10.99</v>
      </c>
      <c r="J513" s="272"/>
      <c r="K513" s="273"/>
      <c r="M513" s="109" t="e">
        <f>#REF!</f>
        <v>#REF!</v>
      </c>
      <c r="N513" s="7"/>
      <c r="Q513" s="7"/>
      <c r="T513" s="7"/>
    </row>
    <row r="514" spans="1:20" ht="16.2" thickBot="1" x14ac:dyDescent="0.35">
      <c r="A514" s="276">
        <f>IF(C513="","-",IF(C513="-","-",IF(I513="","-",IF(I513="-","-",IF((C513-I513)&lt;=0,((C513-I513)*-1),(C513-I513))))))</f>
        <v>4.9049999999999994</v>
      </c>
      <c r="B514" s="277"/>
      <c r="C514" s="277"/>
      <c r="D514" s="277"/>
      <c r="E514" s="277"/>
      <c r="F514" s="277"/>
      <c r="G514" s="277"/>
      <c r="H514" s="277"/>
      <c r="I514" s="277"/>
      <c r="J514" s="277"/>
      <c r="K514" s="278"/>
      <c r="M514" s="110" t="e">
        <f>#REF!</f>
        <v>#REF!</v>
      </c>
      <c r="N514" s="7"/>
      <c r="Q514" s="7"/>
      <c r="T514" s="7"/>
    </row>
    <row r="515" spans="1:20" ht="15.6" x14ac:dyDescent="0.3">
      <c r="A515" s="20"/>
      <c r="B515" s="20"/>
      <c r="N515" s="7"/>
      <c r="Q515" s="7"/>
      <c r="T515" s="7"/>
    </row>
    <row r="516" spans="1:20" x14ac:dyDescent="0.3">
      <c r="D516" s="279">
        <f>A497</f>
        <v>32</v>
      </c>
      <c r="E516" s="279"/>
      <c r="F516" s="279"/>
      <c r="G516" s="279"/>
      <c r="H516" s="279"/>
      <c r="I516" s="279"/>
      <c r="J516" s="279"/>
      <c r="N516" s="7"/>
      <c r="Q516" s="7"/>
      <c r="T516" s="7"/>
    </row>
    <row r="517" spans="1:20" x14ac:dyDescent="0.3">
      <c r="D517" s="279"/>
      <c r="E517" s="279"/>
      <c r="F517" s="279"/>
      <c r="G517" s="279"/>
      <c r="H517" s="279"/>
      <c r="I517" s="279"/>
      <c r="J517" s="279"/>
      <c r="N517" s="7"/>
      <c r="Q517" s="7"/>
      <c r="T517" s="7"/>
    </row>
    <row r="518" spans="1:20" x14ac:dyDescent="0.3">
      <c r="N518" s="7"/>
      <c r="Q518" s="7"/>
      <c r="T518" s="7"/>
    </row>
    <row r="519" spans="1:20" x14ac:dyDescent="0.3">
      <c r="N519" s="7"/>
      <c r="Q519" s="7"/>
      <c r="T519" s="7"/>
    </row>
    <row r="520" spans="1:20" x14ac:dyDescent="0.3">
      <c r="N520" s="7"/>
      <c r="Q520" s="7"/>
      <c r="T520" s="7"/>
    </row>
    <row r="521" spans="1:20" x14ac:dyDescent="0.3">
      <c r="N521" s="7"/>
      <c r="Q521" s="7"/>
      <c r="T521" s="7"/>
    </row>
    <row r="522" spans="1:20" x14ac:dyDescent="0.3">
      <c r="N522" s="7"/>
      <c r="Q522" s="7"/>
      <c r="T522" s="7"/>
    </row>
    <row r="523" spans="1:20" x14ac:dyDescent="0.3">
      <c r="N523" s="7"/>
      <c r="Q523" s="7"/>
      <c r="T523" s="7"/>
    </row>
    <row r="524" spans="1:20" x14ac:dyDescent="0.3">
      <c r="N524" s="7"/>
      <c r="Q524" s="7"/>
      <c r="T524" s="7"/>
    </row>
    <row r="525" spans="1:20" x14ac:dyDescent="0.3">
      <c r="N525" s="7"/>
      <c r="Q525" s="7"/>
      <c r="T525" s="7"/>
    </row>
    <row r="526" spans="1:20" x14ac:dyDescent="0.3">
      <c r="N526" s="7"/>
      <c r="Q526" s="7"/>
      <c r="T526" s="7"/>
    </row>
    <row r="527" spans="1:20" x14ac:dyDescent="0.3">
      <c r="N527" s="7"/>
      <c r="Q527" s="7"/>
      <c r="T527" s="7"/>
    </row>
    <row r="528" spans="1:20" ht="27" customHeight="1" x14ac:dyDescent="0.3">
      <c r="A528" s="299" t="s">
        <v>137</v>
      </c>
      <c r="B528" s="300"/>
      <c r="C528" s="300"/>
      <c r="D528" s="300"/>
      <c r="E528" s="300"/>
      <c r="F528" s="300"/>
      <c r="G528" s="300"/>
      <c r="H528" s="300"/>
      <c r="I528" s="300"/>
      <c r="J528" s="300"/>
      <c r="K528" s="300"/>
      <c r="N528" s="7"/>
      <c r="Q528" s="7"/>
      <c r="T528" s="7"/>
    </row>
    <row r="529" spans="1:20" ht="16.2" thickBot="1" x14ac:dyDescent="0.35">
      <c r="M529" s="267" t="s">
        <v>65</v>
      </c>
      <c r="N529" s="267"/>
      <c r="O529" s="108"/>
      <c r="P529" s="267" t="s">
        <v>66</v>
      </c>
      <c r="Q529" s="267"/>
      <c r="R529" s="108"/>
      <c r="S529" s="267" t="s">
        <v>67</v>
      </c>
      <c r="T529" s="267"/>
    </row>
    <row r="530" spans="1:20" ht="16.2" thickBot="1" x14ac:dyDescent="0.35">
      <c r="A530" s="280" t="s">
        <v>8</v>
      </c>
      <c r="B530" s="281"/>
      <c r="C530" s="281"/>
      <c r="D530" s="281"/>
      <c r="E530" s="282"/>
      <c r="F530" s="39"/>
      <c r="G530" s="283" t="s">
        <v>63</v>
      </c>
      <c r="H530" s="284"/>
      <c r="I530" s="284"/>
      <c r="J530" s="284"/>
      <c r="K530" s="285"/>
      <c r="M530" s="86" t="s">
        <v>68</v>
      </c>
      <c r="N530" s="87">
        <v>9.5</v>
      </c>
      <c r="P530" s="86" t="s">
        <v>69</v>
      </c>
      <c r="Q530" s="88">
        <v>-1.21</v>
      </c>
      <c r="S530" s="89">
        <v>0</v>
      </c>
      <c r="T530" s="90">
        <v>2</v>
      </c>
    </row>
    <row r="531" spans="1:20" ht="16.2" thickBot="1" x14ac:dyDescent="0.35">
      <c r="A531" s="42" t="s">
        <v>11</v>
      </c>
      <c r="B531" s="43" t="s">
        <v>12</v>
      </c>
      <c r="C531" s="43" t="s">
        <v>13</v>
      </c>
      <c r="D531" s="43" t="s">
        <v>11</v>
      </c>
      <c r="E531" s="44" t="s">
        <v>14</v>
      </c>
      <c r="F531" s="40"/>
      <c r="G531" s="42" t="str">
        <f>A531</f>
        <v>Dist</v>
      </c>
      <c r="H531" s="43" t="str">
        <f>B531</f>
        <v>R.L</v>
      </c>
      <c r="I531" s="43" t="str">
        <f>C531</f>
        <v>Av.RL</v>
      </c>
      <c r="J531" s="43" t="str">
        <f>D531</f>
        <v>Dist</v>
      </c>
      <c r="K531" s="44" t="str">
        <f>E531</f>
        <v>Area</v>
      </c>
      <c r="M531" s="86" t="s">
        <v>70</v>
      </c>
      <c r="N531" s="87">
        <v>6</v>
      </c>
      <c r="P531" s="86" t="s">
        <v>70</v>
      </c>
      <c r="Q531" s="88">
        <v>12.7</v>
      </c>
      <c r="S531" s="88">
        <v>2</v>
      </c>
      <c r="T531" s="88">
        <v>-3</v>
      </c>
    </row>
    <row r="532" spans="1:20" ht="15.6" x14ac:dyDescent="0.3">
      <c r="A532" s="208">
        <f>Survey!H319</f>
        <v>0</v>
      </c>
      <c r="B532" s="209">
        <f>Survey!G319</f>
        <v>2.2013999999999996</v>
      </c>
      <c r="C532" s="46" t="s">
        <v>15</v>
      </c>
      <c r="D532" s="51" t="s">
        <v>15</v>
      </c>
      <c r="E532" s="47" t="s">
        <v>15</v>
      </c>
      <c r="F532" s="40"/>
      <c r="G532" s="53">
        <v>0</v>
      </c>
      <c r="H532" s="45">
        <v>1.020999999999999</v>
      </c>
      <c r="I532" s="46" t="s">
        <v>15</v>
      </c>
      <c r="J532" s="51" t="s">
        <v>15</v>
      </c>
      <c r="K532" s="106" t="s">
        <v>15</v>
      </c>
      <c r="M532" s="86" t="s">
        <v>71</v>
      </c>
      <c r="N532" s="87">
        <v>23</v>
      </c>
      <c r="P532" s="86" t="s">
        <v>71</v>
      </c>
      <c r="Q532" s="87">
        <v>23</v>
      </c>
      <c r="S532" s="88">
        <v>15</v>
      </c>
      <c r="T532" s="88">
        <v>12</v>
      </c>
    </row>
    <row r="533" spans="1:20" ht="15.6" x14ac:dyDescent="0.3">
      <c r="A533" s="208">
        <f>Survey!H320</f>
        <v>1</v>
      </c>
      <c r="B533" s="209">
        <f>Survey!G320</f>
        <v>2.2113999999999994</v>
      </c>
      <c r="C533" s="49">
        <f>IF(B533="","",ROUNDUP(((B532+B533)/2),2))</f>
        <v>2.21</v>
      </c>
      <c r="D533" s="52">
        <f>IF(A533="","",ROUND((A533-A532),2))</f>
        <v>1</v>
      </c>
      <c r="E533" s="50">
        <f>IF(D533="","",IF(B533="","",ROUND((D533*C533),3)))</f>
        <v>2.21</v>
      </c>
      <c r="F533" s="40"/>
      <c r="G533" s="54">
        <v>7</v>
      </c>
      <c r="H533" s="48">
        <v>0.99099999999999877</v>
      </c>
      <c r="I533" s="49">
        <f>IF(H533="","",ROUNDUP(((H532+H533)/2),2))</f>
        <v>1.01</v>
      </c>
      <c r="J533" s="52">
        <f>IF(G533="","",ROUND((G533-G532),2))</f>
        <v>7</v>
      </c>
      <c r="K533" s="107">
        <f>IF(J533="","",IF(H533="","",ROUND((J533*I533),3)))</f>
        <v>7.07</v>
      </c>
      <c r="M533" s="91">
        <v>2</v>
      </c>
      <c r="N533" s="92">
        <v>2</v>
      </c>
      <c r="P533" s="93">
        <v>1.5</v>
      </c>
      <c r="Q533" s="94">
        <v>1.5</v>
      </c>
    </row>
    <row r="534" spans="1:20" ht="15.6" x14ac:dyDescent="0.3">
      <c r="A534" s="208">
        <f>Survey!H321</f>
        <v>2</v>
      </c>
      <c r="B534" s="209">
        <f>Survey!G321</f>
        <v>1.1513999999999998</v>
      </c>
      <c r="C534" s="49">
        <f t="shared" ref="C534:C537" si="162">IF(B534="","",ROUNDUP(((B533+B534)/2),2))</f>
        <v>1.69</v>
      </c>
      <c r="D534" s="52">
        <f t="shared" ref="D534:D537" si="163">IF(A534="","",ROUND((A534-A533),2))</f>
        <v>1</v>
      </c>
      <c r="E534" s="50">
        <f t="shared" ref="E534:E537" si="164">IF(D534="","",IF(B534="","",ROUND((D534*C534),3)))</f>
        <v>1.69</v>
      </c>
      <c r="F534" s="40"/>
      <c r="G534" s="54"/>
      <c r="H534" s="48"/>
      <c r="I534" s="49" t="str">
        <f t="shared" ref="I534:I537" si="165">IF(H534="","",ROUNDUP(((H533+H534)/2),2))</f>
        <v/>
      </c>
      <c r="J534" s="52" t="str">
        <f t="shared" ref="J534:J537" si="166">IF(G534="","",ROUND((G534-G533),2))</f>
        <v/>
      </c>
      <c r="K534" s="107" t="str">
        <f t="shared" ref="K534:K537" si="167">IF(J534="","",IF(H534="","",ROUND((J534*I534),3)))</f>
        <v/>
      </c>
      <c r="M534" s="95">
        <v>1</v>
      </c>
      <c r="N534" s="88">
        <v>0</v>
      </c>
      <c r="P534" s="96">
        <v>32</v>
      </c>
      <c r="Q534" s="88">
        <v>-0.18900000000000117</v>
      </c>
      <c r="S534" s="286" t="s">
        <v>72</v>
      </c>
      <c r="T534" s="286"/>
    </row>
    <row r="535" spans="1:20" ht="15.6" x14ac:dyDescent="0.3">
      <c r="A535" s="208">
        <f>Survey!H322</f>
        <v>7</v>
      </c>
      <c r="B535" s="209">
        <f>Survey!G322</f>
        <v>1.2013999999999996</v>
      </c>
      <c r="C535" s="49">
        <f t="shared" si="162"/>
        <v>1.18</v>
      </c>
      <c r="D535" s="52">
        <f t="shared" si="163"/>
        <v>5</v>
      </c>
      <c r="E535" s="50">
        <f t="shared" si="164"/>
        <v>5.9</v>
      </c>
      <c r="F535" s="40"/>
      <c r="G535" s="54"/>
      <c r="H535" s="48"/>
      <c r="I535" s="49" t="str">
        <f t="shared" si="165"/>
        <v/>
      </c>
      <c r="J535" s="52" t="str">
        <f t="shared" si="166"/>
        <v/>
      </c>
      <c r="K535" s="107" t="str">
        <f t="shared" si="167"/>
        <v/>
      </c>
      <c r="M535" s="97">
        <f>IF(N535="","-",(M534+(M533*(N530-N534))))</f>
        <v>20</v>
      </c>
      <c r="N535" s="88">
        <f>IF(N530="","-",N530)</f>
        <v>9.5</v>
      </c>
      <c r="P535" s="98">
        <f>IF(Q530="","-",(P534+(P533*IF((Q534-Q535)&lt;0,((Q534-Q535)*-1),(Q534-Q535)))))</f>
        <v>33.531500000000001</v>
      </c>
      <c r="Q535" s="88">
        <f>IF(Q530="","",Q530)</f>
        <v>-1.21</v>
      </c>
      <c r="S535" s="269">
        <v>1.25</v>
      </c>
      <c r="T535" s="269"/>
    </row>
    <row r="536" spans="1:20" ht="15.6" x14ac:dyDescent="0.3">
      <c r="A536" s="208">
        <f>Survey!H323</f>
        <v>10</v>
      </c>
      <c r="B536" s="209">
        <f>Survey!G323</f>
        <v>3.139999999999965E-2</v>
      </c>
      <c r="C536" s="49">
        <f t="shared" si="162"/>
        <v>0.62</v>
      </c>
      <c r="D536" s="52">
        <f t="shared" si="163"/>
        <v>3</v>
      </c>
      <c r="E536" s="50">
        <f t="shared" si="164"/>
        <v>1.86</v>
      </c>
      <c r="F536" s="40"/>
      <c r="G536" s="54"/>
      <c r="H536" s="48"/>
      <c r="I536" s="49" t="str">
        <f t="shared" si="165"/>
        <v/>
      </c>
      <c r="J536" s="52" t="str">
        <f t="shared" si="166"/>
        <v/>
      </c>
      <c r="K536" s="107" t="str">
        <f t="shared" si="167"/>
        <v/>
      </c>
      <c r="M536" s="99">
        <f>IF(N531="","-",(M535+N531))</f>
        <v>26</v>
      </c>
      <c r="N536" s="88">
        <f>IF(N530="","-",N530)</f>
        <v>9.5</v>
      </c>
      <c r="P536" s="100">
        <f>IF(Q531="","",(P535+Q531))</f>
        <v>46.231499999999997</v>
      </c>
      <c r="Q536" s="88">
        <f>IF(Q530="","",Q530)</f>
        <v>-1.21</v>
      </c>
      <c r="S536" s="101" t="s">
        <v>73</v>
      </c>
      <c r="T536" s="88">
        <f>IF(S531="","",IF(T531="","",(T531+((S535-T530)*((S531-T531)/(S530-T530))))))</f>
        <v>-1.125</v>
      </c>
    </row>
    <row r="537" spans="1:20" ht="15.6" x14ac:dyDescent="0.3">
      <c r="A537" s="208">
        <f>Survey!H324</f>
        <v>15</v>
      </c>
      <c r="B537" s="209">
        <f>Survey!G324</f>
        <v>1.4413999999999998</v>
      </c>
      <c r="C537" s="49">
        <f t="shared" si="162"/>
        <v>0.74</v>
      </c>
      <c r="D537" s="52">
        <f t="shared" si="163"/>
        <v>5</v>
      </c>
      <c r="E537" s="50">
        <f t="shared" si="164"/>
        <v>3.7</v>
      </c>
      <c r="F537" s="40"/>
      <c r="G537" s="54"/>
      <c r="H537" s="48"/>
      <c r="I537" s="49" t="str">
        <f t="shared" si="165"/>
        <v/>
      </c>
      <c r="J537" s="52" t="str">
        <f t="shared" si="166"/>
        <v/>
      </c>
      <c r="K537" s="107" t="str">
        <f t="shared" si="167"/>
        <v/>
      </c>
      <c r="M537" s="102">
        <f>IF(N537="","-",(M536+(N533*(N530-N537))))</f>
        <v>45</v>
      </c>
      <c r="N537" s="88">
        <v>0</v>
      </c>
      <c r="P537" s="103">
        <f>IF(Q530="","-",(P536+(Q533*IF((Q536-Q537)&lt;0,((Q536-Q537)*-1),(Q536-Q537)))))</f>
        <v>48.1815</v>
      </c>
      <c r="Q537" s="88">
        <v>0.09</v>
      </c>
      <c r="S537" s="101" t="s">
        <v>74</v>
      </c>
      <c r="T537" s="88">
        <f>IF(S532="","",IF(T532="","",(T532+((S535-T530)*((S532-T532)/(S530-T530))))))</f>
        <v>13.125</v>
      </c>
    </row>
    <row r="538" spans="1:20" ht="15.6" x14ac:dyDescent="0.3">
      <c r="A538" s="208">
        <f>Survey!H325</f>
        <v>16</v>
      </c>
      <c r="B538" s="209">
        <f>Survey!G325</f>
        <v>1.4513999999999996</v>
      </c>
      <c r="C538" s="49">
        <f t="shared" ref="C538" si="168">IF(B538="","",ROUNDUP(((B537+B538)/2),2))</f>
        <v>1.45</v>
      </c>
      <c r="D538" s="52">
        <f t="shared" ref="D538" si="169">IF(A538="","",ROUND((A538-A537),2))</f>
        <v>1</v>
      </c>
      <c r="E538" s="50">
        <f t="shared" ref="E538" si="170">IF(D538="","",IF(B538="","",ROUND((D538*C538),3)))</f>
        <v>1.45</v>
      </c>
      <c r="F538" s="40"/>
      <c r="G538" s="54"/>
      <c r="H538" s="48"/>
      <c r="I538" s="49" t="str">
        <f t="shared" ref="I538:I554" si="171">IF(H538="","",ROUNDUP(((H537+H538)/2),2))</f>
        <v/>
      </c>
      <c r="J538" s="52" t="str">
        <f t="shared" ref="J538:J554" si="172">IF(G538="","",ROUND((G538-G537),2))</f>
        <v/>
      </c>
      <c r="K538" s="107" t="str">
        <f t="shared" ref="K538:K554" si="173">IF(J538="","",IF(H538="","",ROUND((J538*I538),3)))</f>
        <v/>
      </c>
      <c r="M538" s="205"/>
      <c r="N538" s="206"/>
      <c r="P538" s="207"/>
      <c r="Q538" s="206"/>
      <c r="T538" s="206"/>
    </row>
    <row r="539" spans="1:20" ht="15.6" x14ac:dyDescent="0.3">
      <c r="A539" s="208">
        <f>Survey!H327</f>
        <v>23</v>
      </c>
      <c r="B539" s="209">
        <f>Survey!G327</f>
        <v>0.29139999999999988</v>
      </c>
      <c r="C539" s="49">
        <f t="shared" ref="C539:C554" si="174">IF(B539="","",ROUNDUP(((B538+B539)/2),2))</f>
        <v>0.88</v>
      </c>
      <c r="D539" s="52">
        <f t="shared" ref="D539:D554" si="175">IF(A539="","",ROUND((A539-A538),2))</f>
        <v>7</v>
      </c>
      <c r="E539" s="50">
        <f t="shared" ref="E539:E554" si="176">IF(D539="","",IF(B539="","",ROUND((D539*C539),3)))</f>
        <v>6.16</v>
      </c>
      <c r="F539" s="40"/>
      <c r="G539" s="54"/>
      <c r="H539" s="48"/>
      <c r="I539" s="49" t="str">
        <f>IF(H539="","",ROUNDUP(((#REF!+H539)/2),2))</f>
        <v/>
      </c>
      <c r="J539" s="52" t="str">
        <f>IF(G539="","",ROUND((G539-#REF!),2))</f>
        <v/>
      </c>
      <c r="K539" s="107" t="str">
        <f t="shared" si="173"/>
        <v/>
      </c>
      <c r="M539" s="205"/>
      <c r="N539" s="206"/>
      <c r="P539" s="207"/>
      <c r="Q539" s="206"/>
      <c r="T539" s="206"/>
    </row>
    <row r="540" spans="1:20" ht="15.6" x14ac:dyDescent="0.3">
      <c r="A540" s="208">
        <f>Survey!H328</f>
        <v>31</v>
      </c>
      <c r="B540" s="209">
        <f>Survey!G328</f>
        <v>0.11139999999999994</v>
      </c>
      <c r="C540" s="49">
        <f t="shared" si="174"/>
        <v>0.21000000000000002</v>
      </c>
      <c r="D540" s="52">
        <f t="shared" si="175"/>
        <v>8</v>
      </c>
      <c r="E540" s="50">
        <f t="shared" si="176"/>
        <v>1.68</v>
      </c>
      <c r="F540" s="40"/>
      <c r="G540" s="54"/>
      <c r="H540" s="48"/>
      <c r="I540" s="49" t="str">
        <f t="shared" si="171"/>
        <v/>
      </c>
      <c r="J540" s="52" t="str">
        <f t="shared" si="172"/>
        <v/>
      </c>
      <c r="K540" s="107" t="str">
        <f t="shared" si="173"/>
        <v/>
      </c>
      <c r="M540" s="205"/>
      <c r="N540" s="206"/>
      <c r="P540" s="207"/>
      <c r="Q540" s="206"/>
      <c r="T540" s="206"/>
    </row>
    <row r="541" spans="1:20" ht="15.6" x14ac:dyDescent="0.3">
      <c r="A541" s="208">
        <f>Survey!H329</f>
        <v>38</v>
      </c>
      <c r="B541" s="209">
        <f>Survey!G329</f>
        <v>1.3999999999998458E-3</v>
      </c>
      <c r="C541" s="49">
        <f t="shared" si="174"/>
        <v>6.0000000000000005E-2</v>
      </c>
      <c r="D541" s="52">
        <f t="shared" si="175"/>
        <v>7</v>
      </c>
      <c r="E541" s="50">
        <f t="shared" si="176"/>
        <v>0.42</v>
      </c>
      <c r="F541" s="40"/>
      <c r="G541" s="54"/>
      <c r="H541" s="48"/>
      <c r="I541" s="49" t="str">
        <f t="shared" si="171"/>
        <v/>
      </c>
      <c r="J541" s="52" t="str">
        <f t="shared" si="172"/>
        <v/>
      </c>
      <c r="K541" s="107" t="str">
        <f t="shared" si="173"/>
        <v/>
      </c>
      <c r="M541" s="205"/>
      <c r="N541" s="206"/>
      <c r="P541" s="207"/>
      <c r="Q541" s="206"/>
      <c r="T541" s="206"/>
    </row>
    <row r="542" spans="1:20" ht="15.6" x14ac:dyDescent="0.3">
      <c r="A542" s="208">
        <f>Survey!H330</f>
        <v>46</v>
      </c>
      <c r="B542" s="209">
        <f>Survey!G330</f>
        <v>-0.10860000000000003</v>
      </c>
      <c r="C542" s="49">
        <f t="shared" si="174"/>
        <v>-6.0000000000000005E-2</v>
      </c>
      <c r="D542" s="52">
        <f t="shared" si="175"/>
        <v>8</v>
      </c>
      <c r="E542" s="50">
        <f t="shared" si="176"/>
        <v>-0.48</v>
      </c>
      <c r="F542" s="40"/>
      <c r="G542" s="54"/>
      <c r="H542" s="48"/>
      <c r="I542" s="49" t="str">
        <f t="shared" si="171"/>
        <v/>
      </c>
      <c r="J542" s="52" t="str">
        <f t="shared" si="172"/>
        <v/>
      </c>
      <c r="K542" s="107" t="str">
        <f t="shared" si="173"/>
        <v/>
      </c>
      <c r="M542" s="205"/>
      <c r="N542" s="206"/>
      <c r="P542" s="207"/>
      <c r="Q542" s="206"/>
      <c r="T542" s="206"/>
    </row>
    <row r="543" spans="1:20" ht="15.6" customHeight="1" x14ac:dyDescent="0.3">
      <c r="A543" s="208">
        <f>Survey!H331</f>
        <v>53</v>
      </c>
      <c r="B543" s="209">
        <f>Survey!G331</f>
        <v>-0.19860000000000011</v>
      </c>
      <c r="C543" s="49">
        <f t="shared" si="174"/>
        <v>-0.16</v>
      </c>
      <c r="D543" s="52">
        <f t="shared" si="175"/>
        <v>7</v>
      </c>
      <c r="E543" s="50">
        <f t="shared" si="176"/>
        <v>-1.1200000000000001</v>
      </c>
      <c r="F543" s="40"/>
      <c r="G543" s="54"/>
      <c r="H543" s="48"/>
      <c r="I543" s="49" t="str">
        <f t="shared" si="171"/>
        <v/>
      </c>
      <c r="J543" s="52" t="str">
        <f t="shared" si="172"/>
        <v/>
      </c>
      <c r="K543" s="107" t="str">
        <f t="shared" si="173"/>
        <v/>
      </c>
      <c r="M543" s="205"/>
      <c r="N543" s="206"/>
      <c r="P543" s="207"/>
      <c r="Q543" s="206"/>
      <c r="T543" s="206"/>
    </row>
    <row r="544" spans="1:20" ht="15.6" x14ac:dyDescent="0.3">
      <c r="A544" s="208">
        <f>Survey!H332</f>
        <v>61</v>
      </c>
      <c r="B544" s="209">
        <f>Survey!G332</f>
        <v>-0.29859999999999998</v>
      </c>
      <c r="C544" s="49">
        <f t="shared" si="174"/>
        <v>-0.25</v>
      </c>
      <c r="D544" s="52">
        <f t="shared" si="175"/>
        <v>8</v>
      </c>
      <c r="E544" s="50">
        <f t="shared" si="176"/>
        <v>-2</v>
      </c>
      <c r="F544" s="40"/>
      <c r="G544" s="54"/>
      <c r="H544" s="48"/>
      <c r="I544" s="49" t="str">
        <f t="shared" si="171"/>
        <v/>
      </c>
      <c r="J544" s="52" t="str">
        <f t="shared" si="172"/>
        <v/>
      </c>
      <c r="K544" s="107" t="str">
        <f t="shared" si="173"/>
        <v/>
      </c>
      <c r="M544" s="205"/>
      <c r="N544" s="206"/>
      <c r="P544" s="207"/>
      <c r="Q544" s="206"/>
      <c r="T544" s="206"/>
    </row>
    <row r="545" spans="1:20" ht="15.6" x14ac:dyDescent="0.3">
      <c r="A545" s="208">
        <f>Survey!H333</f>
        <v>68</v>
      </c>
      <c r="B545" s="209">
        <f>Survey!G333</f>
        <v>-0.29859999999999998</v>
      </c>
      <c r="C545" s="49">
        <f t="shared" si="174"/>
        <v>-0.3</v>
      </c>
      <c r="D545" s="52">
        <f t="shared" si="175"/>
        <v>7</v>
      </c>
      <c r="E545" s="50">
        <f t="shared" si="176"/>
        <v>-2.1</v>
      </c>
      <c r="F545" s="40"/>
      <c r="G545" s="54"/>
      <c r="H545" s="48"/>
      <c r="I545" s="49" t="str">
        <f t="shared" si="171"/>
        <v/>
      </c>
      <c r="J545" s="52" t="str">
        <f t="shared" si="172"/>
        <v/>
      </c>
      <c r="K545" s="107" t="str">
        <f t="shared" si="173"/>
        <v/>
      </c>
      <c r="M545" s="205"/>
      <c r="N545" s="206"/>
      <c r="P545" s="207"/>
      <c r="Q545" s="206"/>
      <c r="T545" s="206"/>
    </row>
    <row r="546" spans="1:20" ht="15.6" x14ac:dyDescent="0.3">
      <c r="A546" s="208">
        <f>Survey!H334</f>
        <v>76</v>
      </c>
      <c r="B546" s="209">
        <f>Survey!G334</f>
        <v>-0.22860000000000014</v>
      </c>
      <c r="C546" s="49">
        <f t="shared" si="174"/>
        <v>-0.27</v>
      </c>
      <c r="D546" s="52">
        <f t="shared" si="175"/>
        <v>8</v>
      </c>
      <c r="E546" s="50">
        <f t="shared" si="176"/>
        <v>-2.16</v>
      </c>
      <c r="F546" s="40"/>
      <c r="G546" s="54"/>
      <c r="H546" s="48"/>
      <c r="I546" s="49" t="str">
        <f t="shared" si="171"/>
        <v/>
      </c>
      <c r="J546" s="52" t="str">
        <f t="shared" si="172"/>
        <v/>
      </c>
      <c r="K546" s="107" t="str">
        <f t="shared" si="173"/>
        <v/>
      </c>
      <c r="M546" s="205"/>
      <c r="N546" s="206"/>
      <c r="P546" s="207"/>
      <c r="Q546" s="206"/>
      <c r="T546" s="206"/>
    </row>
    <row r="547" spans="1:20" ht="15.6" x14ac:dyDescent="0.3">
      <c r="A547" s="208">
        <f>Survey!H335</f>
        <v>83</v>
      </c>
      <c r="B547" s="209">
        <f>Survey!G335</f>
        <v>-0.14860000000000007</v>
      </c>
      <c r="C547" s="49">
        <f t="shared" si="174"/>
        <v>-0.19</v>
      </c>
      <c r="D547" s="52">
        <f t="shared" si="175"/>
        <v>7</v>
      </c>
      <c r="E547" s="50">
        <f t="shared" si="176"/>
        <v>-1.33</v>
      </c>
      <c r="F547" s="40"/>
      <c r="G547" s="54"/>
      <c r="H547" s="48"/>
      <c r="I547" s="49" t="str">
        <f t="shared" si="171"/>
        <v/>
      </c>
      <c r="J547" s="52" t="str">
        <f t="shared" si="172"/>
        <v/>
      </c>
      <c r="K547" s="107" t="str">
        <f t="shared" si="173"/>
        <v/>
      </c>
      <c r="M547" s="205"/>
      <c r="N547" s="206"/>
      <c r="P547" s="207"/>
      <c r="Q547" s="206"/>
      <c r="T547" s="206"/>
    </row>
    <row r="548" spans="1:20" ht="15.6" x14ac:dyDescent="0.3">
      <c r="A548" s="208">
        <f>Survey!H336</f>
        <v>91</v>
      </c>
      <c r="B548" s="209">
        <f>Survey!G336</f>
        <v>-2.8600000000000181E-2</v>
      </c>
      <c r="C548" s="49">
        <f t="shared" si="174"/>
        <v>-0.09</v>
      </c>
      <c r="D548" s="52">
        <f t="shared" si="175"/>
        <v>8</v>
      </c>
      <c r="E548" s="50">
        <f t="shared" si="176"/>
        <v>-0.72</v>
      </c>
      <c r="F548" s="40"/>
      <c r="G548" s="54"/>
      <c r="H548" s="48"/>
      <c r="I548" s="49"/>
      <c r="J548" s="52"/>
      <c r="K548" s="107"/>
      <c r="M548" s="205"/>
      <c r="N548" s="206"/>
      <c r="P548" s="207"/>
      <c r="Q548" s="206"/>
      <c r="T548" s="206"/>
    </row>
    <row r="549" spans="1:20" ht="15.6" x14ac:dyDescent="0.3">
      <c r="A549" s="208">
        <f>Survey!H337</f>
        <v>98</v>
      </c>
      <c r="B549" s="209">
        <f>Survey!G337</f>
        <v>0.13139999999999996</v>
      </c>
      <c r="C549" s="49">
        <f t="shared" si="174"/>
        <v>6.0000000000000005E-2</v>
      </c>
      <c r="D549" s="52">
        <f t="shared" si="175"/>
        <v>7</v>
      </c>
      <c r="E549" s="50">
        <f t="shared" si="176"/>
        <v>0.42</v>
      </c>
      <c r="F549" s="40"/>
      <c r="G549" s="54"/>
      <c r="H549" s="48"/>
      <c r="I549" s="49"/>
      <c r="J549" s="52"/>
      <c r="K549" s="107"/>
      <c r="M549" s="205"/>
      <c r="N549" s="206"/>
      <c r="P549" s="207"/>
      <c r="Q549" s="206"/>
      <c r="T549" s="206"/>
    </row>
    <row r="550" spans="1:20" ht="15.6" x14ac:dyDescent="0.3">
      <c r="A550" s="208">
        <f>Survey!H338</f>
        <v>107</v>
      </c>
      <c r="B550" s="209">
        <f>Survey!G338</f>
        <v>0.13139999999999996</v>
      </c>
      <c r="C550" s="49">
        <f t="shared" si="174"/>
        <v>0.14000000000000001</v>
      </c>
      <c r="D550" s="52">
        <f t="shared" si="175"/>
        <v>9</v>
      </c>
      <c r="E550" s="50">
        <f t="shared" si="176"/>
        <v>1.26</v>
      </c>
      <c r="F550" s="40"/>
      <c r="G550" s="54"/>
      <c r="H550" s="48"/>
      <c r="I550" s="49"/>
      <c r="J550" s="52"/>
      <c r="K550" s="107"/>
      <c r="M550" s="205"/>
      <c r="N550" s="206"/>
      <c r="P550" s="207"/>
      <c r="Q550" s="206"/>
      <c r="T550" s="206"/>
    </row>
    <row r="551" spans="1:20" ht="15.6" x14ac:dyDescent="0.3">
      <c r="A551" s="208">
        <f>Survey!H339</f>
        <v>110</v>
      </c>
      <c r="B551" s="209">
        <f>Survey!G339</f>
        <v>0.10139999999999993</v>
      </c>
      <c r="C551" s="49">
        <f t="shared" si="174"/>
        <v>0.12</v>
      </c>
      <c r="D551" s="52">
        <f t="shared" si="175"/>
        <v>3</v>
      </c>
      <c r="E551" s="50">
        <f t="shared" si="176"/>
        <v>0.36</v>
      </c>
      <c r="F551" s="40"/>
      <c r="G551" s="54"/>
      <c r="H551" s="48"/>
      <c r="I551" s="49"/>
      <c r="J551" s="52"/>
      <c r="K551" s="107"/>
      <c r="M551" s="205"/>
      <c r="N551" s="206"/>
      <c r="P551" s="207"/>
      <c r="Q551" s="206"/>
      <c r="T551" s="206"/>
    </row>
    <row r="552" spans="1:20" ht="15.6" x14ac:dyDescent="0.3">
      <c r="A552" s="208">
        <f>Survey!H341</f>
        <v>115</v>
      </c>
      <c r="B552" s="209">
        <f>Survey!G341</f>
        <v>0.18139999999999956</v>
      </c>
      <c r="C552" s="49">
        <f t="shared" si="174"/>
        <v>0.15000000000000002</v>
      </c>
      <c r="D552" s="52">
        <f t="shared" si="175"/>
        <v>5</v>
      </c>
      <c r="E552" s="50">
        <f t="shared" si="176"/>
        <v>0.75</v>
      </c>
      <c r="F552" s="40"/>
      <c r="G552" s="54"/>
      <c r="H552" s="48"/>
      <c r="I552" s="49" t="str">
        <f>IF(H552="","",ROUNDUP(((#REF!+H552)/2),2))</f>
        <v/>
      </c>
      <c r="J552" s="52" t="str">
        <f>IF(G552="","",ROUND((G552-#REF!),2))</f>
        <v/>
      </c>
      <c r="K552" s="107" t="str">
        <f t="shared" si="173"/>
        <v/>
      </c>
      <c r="M552" s="205"/>
      <c r="N552" s="206"/>
      <c r="P552" s="207"/>
      <c r="Q552" s="206"/>
      <c r="T552" s="206"/>
    </row>
    <row r="553" spans="1:20" ht="15.6" x14ac:dyDescent="0.3">
      <c r="A553" s="208">
        <f>Survey!H342</f>
        <v>117</v>
      </c>
      <c r="B553" s="209">
        <f>Survey!G342</f>
        <v>1.7513999999999996</v>
      </c>
      <c r="C553" s="49">
        <f t="shared" si="174"/>
        <v>0.97</v>
      </c>
      <c r="D553" s="52">
        <f t="shared" si="175"/>
        <v>2</v>
      </c>
      <c r="E553" s="50">
        <f t="shared" si="176"/>
        <v>1.94</v>
      </c>
      <c r="F553" s="40"/>
      <c r="G553" s="54"/>
      <c r="H553" s="48"/>
      <c r="I553" s="49" t="str">
        <f t="shared" si="171"/>
        <v/>
      </c>
      <c r="J553" s="52" t="str">
        <f t="shared" si="172"/>
        <v/>
      </c>
      <c r="K553" s="107" t="str">
        <f t="shared" si="173"/>
        <v/>
      </c>
      <c r="M553" s="205"/>
      <c r="N553" s="206"/>
      <c r="P553" s="207"/>
      <c r="Q553" s="206"/>
      <c r="T553" s="206"/>
    </row>
    <row r="554" spans="1:20" ht="16.2" thickBot="1" x14ac:dyDescent="0.35">
      <c r="A554" s="208">
        <f>Survey!H343</f>
        <v>120</v>
      </c>
      <c r="B554" s="209">
        <f>Survey!G343</f>
        <v>1.7213999999999996</v>
      </c>
      <c r="C554" s="49">
        <f t="shared" si="174"/>
        <v>1.74</v>
      </c>
      <c r="D554" s="52">
        <f t="shared" si="175"/>
        <v>3</v>
      </c>
      <c r="E554" s="50">
        <f t="shared" si="176"/>
        <v>5.22</v>
      </c>
      <c r="F554" s="40"/>
      <c r="G554" s="54"/>
      <c r="H554" s="48"/>
      <c r="I554" s="49" t="str">
        <f t="shared" si="171"/>
        <v/>
      </c>
      <c r="J554" s="52" t="str">
        <f t="shared" si="172"/>
        <v/>
      </c>
      <c r="K554" s="107" t="str">
        <f t="shared" si="173"/>
        <v/>
      </c>
      <c r="M554" s="205"/>
      <c r="N554" s="206"/>
      <c r="P554" s="207"/>
      <c r="Q554" s="206"/>
      <c r="T554" s="206"/>
    </row>
    <row r="555" spans="1:20" ht="16.2" thickBot="1" x14ac:dyDescent="0.35">
      <c r="A555" s="287">
        <f>ROUND((SUM(D532:D554)),3)</f>
        <v>120</v>
      </c>
      <c r="B555" s="275"/>
      <c r="C555" s="272">
        <f>IF(A555="","-",IF(A555="-","-",IF(A555=0,"-",ROUND((SUM(E532:E554)),3))))</f>
        <v>25.11</v>
      </c>
      <c r="D555" s="272"/>
      <c r="E555" s="273"/>
      <c r="F555" s="41"/>
      <c r="G555" s="274">
        <f>ROUND((SUM(J532:J554)),3)</f>
        <v>7</v>
      </c>
      <c r="H555" s="275"/>
      <c r="I555" s="272">
        <f>IF(G555="","-",IF(G555="-","-",IF(G555=0,"-",ROUND((SUM(K532:K554)),3))))</f>
        <v>7.07</v>
      </c>
      <c r="J555" s="272"/>
      <c r="K555" s="273"/>
      <c r="M555" s="109" t="e">
        <f>#REF!</f>
        <v>#REF!</v>
      </c>
      <c r="N555" s="7"/>
      <c r="Q555" s="7"/>
      <c r="T555" s="7"/>
    </row>
    <row r="556" spans="1:20" ht="16.2" thickBot="1" x14ac:dyDescent="0.35">
      <c r="A556" s="276">
        <f>IF(C555="","-",IF(C555="-","-",IF(I555="","-",IF(I555="-","-",IF((C555-I555)&lt;=0,((C555-I555)*-1),(C555-I555))))))</f>
        <v>18.04</v>
      </c>
      <c r="B556" s="277"/>
      <c r="C556" s="277"/>
      <c r="D556" s="277"/>
      <c r="E556" s="277"/>
      <c r="F556" s="277"/>
      <c r="G556" s="277"/>
      <c r="H556" s="277"/>
      <c r="I556" s="277"/>
      <c r="J556" s="277"/>
      <c r="K556" s="278"/>
      <c r="M556" s="110" t="e">
        <f>#REF!</f>
        <v>#REF!</v>
      </c>
      <c r="N556" s="7"/>
      <c r="Q556" s="7"/>
      <c r="T556" s="7"/>
    </row>
    <row r="557" spans="1:20" ht="18" customHeight="1" x14ac:dyDescent="0.3">
      <c r="A557" s="20"/>
      <c r="B557" s="20"/>
      <c r="N557" s="7"/>
      <c r="Q557" s="7"/>
      <c r="T557" s="7"/>
    </row>
    <row r="558" spans="1:20" x14ac:dyDescent="0.3">
      <c r="D558" s="279">
        <f>A536</f>
        <v>10</v>
      </c>
      <c r="E558" s="279"/>
      <c r="F558" s="279"/>
      <c r="G558" s="279"/>
      <c r="H558" s="279"/>
      <c r="I558" s="279"/>
      <c r="J558" s="279"/>
      <c r="N558" s="7"/>
      <c r="Q558" s="7"/>
      <c r="T558" s="7"/>
    </row>
    <row r="559" spans="1:20" x14ac:dyDescent="0.3">
      <c r="D559" s="279"/>
      <c r="E559" s="279"/>
      <c r="F559" s="279"/>
      <c r="G559" s="279"/>
      <c r="H559" s="279"/>
      <c r="I559" s="279"/>
      <c r="J559" s="279"/>
      <c r="N559" s="7"/>
      <c r="Q559" s="7"/>
      <c r="T559" s="7"/>
    </row>
    <row r="560" spans="1:20" x14ac:dyDescent="0.3">
      <c r="N560" s="7"/>
      <c r="Q560" s="7"/>
      <c r="T560" s="7"/>
    </row>
    <row r="561" spans="1:20" x14ac:dyDescent="0.3">
      <c r="N561" s="7"/>
      <c r="Q561" s="7"/>
      <c r="T561" s="7"/>
    </row>
    <row r="562" spans="1:20" x14ac:dyDescent="0.3">
      <c r="N562" s="7"/>
      <c r="Q562" s="7"/>
      <c r="T562" s="7"/>
    </row>
    <row r="563" spans="1:20" x14ac:dyDescent="0.3">
      <c r="N563" s="7"/>
      <c r="Q563" s="7"/>
      <c r="T563" s="7"/>
    </row>
    <row r="564" spans="1:20" x14ac:dyDescent="0.3">
      <c r="N564" s="7"/>
      <c r="Q564" s="7"/>
      <c r="T564" s="7"/>
    </row>
    <row r="565" spans="1:20" x14ac:dyDescent="0.3">
      <c r="N565" s="7"/>
      <c r="Q565" s="7"/>
      <c r="T565" s="7"/>
    </row>
    <row r="566" spans="1:20" x14ac:dyDescent="0.3">
      <c r="N566" s="7"/>
      <c r="Q566" s="7"/>
      <c r="T566" s="7"/>
    </row>
    <row r="567" spans="1:20" x14ac:dyDescent="0.3">
      <c r="N567" s="7"/>
      <c r="Q567" s="7"/>
      <c r="T567" s="7"/>
    </row>
    <row r="568" spans="1:20" x14ac:dyDescent="0.3">
      <c r="N568" s="7"/>
      <c r="Q568" s="7"/>
      <c r="T568" s="7"/>
    </row>
    <row r="569" spans="1:20" ht="14.4" thickBot="1" x14ac:dyDescent="0.35">
      <c r="N569" s="7"/>
      <c r="Q569" s="7"/>
      <c r="T569" s="7"/>
    </row>
    <row r="570" spans="1:20" ht="16.2" thickBot="1" x14ac:dyDescent="0.35">
      <c r="A570" s="264" t="s">
        <v>138</v>
      </c>
      <c r="B570" s="265"/>
      <c r="C570" s="265"/>
      <c r="D570" s="265"/>
      <c r="E570" s="265"/>
      <c r="F570" s="265"/>
      <c r="G570" s="265"/>
      <c r="H570" s="265"/>
      <c r="I570" s="265"/>
      <c r="J570" s="265"/>
      <c r="K570" s="266"/>
      <c r="M570" s="267" t="s">
        <v>65</v>
      </c>
      <c r="N570" s="267"/>
      <c r="O570" s="108"/>
      <c r="P570" s="267" t="s">
        <v>66</v>
      </c>
      <c r="Q570" s="267"/>
      <c r="R570" s="108"/>
      <c r="S570" s="267" t="s">
        <v>67</v>
      </c>
      <c r="T570" s="267"/>
    </row>
    <row r="571" spans="1:20" ht="16.2" thickBot="1" x14ac:dyDescent="0.35">
      <c r="A571" s="280" t="s">
        <v>8</v>
      </c>
      <c r="B571" s="281"/>
      <c r="C571" s="281"/>
      <c r="D571" s="281"/>
      <c r="E571" s="282"/>
      <c r="F571" s="39"/>
      <c r="G571" s="283" t="s">
        <v>63</v>
      </c>
      <c r="H571" s="284"/>
      <c r="I571" s="284"/>
      <c r="J571" s="284"/>
      <c r="K571" s="285"/>
      <c r="M571" s="86" t="s">
        <v>68</v>
      </c>
      <c r="N571" s="87">
        <v>9.5</v>
      </c>
      <c r="P571" s="86" t="s">
        <v>69</v>
      </c>
      <c r="Q571" s="88">
        <v>-1.23</v>
      </c>
      <c r="S571" s="89">
        <v>0</v>
      </c>
      <c r="T571" s="90">
        <v>2</v>
      </c>
    </row>
    <row r="572" spans="1:20" ht="16.2" thickBot="1" x14ac:dyDescent="0.35">
      <c r="A572" s="42" t="s">
        <v>11</v>
      </c>
      <c r="B572" s="43" t="s">
        <v>12</v>
      </c>
      <c r="C572" s="43" t="s">
        <v>13</v>
      </c>
      <c r="D572" s="43" t="s">
        <v>11</v>
      </c>
      <c r="E572" s="44" t="s">
        <v>14</v>
      </c>
      <c r="F572" s="40"/>
      <c r="G572" s="42" t="str">
        <f>A572</f>
        <v>Dist</v>
      </c>
      <c r="H572" s="43" t="str">
        <f>B572</f>
        <v>R.L</v>
      </c>
      <c r="I572" s="43" t="str">
        <f>C572</f>
        <v>Av.RL</v>
      </c>
      <c r="J572" s="43" t="str">
        <f>D572</f>
        <v>Dist</v>
      </c>
      <c r="K572" s="44" t="str">
        <f>E572</f>
        <v>Area</v>
      </c>
      <c r="M572" s="86" t="s">
        <v>70</v>
      </c>
      <c r="N572" s="87">
        <v>6</v>
      </c>
      <c r="P572" s="86" t="s">
        <v>70</v>
      </c>
      <c r="Q572" s="88">
        <v>13</v>
      </c>
      <c r="S572" s="88">
        <v>2</v>
      </c>
      <c r="T572" s="88">
        <v>-3</v>
      </c>
    </row>
    <row r="573" spans="1:20" ht="15.6" x14ac:dyDescent="0.3">
      <c r="A573" s="208">
        <f>Survey!H345</f>
        <v>0</v>
      </c>
      <c r="B573" s="209">
        <f>Survey!G345</f>
        <v>1.0683999999999996</v>
      </c>
      <c r="C573" s="46" t="s">
        <v>15</v>
      </c>
      <c r="D573" s="51" t="s">
        <v>15</v>
      </c>
      <c r="E573" s="47" t="s">
        <v>15</v>
      </c>
      <c r="F573" s="40"/>
      <c r="G573" s="53">
        <v>0</v>
      </c>
      <c r="H573" s="45">
        <v>2.4939999999999984</v>
      </c>
      <c r="I573" s="46" t="s">
        <v>15</v>
      </c>
      <c r="J573" s="51" t="s">
        <v>15</v>
      </c>
      <c r="K573" s="106" t="s">
        <v>15</v>
      </c>
      <c r="M573" s="86" t="s">
        <v>71</v>
      </c>
      <c r="N573" s="87">
        <v>23</v>
      </c>
      <c r="P573" s="86" t="s">
        <v>71</v>
      </c>
      <c r="Q573" s="87">
        <v>23</v>
      </c>
      <c r="S573" s="88">
        <v>15</v>
      </c>
      <c r="T573" s="88">
        <v>12</v>
      </c>
    </row>
    <row r="574" spans="1:20" ht="15.6" x14ac:dyDescent="0.3">
      <c r="A574" s="208">
        <f>Survey!H346</f>
        <v>5</v>
      </c>
      <c r="B574" s="209">
        <f>Survey!G346</f>
        <v>1.0583999999999993</v>
      </c>
      <c r="C574" s="49">
        <f>IF(B574="","",ROUNDUP(((B573+B574)/2),2))</f>
        <v>1.07</v>
      </c>
      <c r="D574" s="52">
        <f>IF(A574="","",ROUND((A574-A573),2))</f>
        <v>5</v>
      </c>
      <c r="E574" s="50">
        <f>IF(D574="","",IF(B574="","",ROUND((D574*C574),3)))</f>
        <v>5.35</v>
      </c>
      <c r="F574" s="40"/>
      <c r="G574" s="54">
        <v>5</v>
      </c>
      <c r="H574" s="48">
        <v>2.3839999999999986</v>
      </c>
      <c r="I574" s="49">
        <f>IF(H574="","",ROUNDUP(((H573+H574)/2),2))</f>
        <v>2.44</v>
      </c>
      <c r="J574" s="52">
        <f>IF(G574="","",ROUND((G574-G573),2))</f>
        <v>5</v>
      </c>
      <c r="K574" s="107">
        <f>IF(J574="","",IF(H574="","",ROUND((J574*I574),3)))</f>
        <v>12.2</v>
      </c>
      <c r="M574" s="91">
        <v>2</v>
      </c>
      <c r="N574" s="92">
        <v>2</v>
      </c>
      <c r="P574" s="93">
        <v>1.5</v>
      </c>
      <c r="Q574" s="94">
        <v>1.5</v>
      </c>
    </row>
    <row r="575" spans="1:20" ht="15.6" x14ac:dyDescent="0.3">
      <c r="A575" s="208">
        <f>Survey!H347</f>
        <v>10</v>
      </c>
      <c r="B575" s="209">
        <f>Survey!G347</f>
        <v>1.0583999999999993</v>
      </c>
      <c r="C575" s="49">
        <f t="shared" ref="C575:C579" si="177">IF(B575="","",ROUNDUP(((B574+B575)/2),2))</f>
        <v>1.06</v>
      </c>
      <c r="D575" s="52">
        <f t="shared" ref="D575:D579" si="178">IF(A575="","",ROUND((A575-A574),2))</f>
        <v>5</v>
      </c>
      <c r="E575" s="50">
        <f t="shared" ref="E575:E579" si="179">IF(D575="","",IF(B575="","",ROUND((D575*C575),3)))</f>
        <v>5.3</v>
      </c>
      <c r="F575" s="40"/>
      <c r="G575" s="54"/>
      <c r="H575" s="48"/>
      <c r="I575" s="49" t="str">
        <f t="shared" ref="I575:I583" si="180">IF(H575="","",ROUNDUP(((H574+H575)/2),2))</f>
        <v/>
      </c>
      <c r="J575" s="52" t="str">
        <f t="shared" ref="J575:J583" si="181">IF(G575="","",ROUND((G575-G574),2))</f>
        <v/>
      </c>
      <c r="K575" s="107" t="str">
        <f t="shared" ref="K575:K583" si="182">IF(J575="","",IF(H575="","",ROUND((J575*I575),3)))</f>
        <v/>
      </c>
      <c r="M575" s="95">
        <v>1</v>
      </c>
      <c r="N575" s="88">
        <v>0</v>
      </c>
      <c r="P575" s="96">
        <v>29</v>
      </c>
      <c r="Q575" s="88">
        <v>-0.69900000000000162</v>
      </c>
      <c r="S575" s="286" t="s">
        <v>72</v>
      </c>
      <c r="T575" s="286"/>
    </row>
    <row r="576" spans="1:20" ht="15.6" x14ac:dyDescent="0.3">
      <c r="A576" s="208">
        <f>Survey!H348</f>
        <v>20</v>
      </c>
      <c r="B576" s="209">
        <f>Survey!G348</f>
        <v>0.88839999999999941</v>
      </c>
      <c r="C576" s="49">
        <f t="shared" si="177"/>
        <v>0.98</v>
      </c>
      <c r="D576" s="52">
        <f t="shared" si="178"/>
        <v>10</v>
      </c>
      <c r="E576" s="50">
        <f t="shared" si="179"/>
        <v>9.8000000000000007</v>
      </c>
      <c r="F576" s="40"/>
      <c r="G576" s="54"/>
      <c r="H576" s="48"/>
      <c r="I576" s="49" t="str">
        <f t="shared" si="180"/>
        <v/>
      </c>
      <c r="J576" s="52" t="str">
        <f t="shared" si="181"/>
        <v/>
      </c>
      <c r="K576" s="107" t="str">
        <f t="shared" si="182"/>
        <v/>
      </c>
      <c r="M576" s="97">
        <f>IF(N576="","-",(M575+(M574*(N571-N575))))</f>
        <v>20</v>
      </c>
      <c r="N576" s="88">
        <f>IF(N571="","-",N571)</f>
        <v>9.5</v>
      </c>
      <c r="P576" s="98">
        <f>IF(Q571="","-",(P575+(P574*IF((Q575-Q576)&lt;0,((Q575-Q576)*-1),(Q575-Q576)))))</f>
        <v>29.796499999999998</v>
      </c>
      <c r="Q576" s="88">
        <f>IF(Q571="","",Q571)</f>
        <v>-1.23</v>
      </c>
      <c r="S576" s="269">
        <v>1.25</v>
      </c>
      <c r="T576" s="269"/>
    </row>
    <row r="577" spans="1:20" ht="15.6" x14ac:dyDescent="0.3">
      <c r="A577" s="208">
        <f>Survey!H349</f>
        <v>24</v>
      </c>
      <c r="B577" s="209">
        <f>Survey!G349</f>
        <v>-4.1600000000000303E-2</v>
      </c>
      <c r="C577" s="49">
        <f t="shared" si="177"/>
        <v>0.43</v>
      </c>
      <c r="D577" s="52">
        <f t="shared" si="178"/>
        <v>4</v>
      </c>
      <c r="E577" s="50">
        <f t="shared" si="179"/>
        <v>1.72</v>
      </c>
      <c r="F577" s="40"/>
      <c r="G577" s="54"/>
      <c r="H577" s="48"/>
      <c r="I577" s="49" t="str">
        <f t="shared" si="180"/>
        <v/>
      </c>
      <c r="J577" s="52" t="str">
        <f t="shared" si="181"/>
        <v/>
      </c>
      <c r="K577" s="107" t="str">
        <f t="shared" si="182"/>
        <v/>
      </c>
      <c r="M577" s="99">
        <f>IF(N572="","-",(M576+N572))</f>
        <v>26</v>
      </c>
      <c r="N577" s="88">
        <f>IF(N571="","-",N571)</f>
        <v>9.5</v>
      </c>
      <c r="P577" s="100">
        <f>IF(Q572="","",(P576+Q572))</f>
        <v>42.796499999999995</v>
      </c>
      <c r="Q577" s="88">
        <f>IF(Q571="","",Q571)</f>
        <v>-1.23</v>
      </c>
      <c r="S577" s="101" t="s">
        <v>73</v>
      </c>
      <c r="T577" s="88">
        <f>IF(S572="","",IF(T572="","",(T572+((S576-T571)*((S572-T572)/(S571-T571))))))</f>
        <v>-1.125</v>
      </c>
    </row>
    <row r="578" spans="1:20" ht="15.6" x14ac:dyDescent="0.3">
      <c r="A578" s="208">
        <f>Survey!H350</f>
        <v>29</v>
      </c>
      <c r="B578" s="209">
        <f>Survey!G350</f>
        <v>1.6783999999999994</v>
      </c>
      <c r="C578" s="49">
        <f t="shared" si="177"/>
        <v>0.82000000000000006</v>
      </c>
      <c r="D578" s="52">
        <f t="shared" si="178"/>
        <v>5</v>
      </c>
      <c r="E578" s="50">
        <f t="shared" si="179"/>
        <v>4.0999999999999996</v>
      </c>
      <c r="F578" s="40"/>
      <c r="G578" s="54"/>
      <c r="H578" s="48"/>
      <c r="I578" s="49" t="str">
        <f t="shared" si="180"/>
        <v/>
      </c>
      <c r="J578" s="52" t="str">
        <f t="shared" si="181"/>
        <v/>
      </c>
      <c r="K578" s="107" t="str">
        <f t="shared" si="182"/>
        <v/>
      </c>
      <c r="M578" s="102">
        <f>IF(N578="","-",(M577+(N574*(N571-N578))))</f>
        <v>45</v>
      </c>
      <c r="N578" s="88">
        <v>0</v>
      </c>
      <c r="P578" s="103">
        <f>IF(Q571="","-",(P577+(Q574*IF((Q577-Q578)&lt;0,((Q577-Q578)*-1),(Q577-Q578)))))</f>
        <v>43.727999999999994</v>
      </c>
      <c r="Q578" s="88">
        <v>-0.60899999999999999</v>
      </c>
      <c r="S578" s="101" t="s">
        <v>74</v>
      </c>
      <c r="T578" s="88">
        <f>IF(S573="","",IF(T573="","",(T573+((S576-T571)*((S573-T573)/(S571-T571))))))</f>
        <v>13.125</v>
      </c>
    </row>
    <row r="579" spans="1:20" ht="15.6" x14ac:dyDescent="0.3">
      <c r="A579" s="208">
        <f>Survey!H351</f>
        <v>30</v>
      </c>
      <c r="B579" s="209">
        <f>Survey!G351</f>
        <v>1.6683999999999997</v>
      </c>
      <c r="C579" s="49">
        <f t="shared" si="177"/>
        <v>1.68</v>
      </c>
      <c r="D579" s="52">
        <f t="shared" si="178"/>
        <v>1</v>
      </c>
      <c r="E579" s="50">
        <f t="shared" si="179"/>
        <v>1.68</v>
      </c>
      <c r="F579" s="40"/>
      <c r="G579" s="54"/>
      <c r="H579" s="48"/>
      <c r="I579" s="49" t="str">
        <f t="shared" si="180"/>
        <v/>
      </c>
      <c r="J579" s="52" t="str">
        <f t="shared" si="181"/>
        <v/>
      </c>
      <c r="K579" s="107" t="str">
        <f t="shared" si="182"/>
        <v/>
      </c>
      <c r="M579" s="205"/>
      <c r="N579" s="206"/>
      <c r="P579" s="207"/>
      <c r="Q579" s="206"/>
      <c r="T579" s="206"/>
    </row>
    <row r="580" spans="1:20" ht="15.6" x14ac:dyDescent="0.3">
      <c r="A580" s="208">
        <f>Survey!H353</f>
        <v>37</v>
      </c>
      <c r="B580" s="209">
        <f>Survey!G353</f>
        <v>0.22739999999999938</v>
      </c>
      <c r="C580" s="49">
        <f t="shared" ref="C580:C593" si="183">IF(B580="","",ROUNDUP(((B579+B580)/2),2))</f>
        <v>0.95</v>
      </c>
      <c r="D580" s="52">
        <f t="shared" ref="D580:D593" si="184">IF(A580="","",ROUND((A580-A579),2))</f>
        <v>7</v>
      </c>
      <c r="E580" s="50">
        <f t="shared" ref="E580:E593" si="185">IF(D580="","",IF(B580="","",ROUND((D580*C580),3)))</f>
        <v>6.65</v>
      </c>
      <c r="F580" s="40"/>
      <c r="G580" s="54"/>
      <c r="H580" s="48"/>
      <c r="I580" s="49" t="str">
        <f>IF(H580="","",ROUNDUP(((#REF!+H580)/2),2))</f>
        <v/>
      </c>
      <c r="J580" s="52" t="str">
        <f>IF(G580="","",ROUND((G580-#REF!),2))</f>
        <v/>
      </c>
      <c r="K580" s="107" t="str">
        <f t="shared" si="182"/>
        <v/>
      </c>
      <c r="M580" s="205"/>
      <c r="N580" s="206"/>
      <c r="P580" s="207"/>
      <c r="Q580" s="206"/>
      <c r="T580" s="206"/>
    </row>
    <row r="581" spans="1:20" ht="15.6" x14ac:dyDescent="0.3">
      <c r="A581" s="208">
        <f>Survey!H354</f>
        <v>45</v>
      </c>
      <c r="B581" s="209">
        <f>Survey!G354</f>
        <v>0.22739999999999938</v>
      </c>
      <c r="C581" s="49">
        <f t="shared" si="183"/>
        <v>0.23</v>
      </c>
      <c r="D581" s="52">
        <f t="shared" si="184"/>
        <v>8</v>
      </c>
      <c r="E581" s="50">
        <f t="shared" si="185"/>
        <v>1.84</v>
      </c>
      <c r="F581" s="40"/>
      <c r="G581" s="54"/>
      <c r="H581" s="48"/>
      <c r="I581" s="49" t="str">
        <f t="shared" si="180"/>
        <v/>
      </c>
      <c r="J581" s="52" t="str">
        <f t="shared" si="181"/>
        <v/>
      </c>
      <c r="K581" s="107" t="str">
        <f t="shared" si="182"/>
        <v/>
      </c>
      <c r="M581" s="205"/>
      <c r="N581" s="206"/>
      <c r="P581" s="207"/>
      <c r="Q581" s="206"/>
      <c r="T581" s="206"/>
    </row>
    <row r="582" spans="1:20" ht="15.6" x14ac:dyDescent="0.3">
      <c r="A582" s="208">
        <f>Survey!H355</f>
        <v>52</v>
      </c>
      <c r="B582" s="209">
        <f>Survey!G355</f>
        <v>6.739999999999946E-2</v>
      </c>
      <c r="C582" s="49">
        <f t="shared" si="183"/>
        <v>0.15000000000000002</v>
      </c>
      <c r="D582" s="52">
        <f t="shared" si="184"/>
        <v>7</v>
      </c>
      <c r="E582" s="50">
        <f t="shared" si="185"/>
        <v>1.05</v>
      </c>
      <c r="F582" s="40"/>
      <c r="G582" s="54"/>
      <c r="H582" s="48"/>
      <c r="I582" s="49" t="str">
        <f t="shared" si="180"/>
        <v/>
      </c>
      <c r="J582" s="52" t="str">
        <f t="shared" si="181"/>
        <v/>
      </c>
      <c r="K582" s="107" t="str">
        <f t="shared" si="182"/>
        <v/>
      </c>
      <c r="M582" s="205"/>
      <c r="N582" s="206"/>
      <c r="P582" s="207"/>
      <c r="Q582" s="206"/>
      <c r="T582" s="206"/>
    </row>
    <row r="583" spans="1:20" ht="15.6" x14ac:dyDescent="0.3">
      <c r="A583" s="208">
        <f>Survey!H356</f>
        <v>60</v>
      </c>
      <c r="B583" s="209">
        <f>Survey!G356</f>
        <v>-4.2600000000000637E-2</v>
      </c>
      <c r="C583" s="49">
        <f t="shared" si="183"/>
        <v>0.02</v>
      </c>
      <c r="D583" s="52">
        <f t="shared" si="184"/>
        <v>8</v>
      </c>
      <c r="E583" s="50">
        <f t="shared" si="185"/>
        <v>0.16</v>
      </c>
      <c r="F583" s="40"/>
      <c r="G583" s="54"/>
      <c r="H583" s="48"/>
      <c r="I583" s="49" t="str">
        <f t="shared" si="180"/>
        <v/>
      </c>
      <c r="J583" s="52" t="str">
        <f t="shared" si="181"/>
        <v/>
      </c>
      <c r="K583" s="107" t="str">
        <f t="shared" si="182"/>
        <v/>
      </c>
      <c r="M583" s="205"/>
      <c r="N583" s="206"/>
      <c r="P583" s="207"/>
      <c r="Q583" s="206"/>
      <c r="T583" s="206"/>
    </row>
    <row r="584" spans="1:20" ht="15.6" customHeight="1" x14ac:dyDescent="0.3">
      <c r="A584" s="208">
        <f>Survey!H357</f>
        <v>67</v>
      </c>
      <c r="B584" s="209">
        <f>Survey!G357</f>
        <v>-0.20260000000000056</v>
      </c>
      <c r="C584" s="49">
        <f t="shared" si="183"/>
        <v>-0.13</v>
      </c>
      <c r="D584" s="52">
        <f t="shared" si="184"/>
        <v>7</v>
      </c>
      <c r="E584" s="50">
        <f t="shared" si="185"/>
        <v>-0.91</v>
      </c>
      <c r="F584" s="40"/>
      <c r="G584" s="54"/>
      <c r="H584" s="48"/>
      <c r="I584" s="49" t="str">
        <f t="shared" ref="I584:I593" si="186">IF(H584="","",ROUNDUP(((H583+H584)/2),2))</f>
        <v/>
      </c>
      <c r="J584" s="52" t="str">
        <f t="shared" ref="J584:J593" si="187">IF(G584="","",ROUND((G584-G583),2))</f>
        <v/>
      </c>
      <c r="K584" s="107" t="str">
        <f t="shared" ref="K584:K593" si="188">IF(J584="","",IF(H584="","",ROUND((J584*I584),3)))</f>
        <v/>
      </c>
      <c r="M584" s="205"/>
      <c r="N584" s="206"/>
      <c r="P584" s="207"/>
      <c r="Q584" s="206"/>
      <c r="T584" s="206"/>
    </row>
    <row r="585" spans="1:20" ht="15.6" customHeight="1" x14ac:dyDescent="0.3">
      <c r="A585" s="208">
        <f>Survey!H358</f>
        <v>75</v>
      </c>
      <c r="B585" s="209">
        <f>Survey!G358</f>
        <v>-0.15260000000000051</v>
      </c>
      <c r="C585" s="49">
        <f t="shared" si="183"/>
        <v>-0.18000000000000002</v>
      </c>
      <c r="D585" s="52">
        <f t="shared" si="184"/>
        <v>8</v>
      </c>
      <c r="E585" s="50">
        <f t="shared" si="185"/>
        <v>-1.44</v>
      </c>
      <c r="F585" s="40"/>
      <c r="G585" s="54"/>
      <c r="H585" s="48"/>
      <c r="I585" s="49" t="str">
        <f t="shared" si="186"/>
        <v/>
      </c>
      <c r="J585" s="52" t="str">
        <f t="shared" si="187"/>
        <v/>
      </c>
      <c r="K585" s="107" t="str">
        <f t="shared" si="188"/>
        <v/>
      </c>
      <c r="M585" s="205"/>
      <c r="N585" s="206"/>
      <c r="P585" s="207"/>
      <c r="Q585" s="206"/>
      <c r="T585" s="206"/>
    </row>
    <row r="586" spans="1:20" ht="15.6" x14ac:dyDescent="0.3">
      <c r="A586" s="208">
        <f>Survey!H359</f>
        <v>82</v>
      </c>
      <c r="B586" s="209">
        <f>Survey!G359</f>
        <v>-0.10260000000000069</v>
      </c>
      <c r="C586" s="49">
        <f t="shared" si="183"/>
        <v>-0.13</v>
      </c>
      <c r="D586" s="52">
        <f t="shared" si="184"/>
        <v>7</v>
      </c>
      <c r="E586" s="50">
        <f t="shared" si="185"/>
        <v>-0.91</v>
      </c>
      <c r="F586" s="40"/>
      <c r="G586" s="54"/>
      <c r="H586" s="48"/>
      <c r="I586" s="49" t="str">
        <f t="shared" si="186"/>
        <v/>
      </c>
      <c r="J586" s="52" t="str">
        <f t="shared" si="187"/>
        <v/>
      </c>
      <c r="K586" s="107" t="str">
        <f t="shared" si="188"/>
        <v/>
      </c>
      <c r="M586" s="205"/>
      <c r="N586" s="206"/>
      <c r="P586" s="207"/>
      <c r="Q586" s="206"/>
      <c r="T586" s="206"/>
    </row>
    <row r="587" spans="1:20" ht="15.6" x14ac:dyDescent="0.3">
      <c r="A587" s="208">
        <f>Survey!H360</f>
        <v>90</v>
      </c>
      <c r="B587" s="209">
        <f>Survey!G360</f>
        <v>-2.260000000000062E-2</v>
      </c>
      <c r="C587" s="49">
        <f t="shared" si="183"/>
        <v>-6.9999999999999993E-2</v>
      </c>
      <c r="D587" s="52">
        <f t="shared" si="184"/>
        <v>8</v>
      </c>
      <c r="E587" s="50">
        <f t="shared" si="185"/>
        <v>-0.56000000000000005</v>
      </c>
      <c r="F587" s="40"/>
      <c r="G587" s="54"/>
      <c r="H587" s="48"/>
      <c r="I587" s="49" t="str">
        <f t="shared" si="186"/>
        <v/>
      </c>
      <c r="J587" s="52" t="str">
        <f t="shared" si="187"/>
        <v/>
      </c>
      <c r="K587" s="107" t="str">
        <f t="shared" si="188"/>
        <v/>
      </c>
      <c r="M587" s="205"/>
      <c r="N587" s="206"/>
      <c r="P587" s="207"/>
      <c r="Q587" s="206"/>
      <c r="T587" s="206"/>
    </row>
    <row r="588" spans="1:20" ht="15.6" x14ac:dyDescent="0.3">
      <c r="A588" s="208">
        <f>Survey!H361</f>
        <v>97</v>
      </c>
      <c r="B588" s="209">
        <f>Survey!G361</f>
        <v>-0.23260000000000058</v>
      </c>
      <c r="C588" s="49">
        <f t="shared" si="183"/>
        <v>-0.13</v>
      </c>
      <c r="D588" s="52">
        <f t="shared" si="184"/>
        <v>7</v>
      </c>
      <c r="E588" s="50">
        <f t="shared" si="185"/>
        <v>-0.91</v>
      </c>
      <c r="F588" s="40"/>
      <c r="G588" s="54"/>
      <c r="H588" s="48"/>
      <c r="I588" s="49" t="str">
        <f t="shared" si="186"/>
        <v/>
      </c>
      <c r="J588" s="52" t="str">
        <f t="shared" si="187"/>
        <v/>
      </c>
      <c r="K588" s="107" t="str">
        <f t="shared" si="188"/>
        <v/>
      </c>
      <c r="M588" s="205"/>
      <c r="N588" s="206"/>
      <c r="P588" s="207"/>
      <c r="Q588" s="206"/>
      <c r="T588" s="206"/>
    </row>
    <row r="589" spans="1:20" ht="15.6" x14ac:dyDescent="0.3">
      <c r="A589" s="208">
        <f>Survey!H362</f>
        <v>105</v>
      </c>
      <c r="B589" s="209">
        <f>Survey!G362</f>
        <v>-0.15260000000000051</v>
      </c>
      <c r="C589" s="49">
        <f t="shared" si="183"/>
        <v>-0.2</v>
      </c>
      <c r="D589" s="52">
        <f t="shared" si="184"/>
        <v>8</v>
      </c>
      <c r="E589" s="50">
        <f t="shared" si="185"/>
        <v>-1.6</v>
      </c>
      <c r="F589" s="40"/>
      <c r="G589" s="54"/>
      <c r="H589" s="48"/>
      <c r="I589" s="49" t="str">
        <f t="shared" si="186"/>
        <v/>
      </c>
      <c r="J589" s="52" t="str">
        <f t="shared" si="187"/>
        <v/>
      </c>
      <c r="K589" s="107" t="str">
        <f t="shared" si="188"/>
        <v/>
      </c>
      <c r="M589" s="205"/>
      <c r="N589" s="206"/>
      <c r="P589" s="207"/>
      <c r="Q589" s="206"/>
      <c r="T589" s="206"/>
    </row>
    <row r="590" spans="1:20" ht="15.6" x14ac:dyDescent="0.3">
      <c r="A590" s="208">
        <f>Survey!H363</f>
        <v>112</v>
      </c>
      <c r="B590" s="209">
        <f>Survey!G363</f>
        <v>0.15739999999999932</v>
      </c>
      <c r="C590" s="49">
        <f t="shared" si="183"/>
        <v>0.01</v>
      </c>
      <c r="D590" s="52">
        <f t="shared" si="184"/>
        <v>7</v>
      </c>
      <c r="E590" s="50">
        <f t="shared" si="185"/>
        <v>7.0000000000000007E-2</v>
      </c>
      <c r="F590" s="40"/>
      <c r="G590" s="54"/>
      <c r="H590" s="48"/>
      <c r="I590" s="49" t="str">
        <f t="shared" si="186"/>
        <v/>
      </c>
      <c r="J590" s="52" t="str">
        <f t="shared" si="187"/>
        <v/>
      </c>
      <c r="K590" s="107" t="str">
        <f t="shared" si="188"/>
        <v/>
      </c>
      <c r="M590" s="205"/>
      <c r="N590" s="206"/>
      <c r="P590" s="207"/>
      <c r="Q590" s="206"/>
      <c r="T590" s="206"/>
    </row>
    <row r="591" spans="1:20" ht="15.6" x14ac:dyDescent="0.3">
      <c r="A591" s="208">
        <f>Survey!H365</f>
        <v>114</v>
      </c>
      <c r="B591" s="209">
        <f>Survey!G365</f>
        <v>1.2683999999999997</v>
      </c>
      <c r="C591" s="49">
        <f t="shared" si="183"/>
        <v>0.72</v>
      </c>
      <c r="D591" s="52">
        <f t="shared" si="184"/>
        <v>2</v>
      </c>
      <c r="E591" s="50">
        <f t="shared" si="185"/>
        <v>1.44</v>
      </c>
      <c r="F591" s="40"/>
      <c r="G591" s="54"/>
      <c r="H591" s="48"/>
      <c r="I591" s="49" t="str">
        <f>IF(H591="","",ROUNDUP(((#REF!+H591)/2),2))</f>
        <v/>
      </c>
      <c r="J591" s="52" t="str">
        <f>IF(G591="","",ROUND((G591-#REF!),2))</f>
        <v/>
      </c>
      <c r="K591" s="107" t="str">
        <f t="shared" si="188"/>
        <v/>
      </c>
      <c r="M591" s="205"/>
      <c r="N591" s="206"/>
      <c r="P591" s="207"/>
      <c r="Q591" s="206"/>
      <c r="T591" s="206"/>
    </row>
    <row r="592" spans="1:20" ht="15.6" x14ac:dyDescent="0.3">
      <c r="A592" s="208">
        <f>Survey!H366</f>
        <v>121</v>
      </c>
      <c r="B592" s="209">
        <f>Survey!G366</f>
        <v>2.5183999999999997</v>
      </c>
      <c r="C592" s="49">
        <f t="shared" si="183"/>
        <v>1.9</v>
      </c>
      <c r="D592" s="52">
        <f t="shared" si="184"/>
        <v>7</v>
      </c>
      <c r="E592" s="50">
        <f t="shared" si="185"/>
        <v>13.3</v>
      </c>
      <c r="F592" s="40"/>
      <c r="G592" s="54"/>
      <c r="H592" s="48"/>
      <c r="I592" s="49" t="str">
        <f t="shared" si="186"/>
        <v/>
      </c>
      <c r="J592" s="52" t="str">
        <f t="shared" si="187"/>
        <v/>
      </c>
      <c r="K592" s="107" t="str">
        <f t="shared" si="188"/>
        <v/>
      </c>
      <c r="M592" s="205"/>
      <c r="N592" s="206"/>
      <c r="P592" s="207"/>
      <c r="Q592" s="206"/>
      <c r="T592" s="206"/>
    </row>
    <row r="593" spans="1:20" ht="16.2" thickBot="1" x14ac:dyDescent="0.35">
      <c r="A593" s="208">
        <f>Survey!H367</f>
        <v>124</v>
      </c>
      <c r="B593" s="209">
        <f>Survey!G367</f>
        <v>2.4883999999999995</v>
      </c>
      <c r="C593" s="49">
        <f t="shared" si="183"/>
        <v>2.5099999999999998</v>
      </c>
      <c r="D593" s="52">
        <f t="shared" si="184"/>
        <v>3</v>
      </c>
      <c r="E593" s="50">
        <f t="shared" si="185"/>
        <v>7.53</v>
      </c>
      <c r="F593" s="40"/>
      <c r="G593" s="54"/>
      <c r="H593" s="48"/>
      <c r="I593" s="49" t="str">
        <f t="shared" si="186"/>
        <v/>
      </c>
      <c r="J593" s="52" t="str">
        <f t="shared" si="187"/>
        <v/>
      </c>
      <c r="K593" s="107" t="str">
        <f t="shared" si="188"/>
        <v/>
      </c>
      <c r="M593" s="205"/>
      <c r="N593" s="206"/>
      <c r="P593" s="207"/>
      <c r="Q593" s="206"/>
      <c r="T593" s="206"/>
    </row>
    <row r="594" spans="1:20" ht="16.2" thickBot="1" x14ac:dyDescent="0.35">
      <c r="A594" s="287">
        <f>ROUND((SUM(D573:D593)),3)</f>
        <v>124</v>
      </c>
      <c r="B594" s="275"/>
      <c r="C594" s="272">
        <f>IF(A594="","-",IF(A594="-","-",IF(A594=0,"-",ROUND((SUM(E573:E593)),3))))</f>
        <v>53.66</v>
      </c>
      <c r="D594" s="272"/>
      <c r="E594" s="273"/>
      <c r="F594" s="41"/>
      <c r="G594" s="274">
        <f>ROUND((SUM(J573:J593)),3)</f>
        <v>5</v>
      </c>
      <c r="H594" s="275"/>
      <c r="I594" s="272">
        <f>IF(G594="","-",IF(G594="-","-",IF(G594=0,"-",ROUND((SUM(K573:K593)),3))))</f>
        <v>12.2</v>
      </c>
      <c r="J594" s="272"/>
      <c r="K594" s="273"/>
      <c r="M594" s="109" t="e">
        <f>#REF!</f>
        <v>#REF!</v>
      </c>
      <c r="N594" s="7"/>
      <c r="Q594" s="7"/>
      <c r="T594" s="7"/>
    </row>
    <row r="595" spans="1:20" ht="16.2" thickBot="1" x14ac:dyDescent="0.35">
      <c r="A595" s="276">
        <f>IF(C594="","-",IF(C594="-","-",IF(I594="","-",IF(I594="-","-",IF((C594-I594)&lt;=0,((C594-I594)*-1),(C594-I594))))))</f>
        <v>41.459999999999994</v>
      </c>
      <c r="B595" s="277"/>
      <c r="C595" s="277"/>
      <c r="D595" s="277"/>
      <c r="E595" s="277"/>
      <c r="F595" s="277"/>
      <c r="G595" s="277"/>
      <c r="H595" s="277"/>
      <c r="I595" s="277"/>
      <c r="J595" s="277"/>
      <c r="K595" s="278"/>
      <c r="M595" s="110" t="e">
        <f>#REF!</f>
        <v>#REF!</v>
      </c>
      <c r="N595" s="7"/>
      <c r="Q595" s="7"/>
      <c r="T595" s="7"/>
    </row>
    <row r="596" spans="1:20" ht="18" customHeight="1" x14ac:dyDescent="0.3">
      <c r="A596" s="20"/>
      <c r="B596" s="20"/>
      <c r="N596" s="7"/>
      <c r="Q596" s="7"/>
      <c r="T596" s="7"/>
    </row>
    <row r="597" spans="1:20" x14ac:dyDescent="0.3">
      <c r="D597" s="279">
        <f>A589</f>
        <v>105</v>
      </c>
      <c r="E597" s="279"/>
      <c r="F597" s="279"/>
      <c r="G597" s="279"/>
      <c r="H597" s="279"/>
      <c r="I597" s="279"/>
      <c r="J597" s="279"/>
      <c r="N597" s="7"/>
      <c r="Q597" s="7"/>
      <c r="T597" s="7"/>
    </row>
    <row r="598" spans="1:20" x14ac:dyDescent="0.3">
      <c r="D598" s="279"/>
      <c r="E598" s="279"/>
      <c r="F598" s="279"/>
      <c r="G598" s="279"/>
      <c r="H598" s="279"/>
      <c r="I598" s="279"/>
      <c r="J598" s="279"/>
      <c r="N598" s="7"/>
      <c r="Q598" s="7"/>
      <c r="T598" s="7"/>
    </row>
    <row r="599" spans="1:20" x14ac:dyDescent="0.3">
      <c r="N599" s="7"/>
      <c r="Q599" s="7"/>
      <c r="T599" s="7"/>
    </row>
    <row r="600" spans="1:20" x14ac:dyDescent="0.3">
      <c r="N600" s="7"/>
      <c r="Q600" s="7"/>
      <c r="T600" s="7"/>
    </row>
    <row r="601" spans="1:20" x14ac:dyDescent="0.3">
      <c r="N601" s="7"/>
      <c r="Q601" s="7"/>
      <c r="T601" s="7"/>
    </row>
    <row r="602" spans="1:20" x14ac:dyDescent="0.3">
      <c r="N602" s="7"/>
      <c r="Q602" s="7"/>
      <c r="T602" s="7"/>
    </row>
    <row r="603" spans="1:20" x14ac:dyDescent="0.3">
      <c r="N603" s="7"/>
      <c r="Q603" s="7"/>
      <c r="T603" s="7"/>
    </row>
    <row r="604" spans="1:20" x14ac:dyDescent="0.3">
      <c r="N604" s="7"/>
      <c r="Q604" s="7"/>
      <c r="T604" s="7"/>
    </row>
    <row r="605" spans="1:20" x14ac:dyDescent="0.3">
      <c r="N605" s="7"/>
      <c r="Q605" s="7"/>
      <c r="T605" s="7"/>
    </row>
    <row r="606" spans="1:20" x14ac:dyDescent="0.3">
      <c r="N606" s="7"/>
      <c r="Q606" s="7"/>
      <c r="T606" s="7"/>
    </row>
    <row r="607" spans="1:20" x14ac:dyDescent="0.3">
      <c r="N607" s="7"/>
      <c r="Q607" s="7"/>
      <c r="T607" s="7"/>
    </row>
    <row r="608" spans="1:20" x14ac:dyDescent="0.3">
      <c r="N608" s="7"/>
      <c r="Q608" s="7"/>
      <c r="T608" s="7"/>
    </row>
    <row r="609" spans="1:20" ht="32.549999999999997" customHeight="1" x14ac:dyDescent="0.3">
      <c r="A609" s="296" t="s">
        <v>139</v>
      </c>
      <c r="B609" s="296"/>
      <c r="C609" s="296"/>
      <c r="D609" s="296"/>
      <c r="E609" s="296"/>
      <c r="F609" s="296"/>
      <c r="G609" s="296"/>
      <c r="H609" s="296"/>
      <c r="I609" s="296"/>
      <c r="J609" s="296"/>
      <c r="K609" s="296"/>
      <c r="N609" s="7"/>
      <c r="Q609" s="7"/>
      <c r="T609" s="7"/>
    </row>
    <row r="610" spans="1:20" ht="16.2" thickBot="1" x14ac:dyDescent="0.35">
      <c r="M610" s="267" t="s">
        <v>65</v>
      </c>
      <c r="N610" s="267"/>
      <c r="O610" s="108"/>
      <c r="P610" s="267" t="s">
        <v>66</v>
      </c>
      <c r="Q610" s="267"/>
      <c r="R610" s="108"/>
      <c r="S610" s="267" t="s">
        <v>67</v>
      </c>
      <c r="T610" s="267"/>
    </row>
    <row r="611" spans="1:20" ht="16.2" thickBot="1" x14ac:dyDescent="0.35">
      <c r="A611" s="280" t="s">
        <v>8</v>
      </c>
      <c r="B611" s="281"/>
      <c r="C611" s="281"/>
      <c r="D611" s="281"/>
      <c r="E611" s="282"/>
      <c r="F611" s="39"/>
      <c r="G611" s="283" t="s">
        <v>63</v>
      </c>
      <c r="H611" s="284"/>
      <c r="I611" s="284"/>
      <c r="J611" s="284"/>
      <c r="K611" s="285"/>
      <c r="M611" s="86" t="s">
        <v>68</v>
      </c>
      <c r="N611" s="87">
        <v>9.5</v>
      </c>
      <c r="P611" s="86" t="s">
        <v>69</v>
      </c>
      <c r="Q611" s="88">
        <v>-1.254</v>
      </c>
      <c r="S611" s="89">
        <v>0</v>
      </c>
      <c r="T611" s="90">
        <v>2</v>
      </c>
    </row>
    <row r="612" spans="1:20" ht="16.2" thickBot="1" x14ac:dyDescent="0.35">
      <c r="A612" s="42" t="s">
        <v>11</v>
      </c>
      <c r="B612" s="43" t="s">
        <v>12</v>
      </c>
      <c r="C612" s="43" t="s">
        <v>13</v>
      </c>
      <c r="D612" s="43" t="s">
        <v>11</v>
      </c>
      <c r="E612" s="44" t="s">
        <v>14</v>
      </c>
      <c r="F612" s="40"/>
      <c r="G612" s="42" t="str">
        <f>A612</f>
        <v>Dist</v>
      </c>
      <c r="H612" s="43" t="str">
        <f>B612</f>
        <v>R.L</v>
      </c>
      <c r="I612" s="43" t="str">
        <f>C612</f>
        <v>Av.RL</v>
      </c>
      <c r="J612" s="43" t="str">
        <f>D612</f>
        <v>Dist</v>
      </c>
      <c r="K612" s="44" t="str">
        <f>E612</f>
        <v>Area</v>
      </c>
      <c r="M612" s="86" t="s">
        <v>70</v>
      </c>
      <c r="N612" s="87">
        <v>6</v>
      </c>
      <c r="P612" s="86" t="s">
        <v>70</v>
      </c>
      <c r="Q612" s="88">
        <v>13.4</v>
      </c>
      <c r="S612" s="88">
        <v>2</v>
      </c>
      <c r="T612" s="88">
        <v>-3</v>
      </c>
    </row>
    <row r="613" spans="1:20" ht="15.6" x14ac:dyDescent="0.3">
      <c r="A613" s="208">
        <f>Survey!H369</f>
        <v>0</v>
      </c>
      <c r="B613" s="209">
        <f>Survey!G369</f>
        <v>2.4503999999999992</v>
      </c>
      <c r="C613" s="46" t="s">
        <v>15</v>
      </c>
      <c r="D613" s="51" t="s">
        <v>15</v>
      </c>
      <c r="E613" s="47" t="s">
        <v>15</v>
      </c>
      <c r="F613" s="40"/>
      <c r="G613" s="53">
        <v>0</v>
      </c>
      <c r="H613" s="45">
        <v>1.7409999999999983</v>
      </c>
      <c r="I613" s="46" t="s">
        <v>15</v>
      </c>
      <c r="J613" s="51" t="s">
        <v>15</v>
      </c>
      <c r="K613" s="106" t="s">
        <v>15</v>
      </c>
      <c r="M613" s="86" t="s">
        <v>71</v>
      </c>
      <c r="N613" s="87">
        <v>23</v>
      </c>
      <c r="P613" s="86" t="s">
        <v>71</v>
      </c>
      <c r="Q613" s="87">
        <v>23</v>
      </c>
      <c r="S613" s="88">
        <v>15</v>
      </c>
      <c r="T613" s="88">
        <v>12</v>
      </c>
    </row>
    <row r="614" spans="1:20" ht="15.6" x14ac:dyDescent="0.3">
      <c r="A614" s="208">
        <f>Survey!H370</f>
        <v>3</v>
      </c>
      <c r="B614" s="209">
        <f>Survey!G370</f>
        <v>2.4403999999999995</v>
      </c>
      <c r="C614" s="49">
        <f>IF(B614="","",ROUNDUP(((B613+B614)/2),2))</f>
        <v>2.4499999999999997</v>
      </c>
      <c r="D614" s="52">
        <f>IF(A614="","",ROUND((A614-A613),2))</f>
        <v>3</v>
      </c>
      <c r="E614" s="50">
        <f>IF(D614="","",IF(B614="","",ROUND((D614*C614),3)))</f>
        <v>7.35</v>
      </c>
      <c r="F614" s="40"/>
      <c r="G614" s="54">
        <v>7</v>
      </c>
      <c r="H614" s="48">
        <v>1.7209999999999983</v>
      </c>
      <c r="I614" s="49">
        <f>IF(H614="","",ROUNDUP(((H613+H614)/2),2))</f>
        <v>1.74</v>
      </c>
      <c r="J614" s="52">
        <f>IF(G614="","",ROUND((G614-G613),2))</f>
        <v>7</v>
      </c>
      <c r="K614" s="107">
        <f>IF(J614="","",IF(H614="","",ROUND((J614*I614),3)))</f>
        <v>12.18</v>
      </c>
      <c r="M614" s="91">
        <v>2</v>
      </c>
      <c r="N614" s="92">
        <v>2</v>
      </c>
      <c r="P614" s="93">
        <v>1.5</v>
      </c>
      <c r="Q614" s="94">
        <v>1.5</v>
      </c>
    </row>
    <row r="615" spans="1:20" ht="15.6" x14ac:dyDescent="0.3">
      <c r="A615" s="208">
        <f>Survey!H371</f>
        <v>5</v>
      </c>
      <c r="B615" s="209">
        <f>Survey!G371</f>
        <v>1.710399999999999</v>
      </c>
      <c r="C615" s="49">
        <f t="shared" ref="C615:C619" si="189">IF(B615="","",ROUNDUP(((B614+B615)/2),2))</f>
        <v>2.0799999999999996</v>
      </c>
      <c r="D615" s="52">
        <f t="shared" ref="D615:D619" si="190">IF(A615="","",ROUND((A615-A614),2))</f>
        <v>2</v>
      </c>
      <c r="E615" s="50">
        <f t="shared" ref="E615:E619" si="191">IF(D615="","",IF(B615="","",ROUND((D615*C615),3)))</f>
        <v>4.16</v>
      </c>
      <c r="F615" s="40"/>
      <c r="G615" s="54"/>
      <c r="H615" s="48"/>
      <c r="I615" s="49" t="str">
        <f t="shared" ref="I615:I621" si="192">IF(H615="","",ROUNDUP(((H614+H615)/2),2))</f>
        <v/>
      </c>
      <c r="J615" s="52" t="str">
        <f t="shared" ref="J615:J621" si="193">IF(G615="","",ROUND((G615-G614),2))</f>
        <v/>
      </c>
      <c r="K615" s="107" t="str">
        <f t="shared" ref="K615:K621" si="194">IF(J615="","",IF(H615="","",ROUND((J615*I615),3)))</f>
        <v/>
      </c>
      <c r="M615" s="95">
        <v>1</v>
      </c>
      <c r="N615" s="88">
        <v>0</v>
      </c>
      <c r="P615" s="96">
        <v>37</v>
      </c>
      <c r="Q615" s="88">
        <v>-0.33700000000000196</v>
      </c>
      <c r="S615" s="286" t="s">
        <v>72</v>
      </c>
      <c r="T615" s="286"/>
    </row>
    <row r="616" spans="1:20" ht="15.6" x14ac:dyDescent="0.3">
      <c r="A616" s="208">
        <f>Survey!H372</f>
        <v>10</v>
      </c>
      <c r="B616" s="209">
        <f>Survey!G372</f>
        <v>1.460399999999999</v>
      </c>
      <c r="C616" s="49">
        <f t="shared" si="189"/>
        <v>1.59</v>
      </c>
      <c r="D616" s="52">
        <f t="shared" si="190"/>
        <v>5</v>
      </c>
      <c r="E616" s="50">
        <f t="shared" si="191"/>
        <v>7.95</v>
      </c>
      <c r="F616" s="40"/>
      <c r="G616" s="54"/>
      <c r="H616" s="48"/>
      <c r="I616" s="49" t="str">
        <f t="shared" si="192"/>
        <v/>
      </c>
      <c r="J616" s="52" t="str">
        <f t="shared" si="193"/>
        <v/>
      </c>
      <c r="K616" s="107" t="str">
        <f t="shared" si="194"/>
        <v/>
      </c>
      <c r="M616" s="97">
        <f>IF(N616="","-",(M615+(M614*(N611-N615))))</f>
        <v>20</v>
      </c>
      <c r="N616" s="88">
        <f>IF(N611="","-",N611)</f>
        <v>9.5</v>
      </c>
      <c r="P616" s="98">
        <f>IF(Q611="","-",(P615+(P614*IF((Q615-Q616)&lt;0,((Q615-Q616)*-1),(Q615-Q616)))))</f>
        <v>38.375499999999995</v>
      </c>
      <c r="Q616" s="88">
        <f>IF(Q611="","",Q611)</f>
        <v>-1.254</v>
      </c>
      <c r="S616" s="269">
        <v>1.25</v>
      </c>
      <c r="T616" s="269"/>
    </row>
    <row r="617" spans="1:20" ht="15.6" x14ac:dyDescent="0.3">
      <c r="A617" s="208">
        <f>Survey!H373</f>
        <v>15</v>
      </c>
      <c r="B617" s="209">
        <f>Survey!G373</f>
        <v>1.4703999999999993</v>
      </c>
      <c r="C617" s="49">
        <f t="shared" si="189"/>
        <v>1.47</v>
      </c>
      <c r="D617" s="52">
        <f t="shared" si="190"/>
        <v>5</v>
      </c>
      <c r="E617" s="50">
        <f t="shared" si="191"/>
        <v>7.35</v>
      </c>
      <c r="F617" s="40"/>
      <c r="G617" s="54"/>
      <c r="H617" s="48"/>
      <c r="I617" s="49" t="str">
        <f t="shared" si="192"/>
        <v/>
      </c>
      <c r="J617" s="52" t="str">
        <f t="shared" si="193"/>
        <v/>
      </c>
      <c r="K617" s="107" t="str">
        <f t="shared" si="194"/>
        <v/>
      </c>
      <c r="M617" s="99">
        <f>IF(N612="","-",(M616+N612))</f>
        <v>26</v>
      </c>
      <c r="N617" s="88">
        <f>IF(N611="","-",N611)</f>
        <v>9.5</v>
      </c>
      <c r="P617" s="100">
        <f>IF(Q612="","",(P616+Q612))</f>
        <v>51.775499999999994</v>
      </c>
      <c r="Q617" s="88">
        <f>IF(Q611="","",Q611)</f>
        <v>-1.254</v>
      </c>
      <c r="S617" s="101" t="s">
        <v>73</v>
      </c>
      <c r="T617" s="88">
        <f>IF(S612="","",IF(T612="","",(T612+((S616-T611)*((S612-T612)/(S611-T611))))))</f>
        <v>-1.125</v>
      </c>
    </row>
    <row r="618" spans="1:20" ht="15.6" x14ac:dyDescent="0.3">
      <c r="A618" s="208">
        <f>Survey!H374</f>
        <v>20</v>
      </c>
      <c r="B618" s="209">
        <f>Survey!G374</f>
        <v>1.460399999999999</v>
      </c>
      <c r="C618" s="49">
        <f t="shared" si="189"/>
        <v>1.47</v>
      </c>
      <c r="D618" s="52">
        <f t="shared" si="190"/>
        <v>5</v>
      </c>
      <c r="E618" s="50">
        <f t="shared" si="191"/>
        <v>7.35</v>
      </c>
      <c r="F618" s="40"/>
      <c r="G618" s="54"/>
      <c r="H618" s="48"/>
      <c r="I618" s="49" t="str">
        <f t="shared" si="192"/>
        <v/>
      </c>
      <c r="J618" s="52" t="str">
        <f t="shared" si="193"/>
        <v/>
      </c>
      <c r="K618" s="107" t="str">
        <f t="shared" si="194"/>
        <v/>
      </c>
      <c r="M618" s="102">
        <f>IF(N618="","-",(M617+(N614*(N611-N618))))</f>
        <v>45</v>
      </c>
      <c r="N618" s="88">
        <v>0</v>
      </c>
      <c r="P618" s="103">
        <f>IF(Q611="","-",(P617+(Q614*IF((Q617-Q618)&lt;0,((Q617-Q618)*-1),(Q617-Q618)))))</f>
        <v>52.906499999999994</v>
      </c>
      <c r="Q618" s="88">
        <v>-0.5</v>
      </c>
      <c r="S618" s="101" t="s">
        <v>74</v>
      </c>
      <c r="T618" s="88">
        <f>IF(S613="","",IF(T613="","",(T613+((S616-T611)*((S613-T613)/(S611-T611))))))</f>
        <v>13.125</v>
      </c>
    </row>
    <row r="619" spans="1:20" ht="15.6" x14ac:dyDescent="0.3">
      <c r="A619" s="208">
        <f>Survey!H375</f>
        <v>25</v>
      </c>
      <c r="B619" s="209">
        <f>Survey!G375</f>
        <v>0.98039999999999905</v>
      </c>
      <c r="C619" s="49">
        <f t="shared" si="189"/>
        <v>1.23</v>
      </c>
      <c r="D619" s="52">
        <f t="shared" si="190"/>
        <v>5</v>
      </c>
      <c r="E619" s="50">
        <f t="shared" si="191"/>
        <v>6.15</v>
      </c>
      <c r="F619" s="40"/>
      <c r="G619" s="54"/>
      <c r="H619" s="48"/>
      <c r="I619" s="49" t="str">
        <f t="shared" si="192"/>
        <v/>
      </c>
      <c r="J619" s="52" t="str">
        <f t="shared" si="193"/>
        <v/>
      </c>
      <c r="K619" s="107" t="str">
        <f t="shared" si="194"/>
        <v/>
      </c>
      <c r="M619" s="205"/>
      <c r="N619" s="206"/>
      <c r="P619" s="207"/>
      <c r="Q619" s="206"/>
      <c r="T619" s="206"/>
    </row>
    <row r="620" spans="1:20" ht="15.6" x14ac:dyDescent="0.3">
      <c r="A620" s="208">
        <f>Survey!H377</f>
        <v>30</v>
      </c>
      <c r="B620" s="209">
        <f>Survey!G377</f>
        <v>0.72639999999999905</v>
      </c>
      <c r="C620" s="49">
        <f t="shared" ref="C620:C637" si="195">IF(B620="","",ROUNDUP(((B619+B620)/2),2))</f>
        <v>0.86</v>
      </c>
      <c r="D620" s="52">
        <f t="shared" ref="D620:D637" si="196">IF(A620="","",ROUND((A620-A619),2))</f>
        <v>5</v>
      </c>
      <c r="E620" s="50">
        <f t="shared" ref="E620:E637" si="197">IF(D620="","",IF(B620="","",ROUND((D620*C620),3)))</f>
        <v>4.3</v>
      </c>
      <c r="F620" s="40"/>
      <c r="G620" s="54"/>
      <c r="H620" s="48"/>
      <c r="I620" s="49" t="str">
        <f>IF(H620="","",ROUNDUP(((#REF!+H620)/2),2))</f>
        <v/>
      </c>
      <c r="J620" s="52" t="str">
        <f>IF(G620="","",ROUND((G620-#REF!),2))</f>
        <v/>
      </c>
      <c r="K620" s="107" t="str">
        <f t="shared" si="194"/>
        <v/>
      </c>
      <c r="M620" s="205"/>
      <c r="N620" s="206"/>
      <c r="P620" s="207"/>
      <c r="Q620" s="206"/>
      <c r="T620" s="206"/>
    </row>
    <row r="621" spans="1:20" ht="15.6" x14ac:dyDescent="0.3">
      <c r="A621" s="208">
        <f>Survey!H378</f>
        <v>36</v>
      </c>
      <c r="B621" s="209">
        <f>Survey!G378</f>
        <v>0.43639999999999901</v>
      </c>
      <c r="C621" s="49">
        <f t="shared" si="195"/>
        <v>0.59</v>
      </c>
      <c r="D621" s="52">
        <f t="shared" si="196"/>
        <v>6</v>
      </c>
      <c r="E621" s="50">
        <f t="shared" si="197"/>
        <v>3.54</v>
      </c>
      <c r="F621" s="40"/>
      <c r="G621" s="54"/>
      <c r="H621" s="48"/>
      <c r="I621" s="49" t="str">
        <f t="shared" si="192"/>
        <v/>
      </c>
      <c r="J621" s="52" t="str">
        <f t="shared" si="193"/>
        <v/>
      </c>
      <c r="K621" s="107" t="str">
        <f t="shared" si="194"/>
        <v/>
      </c>
      <c r="M621" s="205"/>
      <c r="N621" s="206"/>
      <c r="P621" s="207"/>
      <c r="Q621" s="206"/>
      <c r="T621" s="206"/>
    </row>
    <row r="622" spans="1:20" ht="15.6" x14ac:dyDescent="0.3">
      <c r="A622" s="208">
        <f>Survey!H379</f>
        <v>41</v>
      </c>
      <c r="B622" s="209">
        <f>Survey!G379</f>
        <v>0.10639999999999894</v>
      </c>
      <c r="C622" s="49">
        <f t="shared" si="195"/>
        <v>0.28000000000000003</v>
      </c>
      <c r="D622" s="52">
        <f t="shared" si="196"/>
        <v>5</v>
      </c>
      <c r="E622" s="50">
        <f t="shared" si="197"/>
        <v>1.4</v>
      </c>
      <c r="F622" s="40"/>
      <c r="G622" s="54"/>
      <c r="H622" s="48"/>
      <c r="I622" s="49" t="str">
        <f t="shared" ref="I622:I637" si="198">IF(H622="","",ROUNDUP(((H621+H622)/2),2))</f>
        <v/>
      </c>
      <c r="J622" s="52" t="str">
        <f t="shared" ref="J622:J637" si="199">IF(G622="","",ROUND((G622-G621),2))</f>
        <v/>
      </c>
      <c r="K622" s="107" t="str">
        <f t="shared" ref="K622:K637" si="200">IF(J622="","",IF(H622="","",ROUND((J622*I622),3)))</f>
        <v/>
      </c>
      <c r="M622" s="205"/>
      <c r="N622" s="206"/>
      <c r="P622" s="207"/>
      <c r="Q622" s="206"/>
      <c r="T622" s="206"/>
    </row>
    <row r="623" spans="1:20" ht="15.6" x14ac:dyDescent="0.3">
      <c r="A623" s="208">
        <f>Survey!H380</f>
        <v>47</v>
      </c>
      <c r="B623" s="209">
        <f>Survey!G380</f>
        <v>2.6399999999999091E-2</v>
      </c>
      <c r="C623" s="49">
        <f t="shared" si="195"/>
        <v>6.9999999999999993E-2</v>
      </c>
      <c r="D623" s="52">
        <f t="shared" si="196"/>
        <v>6</v>
      </c>
      <c r="E623" s="50">
        <f t="shared" si="197"/>
        <v>0.42</v>
      </c>
      <c r="F623" s="40"/>
      <c r="G623" s="54"/>
      <c r="H623" s="48"/>
      <c r="I623" s="49" t="str">
        <f t="shared" si="198"/>
        <v/>
      </c>
      <c r="J623" s="52" t="str">
        <f t="shared" si="199"/>
        <v/>
      </c>
      <c r="K623" s="107" t="str">
        <f t="shared" si="200"/>
        <v/>
      </c>
      <c r="M623" s="205"/>
      <c r="N623" s="206"/>
      <c r="P623" s="207"/>
      <c r="Q623" s="206"/>
      <c r="T623" s="206"/>
    </row>
    <row r="624" spans="1:20" ht="15.6" customHeight="1" x14ac:dyDescent="0.3">
      <c r="A624" s="208">
        <f>Survey!H381</f>
        <v>52</v>
      </c>
      <c r="B624" s="209">
        <f>Survey!G381</f>
        <v>-0.29360000000000097</v>
      </c>
      <c r="C624" s="49">
        <f t="shared" si="195"/>
        <v>-0.14000000000000001</v>
      </c>
      <c r="D624" s="52">
        <f t="shared" si="196"/>
        <v>5</v>
      </c>
      <c r="E624" s="50">
        <f t="shared" si="197"/>
        <v>-0.7</v>
      </c>
      <c r="F624" s="40"/>
      <c r="G624" s="54"/>
      <c r="H624" s="48"/>
      <c r="I624" s="49" t="str">
        <f t="shared" si="198"/>
        <v/>
      </c>
      <c r="J624" s="52" t="str">
        <f t="shared" si="199"/>
        <v/>
      </c>
      <c r="K624" s="107" t="str">
        <f t="shared" si="200"/>
        <v/>
      </c>
      <c r="M624" s="205"/>
      <c r="N624" s="206"/>
      <c r="P624" s="207"/>
      <c r="Q624" s="206"/>
      <c r="T624" s="206"/>
    </row>
    <row r="625" spans="1:20" ht="15.6" customHeight="1" x14ac:dyDescent="0.3">
      <c r="A625" s="208">
        <f>Survey!H382</f>
        <v>58</v>
      </c>
      <c r="B625" s="209">
        <f>Survey!G382</f>
        <v>0.12639999999999896</v>
      </c>
      <c r="C625" s="49">
        <f t="shared" si="195"/>
        <v>-0.09</v>
      </c>
      <c r="D625" s="52">
        <f t="shared" si="196"/>
        <v>6</v>
      </c>
      <c r="E625" s="50">
        <f t="shared" si="197"/>
        <v>-0.54</v>
      </c>
      <c r="F625" s="40"/>
      <c r="G625" s="54"/>
      <c r="H625" s="48"/>
      <c r="I625" s="49" t="str">
        <f t="shared" si="198"/>
        <v/>
      </c>
      <c r="J625" s="52" t="str">
        <f t="shared" si="199"/>
        <v/>
      </c>
      <c r="K625" s="107" t="str">
        <f t="shared" si="200"/>
        <v/>
      </c>
      <c r="M625" s="205"/>
      <c r="N625" s="206"/>
      <c r="P625" s="207"/>
      <c r="Q625" s="206"/>
      <c r="T625" s="206"/>
    </row>
    <row r="626" spans="1:20" ht="15.6" x14ac:dyDescent="0.3">
      <c r="A626" s="208">
        <f>Survey!H383</f>
        <v>63</v>
      </c>
      <c r="B626" s="209">
        <f>Survey!G383</f>
        <v>-0.22360000000000091</v>
      </c>
      <c r="C626" s="49">
        <f t="shared" si="195"/>
        <v>-0.05</v>
      </c>
      <c r="D626" s="52">
        <f t="shared" si="196"/>
        <v>5</v>
      </c>
      <c r="E626" s="50">
        <f t="shared" si="197"/>
        <v>-0.25</v>
      </c>
      <c r="F626" s="40"/>
      <c r="G626" s="54"/>
      <c r="H626" s="48"/>
      <c r="I626" s="49" t="str">
        <f t="shared" si="198"/>
        <v/>
      </c>
      <c r="J626" s="52" t="str">
        <f t="shared" si="199"/>
        <v/>
      </c>
      <c r="K626" s="107" t="str">
        <f t="shared" si="200"/>
        <v/>
      </c>
      <c r="M626" s="205"/>
      <c r="N626" s="206"/>
      <c r="P626" s="207"/>
      <c r="Q626" s="206"/>
      <c r="T626" s="206"/>
    </row>
    <row r="627" spans="1:20" ht="15.6" x14ac:dyDescent="0.3">
      <c r="A627" s="208">
        <f>Survey!H384</f>
        <v>69</v>
      </c>
      <c r="B627" s="209">
        <f>Survey!G384</f>
        <v>-0.55360000000000076</v>
      </c>
      <c r="C627" s="49">
        <f t="shared" si="195"/>
        <v>-0.39</v>
      </c>
      <c r="D627" s="52">
        <f t="shared" si="196"/>
        <v>6</v>
      </c>
      <c r="E627" s="50">
        <f t="shared" si="197"/>
        <v>-2.34</v>
      </c>
      <c r="F627" s="40"/>
      <c r="G627" s="54"/>
      <c r="H627" s="48"/>
      <c r="I627" s="49" t="str">
        <f t="shared" si="198"/>
        <v/>
      </c>
      <c r="J627" s="52" t="str">
        <f t="shared" si="199"/>
        <v/>
      </c>
      <c r="K627" s="107" t="str">
        <f t="shared" si="200"/>
        <v/>
      </c>
      <c r="M627" s="205"/>
      <c r="N627" s="206"/>
      <c r="P627" s="207"/>
      <c r="Q627" s="206"/>
      <c r="T627" s="206"/>
    </row>
    <row r="628" spans="1:20" ht="15.6" x14ac:dyDescent="0.3">
      <c r="A628" s="208">
        <f>Survey!H385</f>
        <v>74</v>
      </c>
      <c r="B628" s="209">
        <f>Survey!G385</f>
        <v>-0.73360000000000092</v>
      </c>
      <c r="C628" s="49">
        <f t="shared" si="195"/>
        <v>-0.65</v>
      </c>
      <c r="D628" s="52">
        <f t="shared" si="196"/>
        <v>5</v>
      </c>
      <c r="E628" s="50">
        <f t="shared" si="197"/>
        <v>-3.25</v>
      </c>
      <c r="F628" s="40"/>
      <c r="G628" s="54"/>
      <c r="H628" s="48"/>
      <c r="I628" s="49" t="str">
        <f t="shared" si="198"/>
        <v/>
      </c>
      <c r="J628" s="52" t="str">
        <f t="shared" si="199"/>
        <v/>
      </c>
      <c r="K628" s="107" t="str">
        <f t="shared" si="200"/>
        <v/>
      </c>
      <c r="M628" s="205"/>
      <c r="N628" s="206"/>
      <c r="P628" s="207"/>
      <c r="Q628" s="206"/>
      <c r="T628" s="206"/>
    </row>
    <row r="629" spans="1:20" ht="15.6" x14ac:dyDescent="0.3">
      <c r="A629" s="208">
        <f>Survey!H386</f>
        <v>80</v>
      </c>
      <c r="B629" s="209">
        <f>Survey!G386</f>
        <v>-0.42360000000000086</v>
      </c>
      <c r="C629" s="49">
        <f t="shared" si="195"/>
        <v>-0.57999999999999996</v>
      </c>
      <c r="D629" s="52">
        <f t="shared" si="196"/>
        <v>6</v>
      </c>
      <c r="E629" s="50">
        <f t="shared" si="197"/>
        <v>-3.48</v>
      </c>
      <c r="F629" s="40"/>
      <c r="G629" s="54"/>
      <c r="H629" s="48"/>
      <c r="I629" s="49" t="str">
        <f t="shared" si="198"/>
        <v/>
      </c>
      <c r="J629" s="52" t="str">
        <f t="shared" si="199"/>
        <v/>
      </c>
      <c r="K629" s="107" t="str">
        <f t="shared" si="200"/>
        <v/>
      </c>
      <c r="M629" s="205"/>
      <c r="N629" s="206"/>
      <c r="P629" s="207"/>
      <c r="Q629" s="206"/>
      <c r="T629" s="206"/>
    </row>
    <row r="630" spans="1:20" ht="15.6" x14ac:dyDescent="0.3">
      <c r="A630" s="208">
        <f>Survey!H387</f>
        <v>85</v>
      </c>
      <c r="B630" s="209">
        <f>Survey!G387</f>
        <v>0.12639999999999896</v>
      </c>
      <c r="C630" s="49">
        <f t="shared" si="195"/>
        <v>-0.15000000000000002</v>
      </c>
      <c r="D630" s="52">
        <f t="shared" si="196"/>
        <v>5</v>
      </c>
      <c r="E630" s="50">
        <f t="shared" si="197"/>
        <v>-0.75</v>
      </c>
      <c r="F630" s="40"/>
      <c r="G630" s="54"/>
      <c r="H630" s="48"/>
      <c r="I630" s="49" t="str">
        <f t="shared" si="198"/>
        <v/>
      </c>
      <c r="J630" s="52" t="str">
        <f t="shared" si="199"/>
        <v/>
      </c>
      <c r="K630" s="107" t="str">
        <f t="shared" si="200"/>
        <v/>
      </c>
      <c r="M630" s="205"/>
      <c r="N630" s="206"/>
      <c r="P630" s="207"/>
      <c r="Q630" s="206"/>
      <c r="T630" s="206"/>
    </row>
    <row r="631" spans="1:20" ht="15.6" x14ac:dyDescent="0.3">
      <c r="A631" s="208">
        <f>Survey!H388</f>
        <v>91</v>
      </c>
      <c r="B631" s="209">
        <f>Survey!G388</f>
        <v>-5.360000000000098E-2</v>
      </c>
      <c r="C631" s="49">
        <f t="shared" si="195"/>
        <v>0.04</v>
      </c>
      <c r="D631" s="52">
        <f t="shared" si="196"/>
        <v>6</v>
      </c>
      <c r="E631" s="50">
        <f t="shared" si="197"/>
        <v>0.24</v>
      </c>
      <c r="F631" s="40"/>
      <c r="G631" s="54"/>
      <c r="H631" s="48"/>
      <c r="I631" s="49" t="str">
        <f t="shared" si="198"/>
        <v/>
      </c>
      <c r="J631" s="52" t="str">
        <f t="shared" si="199"/>
        <v/>
      </c>
      <c r="K631" s="107" t="str">
        <f t="shared" si="200"/>
        <v/>
      </c>
      <c r="M631" s="205"/>
      <c r="N631" s="206"/>
      <c r="P631" s="207"/>
      <c r="Q631" s="206"/>
      <c r="T631" s="206"/>
    </row>
    <row r="632" spans="1:20" ht="15.6" x14ac:dyDescent="0.3">
      <c r="A632" s="208">
        <f>Survey!H389</f>
        <v>97</v>
      </c>
      <c r="B632" s="209">
        <f>Survey!G389</f>
        <v>0.11639999999999895</v>
      </c>
      <c r="C632" s="49">
        <f t="shared" si="195"/>
        <v>0.04</v>
      </c>
      <c r="D632" s="52">
        <f t="shared" si="196"/>
        <v>6</v>
      </c>
      <c r="E632" s="50">
        <f t="shared" si="197"/>
        <v>0.24</v>
      </c>
      <c r="F632" s="40"/>
      <c r="G632" s="54"/>
      <c r="H632" s="48"/>
      <c r="I632" s="49" t="str">
        <f t="shared" si="198"/>
        <v/>
      </c>
      <c r="J632" s="52" t="str">
        <f t="shared" si="199"/>
        <v/>
      </c>
      <c r="K632" s="107" t="str">
        <f t="shared" si="200"/>
        <v/>
      </c>
      <c r="M632" s="205"/>
      <c r="N632" s="206"/>
      <c r="P632" s="207"/>
      <c r="Q632" s="206"/>
      <c r="T632" s="206"/>
    </row>
    <row r="633" spans="1:20" ht="15.6" x14ac:dyDescent="0.3">
      <c r="A633" s="208">
        <f>Survey!H390</f>
        <v>102</v>
      </c>
      <c r="B633" s="209">
        <f>Survey!G390</f>
        <v>4.6399999999999109E-2</v>
      </c>
      <c r="C633" s="49">
        <f t="shared" si="195"/>
        <v>0.09</v>
      </c>
      <c r="D633" s="52">
        <f t="shared" si="196"/>
        <v>5</v>
      </c>
      <c r="E633" s="50">
        <f t="shared" si="197"/>
        <v>0.45</v>
      </c>
      <c r="F633" s="40"/>
      <c r="G633" s="54"/>
      <c r="H633" s="48"/>
      <c r="I633" s="49" t="str">
        <f t="shared" si="198"/>
        <v/>
      </c>
      <c r="J633" s="52" t="str">
        <f t="shared" si="199"/>
        <v/>
      </c>
      <c r="K633" s="107" t="str">
        <f t="shared" si="200"/>
        <v/>
      </c>
      <c r="M633" s="205"/>
      <c r="N633" s="206"/>
      <c r="P633" s="207"/>
      <c r="Q633" s="206"/>
      <c r="T633" s="206"/>
    </row>
    <row r="634" spans="1:20" ht="15.6" x14ac:dyDescent="0.3">
      <c r="A634" s="208">
        <f>Survey!H391</f>
        <v>107</v>
      </c>
      <c r="B634" s="209">
        <f>Survey!G391</f>
        <v>0.2863999999999991</v>
      </c>
      <c r="C634" s="49">
        <f t="shared" si="195"/>
        <v>0.17</v>
      </c>
      <c r="D634" s="52">
        <f t="shared" si="196"/>
        <v>5</v>
      </c>
      <c r="E634" s="50">
        <f t="shared" si="197"/>
        <v>0.85</v>
      </c>
      <c r="F634" s="40"/>
      <c r="G634" s="54"/>
      <c r="H634" s="48"/>
      <c r="I634" s="49" t="str">
        <f t="shared" si="198"/>
        <v/>
      </c>
      <c r="J634" s="52" t="str">
        <f t="shared" si="199"/>
        <v/>
      </c>
      <c r="K634" s="107" t="str">
        <f t="shared" si="200"/>
        <v/>
      </c>
      <c r="M634" s="205"/>
      <c r="N634" s="206"/>
      <c r="P634" s="207"/>
      <c r="Q634" s="206"/>
      <c r="T634" s="206"/>
    </row>
    <row r="635" spans="1:20" ht="15.6" x14ac:dyDescent="0.3">
      <c r="A635" s="208">
        <f>Survey!H393</f>
        <v>113</v>
      </c>
      <c r="B635" s="209">
        <f>Survey!G393</f>
        <v>1.7803999999999993</v>
      </c>
      <c r="C635" s="49">
        <f t="shared" si="195"/>
        <v>1.04</v>
      </c>
      <c r="D635" s="52">
        <f t="shared" si="196"/>
        <v>6</v>
      </c>
      <c r="E635" s="50">
        <f t="shared" si="197"/>
        <v>6.24</v>
      </c>
      <c r="F635" s="40"/>
      <c r="G635" s="54"/>
      <c r="H635" s="48"/>
      <c r="I635" s="49" t="str">
        <f>IF(H635="","",ROUNDUP(((#REF!+H635)/2),2))</f>
        <v/>
      </c>
      <c r="J635" s="52" t="str">
        <f>IF(G635="","",ROUND((G635-#REF!),2))</f>
        <v/>
      </c>
      <c r="K635" s="107" t="str">
        <f t="shared" si="200"/>
        <v/>
      </c>
      <c r="M635" s="205"/>
      <c r="N635" s="206"/>
      <c r="P635" s="207"/>
      <c r="Q635" s="206"/>
      <c r="T635" s="206"/>
    </row>
    <row r="636" spans="1:20" ht="15.6" x14ac:dyDescent="0.3">
      <c r="A636" s="208">
        <f>Survey!H394</f>
        <v>115</v>
      </c>
      <c r="B636" s="209">
        <f>Survey!G394</f>
        <v>2.630399999999999</v>
      </c>
      <c r="C636" s="49">
        <f t="shared" si="195"/>
        <v>2.21</v>
      </c>
      <c r="D636" s="52">
        <f t="shared" si="196"/>
        <v>2</v>
      </c>
      <c r="E636" s="50">
        <f t="shared" si="197"/>
        <v>4.42</v>
      </c>
      <c r="F636" s="40"/>
      <c r="G636" s="54"/>
      <c r="H636" s="48"/>
      <c r="I636" s="49" t="str">
        <f t="shared" si="198"/>
        <v/>
      </c>
      <c r="J636" s="52" t="str">
        <f t="shared" si="199"/>
        <v/>
      </c>
      <c r="K636" s="107" t="str">
        <f t="shared" si="200"/>
        <v/>
      </c>
      <c r="M636" s="205"/>
      <c r="N636" s="206"/>
      <c r="P636" s="207"/>
      <c r="Q636" s="206"/>
      <c r="T636" s="206"/>
    </row>
    <row r="637" spans="1:20" ht="16.2" thickBot="1" x14ac:dyDescent="0.35">
      <c r="A637" s="208">
        <f>Survey!H395</f>
        <v>118</v>
      </c>
      <c r="B637" s="209">
        <f>Survey!G395</f>
        <v>2.6003999999999992</v>
      </c>
      <c r="C637" s="49">
        <f t="shared" si="195"/>
        <v>2.6199999999999997</v>
      </c>
      <c r="D637" s="52">
        <f t="shared" si="196"/>
        <v>3</v>
      </c>
      <c r="E637" s="50">
        <f t="shared" si="197"/>
        <v>7.86</v>
      </c>
      <c r="F637" s="40"/>
      <c r="G637" s="54"/>
      <c r="H637" s="48"/>
      <c r="I637" s="49" t="str">
        <f t="shared" si="198"/>
        <v/>
      </c>
      <c r="J637" s="52" t="str">
        <f t="shared" si="199"/>
        <v/>
      </c>
      <c r="K637" s="107" t="str">
        <f t="shared" si="200"/>
        <v/>
      </c>
      <c r="M637" s="205"/>
      <c r="N637" s="206"/>
      <c r="P637" s="207"/>
      <c r="Q637" s="206"/>
      <c r="T637" s="206"/>
    </row>
    <row r="638" spans="1:20" ht="16.2" thickBot="1" x14ac:dyDescent="0.35">
      <c r="A638" s="287">
        <f>ROUND((SUM(D613:D637)),3)</f>
        <v>118</v>
      </c>
      <c r="B638" s="275"/>
      <c r="C638" s="272">
        <f>IF(A638="","-",IF(A638="-","-",IF(A638=0,"-",ROUND((SUM(E613:E637)),3))))</f>
        <v>58.96</v>
      </c>
      <c r="D638" s="272"/>
      <c r="E638" s="273"/>
      <c r="F638" s="41"/>
      <c r="G638" s="274">
        <f>ROUND((SUM(J613:J637)),3)</f>
        <v>7</v>
      </c>
      <c r="H638" s="275"/>
      <c r="I638" s="272">
        <f>IF(G638="","-",IF(G638="-","-",IF(G638=0,"-",ROUND((SUM(K613:K637)),3))))</f>
        <v>12.18</v>
      </c>
      <c r="J638" s="272"/>
      <c r="K638" s="273"/>
      <c r="M638" s="109" t="e">
        <f>#REF!</f>
        <v>#REF!</v>
      </c>
      <c r="N638" s="7"/>
      <c r="Q638" s="7"/>
      <c r="T638" s="7"/>
    </row>
    <row r="639" spans="1:20" ht="16.2" thickBot="1" x14ac:dyDescent="0.35">
      <c r="A639" s="276">
        <f>IF(C638="","-",IF(C638="-","-",IF(I638="","-",IF(I638="-","-",IF((C638-I638)&lt;=0,((C638-I638)*-1),(C638-I638))))))</f>
        <v>46.78</v>
      </c>
      <c r="B639" s="277"/>
      <c r="C639" s="277"/>
      <c r="D639" s="277"/>
      <c r="E639" s="277"/>
      <c r="F639" s="277"/>
      <c r="G639" s="277"/>
      <c r="H639" s="277"/>
      <c r="I639" s="277"/>
      <c r="J639" s="277"/>
      <c r="K639" s="278"/>
      <c r="M639" s="110" t="e">
        <f>#REF!</f>
        <v>#REF!</v>
      </c>
      <c r="N639" s="7"/>
      <c r="Q639" s="7"/>
      <c r="T639" s="7"/>
    </row>
    <row r="640" spans="1:20" ht="18" customHeight="1" x14ac:dyDescent="0.3">
      <c r="A640" s="20"/>
      <c r="B640" s="20"/>
      <c r="N640" s="7"/>
      <c r="Q640" s="7"/>
      <c r="T640" s="7"/>
    </row>
    <row r="641" spans="1:20" x14ac:dyDescent="0.3">
      <c r="D641" s="279">
        <f>A620</f>
        <v>30</v>
      </c>
      <c r="E641" s="279"/>
      <c r="F641" s="279"/>
      <c r="G641" s="279"/>
      <c r="H641" s="279"/>
      <c r="I641" s="279"/>
      <c r="J641" s="279"/>
      <c r="N641" s="7"/>
      <c r="Q641" s="7"/>
      <c r="T641" s="7"/>
    </row>
    <row r="642" spans="1:20" x14ac:dyDescent="0.3">
      <c r="D642" s="279"/>
      <c r="E642" s="279"/>
      <c r="F642" s="279"/>
      <c r="G642" s="279"/>
      <c r="H642" s="279"/>
      <c r="I642" s="279"/>
      <c r="J642" s="279"/>
      <c r="N642" s="7"/>
      <c r="Q642" s="7"/>
      <c r="T642" s="7"/>
    </row>
    <row r="643" spans="1:20" x14ac:dyDescent="0.3">
      <c r="N643" s="7"/>
      <c r="Q643" s="7"/>
      <c r="T643" s="7"/>
    </row>
    <row r="644" spans="1:20" x14ac:dyDescent="0.3">
      <c r="N644" s="7"/>
      <c r="Q644" s="7"/>
      <c r="T644" s="7"/>
    </row>
    <row r="645" spans="1:20" x14ac:dyDescent="0.3">
      <c r="N645" s="7"/>
      <c r="Q645" s="7"/>
      <c r="T645" s="7"/>
    </row>
    <row r="646" spans="1:20" x14ac:dyDescent="0.3">
      <c r="N646" s="7"/>
      <c r="Q646" s="7"/>
      <c r="T646" s="7"/>
    </row>
    <row r="647" spans="1:20" x14ac:dyDescent="0.3">
      <c r="N647" s="7"/>
      <c r="Q647" s="7"/>
      <c r="T647" s="7"/>
    </row>
    <row r="648" spans="1:20" x14ac:dyDescent="0.3">
      <c r="N648" s="7"/>
      <c r="Q648" s="7"/>
      <c r="T648" s="7"/>
    </row>
    <row r="649" spans="1:20" x14ac:dyDescent="0.3">
      <c r="N649" s="7"/>
      <c r="Q649" s="7"/>
      <c r="T649" s="7"/>
    </row>
    <row r="650" spans="1:20" x14ac:dyDescent="0.3">
      <c r="N650" s="7"/>
      <c r="Q650" s="7"/>
      <c r="T650" s="7"/>
    </row>
    <row r="651" spans="1:20" x14ac:dyDescent="0.3">
      <c r="N651" s="7"/>
      <c r="Q651" s="7"/>
      <c r="T651" s="7"/>
    </row>
    <row r="653" spans="1:20" ht="14.4" thickBot="1" x14ac:dyDescent="0.35">
      <c r="N653" s="7"/>
      <c r="Q653" s="7"/>
      <c r="T653" s="7"/>
    </row>
    <row r="654" spans="1:20" ht="16.2" thickBot="1" x14ac:dyDescent="0.35">
      <c r="A654" s="264" t="s">
        <v>140</v>
      </c>
      <c r="B654" s="265"/>
      <c r="C654" s="265"/>
      <c r="D654" s="265"/>
      <c r="E654" s="265"/>
      <c r="F654" s="265"/>
      <c r="G654" s="265"/>
      <c r="H654" s="265"/>
      <c r="I654" s="265"/>
      <c r="J654" s="265"/>
      <c r="K654" s="266"/>
      <c r="M654" s="267" t="s">
        <v>65</v>
      </c>
      <c r="N654" s="267"/>
      <c r="O654" s="108"/>
      <c r="P654" s="267" t="s">
        <v>66</v>
      </c>
      <c r="Q654" s="267"/>
      <c r="R654" s="108"/>
      <c r="S654" s="267" t="s">
        <v>67</v>
      </c>
      <c r="T654" s="267"/>
    </row>
    <row r="655" spans="1:20" ht="16.2" thickBot="1" x14ac:dyDescent="0.35">
      <c r="A655" s="280" t="s">
        <v>8</v>
      </c>
      <c r="B655" s="281"/>
      <c r="C655" s="281"/>
      <c r="D655" s="281"/>
      <c r="E655" s="282"/>
      <c r="F655" s="39"/>
      <c r="G655" s="283" t="s">
        <v>63</v>
      </c>
      <c r="H655" s="284"/>
      <c r="I655" s="284"/>
      <c r="J655" s="284"/>
      <c r="K655" s="285"/>
      <c r="M655" s="86" t="s">
        <v>68</v>
      </c>
      <c r="N655" s="87">
        <v>9.5</v>
      </c>
      <c r="P655" s="86" t="s">
        <v>69</v>
      </c>
      <c r="Q655" s="88">
        <v>-1.278</v>
      </c>
      <c r="S655" s="89">
        <v>0</v>
      </c>
      <c r="T655" s="90">
        <v>2</v>
      </c>
    </row>
    <row r="656" spans="1:20" ht="16.2" thickBot="1" x14ac:dyDescent="0.35">
      <c r="A656" s="42" t="s">
        <v>11</v>
      </c>
      <c r="B656" s="43" t="s">
        <v>12</v>
      </c>
      <c r="C656" s="43" t="s">
        <v>13</v>
      </c>
      <c r="D656" s="43" t="s">
        <v>11</v>
      </c>
      <c r="E656" s="44" t="s">
        <v>14</v>
      </c>
      <c r="F656" s="40"/>
      <c r="G656" s="42" t="str">
        <f>A656</f>
        <v>Dist</v>
      </c>
      <c r="H656" s="43" t="str">
        <f>B656</f>
        <v>R.L</v>
      </c>
      <c r="I656" s="43" t="str">
        <f>C656</f>
        <v>Av.RL</v>
      </c>
      <c r="J656" s="43" t="str">
        <f>D656</f>
        <v>Dist</v>
      </c>
      <c r="K656" s="44" t="str">
        <f>E656</f>
        <v>Area</v>
      </c>
      <c r="M656" s="86" t="s">
        <v>70</v>
      </c>
      <c r="N656" s="87">
        <v>6</v>
      </c>
      <c r="P656" s="86" t="s">
        <v>70</v>
      </c>
      <c r="Q656" s="88">
        <v>13.8</v>
      </c>
      <c r="S656" s="88">
        <v>2</v>
      </c>
      <c r="T656" s="88">
        <v>-3</v>
      </c>
    </row>
    <row r="657" spans="1:20" ht="15.6" x14ac:dyDescent="0.3">
      <c r="A657" s="208">
        <f>Survey!H397</f>
        <v>0</v>
      </c>
      <c r="B657" s="209">
        <f>Survey!G397</f>
        <v>1.1113999999999993</v>
      </c>
      <c r="C657" s="46" t="s">
        <v>15</v>
      </c>
      <c r="D657" s="51" t="s">
        <v>15</v>
      </c>
      <c r="E657" s="47" t="s">
        <v>15</v>
      </c>
      <c r="F657" s="40"/>
      <c r="G657" s="53">
        <v>0</v>
      </c>
      <c r="H657" s="45">
        <v>1.8819999999999979</v>
      </c>
      <c r="I657" s="46" t="s">
        <v>15</v>
      </c>
      <c r="J657" s="51" t="s">
        <v>15</v>
      </c>
      <c r="K657" s="106" t="s">
        <v>15</v>
      </c>
      <c r="M657" s="86" t="s">
        <v>71</v>
      </c>
      <c r="N657" s="87">
        <v>23</v>
      </c>
      <c r="P657" s="86" t="s">
        <v>71</v>
      </c>
      <c r="Q657" s="87">
        <v>23</v>
      </c>
      <c r="S657" s="88">
        <v>15</v>
      </c>
      <c r="T657" s="88">
        <v>12</v>
      </c>
    </row>
    <row r="658" spans="1:20" ht="15.6" x14ac:dyDescent="0.3">
      <c r="A658" s="208">
        <f>Survey!H398</f>
        <v>4</v>
      </c>
      <c r="B658" s="209">
        <f>Survey!G398</f>
        <v>1.0213999999999994</v>
      </c>
      <c r="C658" s="49">
        <f>IF(B658="","",ROUNDUP(((B657+B658)/2),2))</f>
        <v>1.07</v>
      </c>
      <c r="D658" s="52">
        <f>IF(A658="","",ROUND((A658-A657),2))</f>
        <v>4</v>
      </c>
      <c r="E658" s="50">
        <f>IF(D658="","",IF(B658="","",ROUND((D658*C658),3)))</f>
        <v>4.28</v>
      </c>
      <c r="F658" s="40"/>
      <c r="G658" s="54">
        <v>5</v>
      </c>
      <c r="H658" s="48">
        <v>1.9219999999999979</v>
      </c>
      <c r="I658" s="49">
        <f>IF(H658="","",ROUNDUP(((H657+H658)/2),2))</f>
        <v>1.91</v>
      </c>
      <c r="J658" s="52">
        <f>IF(G658="","",ROUND((G658-G657),2))</f>
        <v>5</v>
      </c>
      <c r="K658" s="107">
        <f>IF(J658="","",IF(H658="","",ROUND((J658*I658),3)))</f>
        <v>9.5500000000000007</v>
      </c>
      <c r="M658" s="91">
        <v>2</v>
      </c>
      <c r="N658" s="92">
        <v>2</v>
      </c>
      <c r="P658" s="93">
        <v>1.5</v>
      </c>
      <c r="Q658" s="94">
        <v>1.5</v>
      </c>
    </row>
    <row r="659" spans="1:20" ht="15.6" x14ac:dyDescent="0.3">
      <c r="A659" s="208">
        <f>Survey!H399</f>
        <v>8</v>
      </c>
      <c r="B659" s="209">
        <f>Survey!G399</f>
        <v>0.96139999999999937</v>
      </c>
      <c r="C659" s="49">
        <f t="shared" ref="C659:C664" si="201">IF(B659="","",ROUNDUP(((B658+B659)/2),2))</f>
        <v>1</v>
      </c>
      <c r="D659" s="52">
        <f t="shared" ref="D659:D664" si="202">IF(A659="","",ROUND((A659-A658),2))</f>
        <v>4</v>
      </c>
      <c r="E659" s="50">
        <f t="shared" ref="E659:E664" si="203">IF(D659="","",IF(B659="","",ROUND((D659*C659),3)))</f>
        <v>4</v>
      </c>
      <c r="F659" s="40"/>
      <c r="G659" s="54"/>
      <c r="H659" s="48"/>
      <c r="I659" s="49" t="str">
        <f t="shared" ref="I659:I664" si="204">IF(H659="","",ROUNDUP(((H658+H659)/2),2))</f>
        <v/>
      </c>
      <c r="J659" s="52" t="str">
        <f t="shared" ref="J659:J664" si="205">IF(G659="","",ROUND((G659-G658),2))</f>
        <v/>
      </c>
      <c r="K659" s="107" t="str">
        <f t="shared" ref="K659:K664" si="206">IF(J659="","",IF(H659="","",ROUND((J659*I659),3)))</f>
        <v/>
      </c>
      <c r="M659" s="95">
        <v>1</v>
      </c>
      <c r="N659" s="88">
        <v>0</v>
      </c>
      <c r="P659" s="96">
        <v>26</v>
      </c>
      <c r="Q659" s="88">
        <v>-0.50900000000000212</v>
      </c>
      <c r="S659" s="286" t="s">
        <v>72</v>
      </c>
      <c r="T659" s="286"/>
    </row>
    <row r="660" spans="1:20" ht="15.6" x14ac:dyDescent="0.3">
      <c r="A660" s="208">
        <f>Survey!H400</f>
        <v>12</v>
      </c>
      <c r="B660" s="209">
        <f>Survey!G400</f>
        <v>0.94139999999999935</v>
      </c>
      <c r="C660" s="49">
        <f t="shared" si="201"/>
        <v>0.96</v>
      </c>
      <c r="D660" s="52">
        <f t="shared" si="202"/>
        <v>4</v>
      </c>
      <c r="E660" s="50">
        <f t="shared" si="203"/>
        <v>3.84</v>
      </c>
      <c r="F660" s="40"/>
      <c r="G660" s="54"/>
      <c r="H660" s="48"/>
      <c r="I660" s="49" t="str">
        <f t="shared" si="204"/>
        <v/>
      </c>
      <c r="J660" s="52" t="str">
        <f t="shared" si="205"/>
        <v/>
      </c>
      <c r="K660" s="107" t="str">
        <f t="shared" si="206"/>
        <v/>
      </c>
      <c r="M660" s="97">
        <f>IF(N660="","-",(M659+(M658*(N655-N659))))</f>
        <v>20</v>
      </c>
      <c r="N660" s="88">
        <f>IF(N655="","-",N655)</f>
        <v>9.5</v>
      </c>
      <c r="P660" s="98">
        <f>IF(Q655="","-",(P659+(P658*IF((Q659-Q660)&lt;0,((Q659-Q660)*-1),(Q659-Q660)))))</f>
        <v>27.153499999999998</v>
      </c>
      <c r="Q660" s="88">
        <f>IF(Q655="","",Q655)</f>
        <v>-1.278</v>
      </c>
      <c r="S660" s="269">
        <v>1.25</v>
      </c>
      <c r="T660" s="269"/>
    </row>
    <row r="661" spans="1:20" ht="15.6" x14ac:dyDescent="0.3">
      <c r="A661" s="208">
        <f>Survey!H401</f>
        <v>16</v>
      </c>
      <c r="B661" s="209">
        <f>Survey!G401</f>
        <v>0.78139999999999921</v>
      </c>
      <c r="C661" s="49">
        <f t="shared" si="201"/>
        <v>0.87</v>
      </c>
      <c r="D661" s="52">
        <f t="shared" si="202"/>
        <v>4</v>
      </c>
      <c r="E661" s="50">
        <f t="shared" si="203"/>
        <v>3.48</v>
      </c>
      <c r="F661" s="40"/>
      <c r="G661" s="54"/>
      <c r="H661" s="48"/>
      <c r="I661" s="49" t="str">
        <f t="shared" si="204"/>
        <v/>
      </c>
      <c r="J661" s="52" t="str">
        <f t="shared" si="205"/>
        <v/>
      </c>
      <c r="K661" s="107" t="str">
        <f t="shared" si="206"/>
        <v/>
      </c>
      <c r="M661" s="99">
        <f>IF(N656="","-",(M660+N656))</f>
        <v>26</v>
      </c>
      <c r="N661" s="88">
        <f>IF(N655="","-",N655)</f>
        <v>9.5</v>
      </c>
      <c r="P661" s="100">
        <f>IF(Q656="","",(P660+Q656))</f>
        <v>40.953499999999998</v>
      </c>
      <c r="Q661" s="88">
        <f>IF(Q655="","",Q655)</f>
        <v>-1.278</v>
      </c>
      <c r="S661" s="101" t="s">
        <v>73</v>
      </c>
      <c r="T661" s="88">
        <f>IF(S656="","",IF(T656="","",(T656+((S660-T655)*((S656-T656)/(S655-T655))))))</f>
        <v>-1.125</v>
      </c>
    </row>
    <row r="662" spans="1:20" ht="15.6" x14ac:dyDescent="0.3">
      <c r="A662" s="208">
        <f>Survey!H402</f>
        <v>20</v>
      </c>
      <c r="B662" s="209">
        <f>Survey!G402</f>
        <v>1.0613999999999995</v>
      </c>
      <c r="C662" s="49">
        <f t="shared" si="201"/>
        <v>0.93</v>
      </c>
      <c r="D662" s="52">
        <f t="shared" si="202"/>
        <v>4</v>
      </c>
      <c r="E662" s="50">
        <f t="shared" si="203"/>
        <v>3.72</v>
      </c>
      <c r="F662" s="40"/>
      <c r="G662" s="54"/>
      <c r="H662" s="48"/>
      <c r="I662" s="49" t="str">
        <f t="shared" si="204"/>
        <v/>
      </c>
      <c r="J662" s="52" t="str">
        <f t="shared" si="205"/>
        <v/>
      </c>
      <c r="K662" s="107" t="str">
        <f t="shared" si="206"/>
        <v/>
      </c>
      <c r="M662" s="102">
        <f>IF(N662="","-",(M661+(N658*(N655-N662))))</f>
        <v>45</v>
      </c>
      <c r="N662" s="88">
        <v>0</v>
      </c>
      <c r="P662" s="103">
        <f>IF(Q655="","-",(P661+(Q658*IF((Q661-Q662)&lt;0,((Q661-Q662)*-1),(Q661-Q662)))))</f>
        <v>42.571999999999996</v>
      </c>
      <c r="Q662" s="88">
        <v>-0.19900000000000001</v>
      </c>
      <c r="S662" s="101" t="s">
        <v>74</v>
      </c>
      <c r="T662" s="88">
        <f>IF(S657="","",IF(T657="","",(T657+((S660-T655)*((S657-T657)/(S655-T655))))))</f>
        <v>13.125</v>
      </c>
    </row>
    <row r="663" spans="1:20" ht="15.6" x14ac:dyDescent="0.3">
      <c r="A663" s="208">
        <f>Survey!H403</f>
        <v>22</v>
      </c>
      <c r="B663" s="209">
        <f>Survey!G403</f>
        <v>1.6513999999999993</v>
      </c>
      <c r="C663" s="49">
        <f t="shared" si="201"/>
        <v>1.36</v>
      </c>
      <c r="D663" s="52">
        <f t="shared" si="202"/>
        <v>2</v>
      </c>
      <c r="E663" s="50">
        <f t="shared" si="203"/>
        <v>2.72</v>
      </c>
      <c r="F663" s="40"/>
      <c r="G663" s="54"/>
      <c r="H663" s="48"/>
      <c r="I663" s="49" t="str">
        <f t="shared" si="204"/>
        <v/>
      </c>
      <c r="J663" s="52" t="str">
        <f t="shared" si="205"/>
        <v/>
      </c>
      <c r="K663" s="107" t="str">
        <f t="shared" si="206"/>
        <v/>
      </c>
      <c r="M663" s="205"/>
      <c r="N663" s="206"/>
      <c r="P663" s="207"/>
      <c r="Q663" s="206"/>
      <c r="T663" s="206"/>
    </row>
    <row r="664" spans="1:20" ht="15.6" x14ac:dyDescent="0.3">
      <c r="A664" s="208">
        <f>Survey!H404</f>
        <v>23</v>
      </c>
      <c r="B664" s="209">
        <f>Survey!G404</f>
        <v>1.6573999999999993</v>
      </c>
      <c r="C664" s="49">
        <f t="shared" si="201"/>
        <v>1.66</v>
      </c>
      <c r="D664" s="52">
        <f t="shared" si="202"/>
        <v>1</v>
      </c>
      <c r="E664" s="50">
        <f t="shared" si="203"/>
        <v>1.66</v>
      </c>
      <c r="F664" s="40"/>
      <c r="G664" s="54"/>
      <c r="H664" s="48"/>
      <c r="I664" s="49" t="str">
        <f t="shared" si="204"/>
        <v/>
      </c>
      <c r="J664" s="52" t="str">
        <f t="shared" si="205"/>
        <v/>
      </c>
      <c r="K664" s="107" t="str">
        <f t="shared" si="206"/>
        <v/>
      </c>
      <c r="M664" s="205"/>
      <c r="N664" s="206"/>
      <c r="P664" s="207"/>
      <c r="Q664" s="206"/>
      <c r="T664" s="206"/>
    </row>
    <row r="665" spans="1:20" ht="15.6" x14ac:dyDescent="0.3">
      <c r="A665" s="208">
        <f>Survey!H405</f>
        <v>24</v>
      </c>
      <c r="B665" s="209">
        <f>Survey!G405</f>
        <v>1.0413999999999994</v>
      </c>
      <c r="C665" s="49">
        <f t="shared" ref="C665" si="207">IF(B665="","",ROUNDUP(((B664+B665)/2),2))</f>
        <v>1.35</v>
      </c>
      <c r="D665" s="52">
        <f t="shared" ref="D665" si="208">IF(A665="","",ROUND((A665-A664),2))</f>
        <v>1</v>
      </c>
      <c r="E665" s="50">
        <f t="shared" ref="E665" si="209">IF(D665="","",IF(B665="","",ROUND((D665*C665),3)))</f>
        <v>1.35</v>
      </c>
      <c r="F665" s="40"/>
      <c r="G665" s="54"/>
      <c r="H665" s="48"/>
      <c r="I665" s="49" t="str">
        <f t="shared" ref="I665:I687" si="210">IF(H665="","",ROUNDUP(((H664+H665)/2),2))</f>
        <v/>
      </c>
      <c r="J665" s="52" t="str">
        <f t="shared" ref="J665:J687" si="211">IF(G665="","",ROUND((G665-G664),2))</f>
        <v/>
      </c>
      <c r="K665" s="107" t="str">
        <f t="shared" ref="K665:K687" si="212">IF(J665="","",IF(H665="","",ROUND((J665*I665),3)))</f>
        <v/>
      </c>
      <c r="M665" s="205"/>
      <c r="N665" s="206"/>
      <c r="P665" s="207"/>
      <c r="Q665" s="206"/>
      <c r="T665" s="206"/>
    </row>
    <row r="666" spans="1:20" ht="15.6" x14ac:dyDescent="0.3">
      <c r="A666" s="208">
        <f>Survey!H407</f>
        <v>26</v>
      </c>
      <c r="B666" s="209">
        <f>Survey!G407</f>
        <v>1.0283999999999995</v>
      </c>
      <c r="C666" s="49">
        <f t="shared" ref="C666:C687" si="213">IF(B666="","",ROUNDUP(((B665+B666)/2),2))</f>
        <v>1.04</v>
      </c>
      <c r="D666" s="52">
        <f t="shared" ref="D666:D687" si="214">IF(A666="","",ROUND((A666-A665),2))</f>
        <v>2</v>
      </c>
      <c r="E666" s="50">
        <f t="shared" ref="E666:E687" si="215">IF(D666="","",IF(B666="","",ROUND((D666*C666),3)))</f>
        <v>2.08</v>
      </c>
      <c r="F666" s="40"/>
      <c r="G666" s="54"/>
      <c r="H666" s="48"/>
      <c r="I666" s="49" t="str">
        <f>IF(H666="","",ROUNDUP(((#REF!+H666)/2),2))</f>
        <v/>
      </c>
      <c r="J666" s="52" t="str">
        <f>IF(G666="","",ROUND((G666-#REF!),2))</f>
        <v/>
      </c>
      <c r="K666" s="107" t="str">
        <f t="shared" si="212"/>
        <v/>
      </c>
      <c r="M666" s="205"/>
      <c r="N666" s="206"/>
      <c r="P666" s="207"/>
      <c r="Q666" s="206"/>
      <c r="T666" s="206"/>
    </row>
    <row r="667" spans="1:20" ht="15.6" x14ac:dyDescent="0.3">
      <c r="A667" s="208">
        <f>Survey!H408</f>
        <v>29</v>
      </c>
      <c r="B667" s="209">
        <f>Survey!G408</f>
        <v>0.33839999999999937</v>
      </c>
      <c r="C667" s="49">
        <f t="shared" si="213"/>
        <v>0.69000000000000006</v>
      </c>
      <c r="D667" s="52">
        <f t="shared" si="214"/>
        <v>3</v>
      </c>
      <c r="E667" s="50">
        <f t="shared" si="215"/>
        <v>2.0699999999999998</v>
      </c>
      <c r="F667" s="40"/>
      <c r="G667" s="54"/>
      <c r="H667" s="48"/>
      <c r="I667" s="49" t="str">
        <f t="shared" si="210"/>
        <v/>
      </c>
      <c r="J667" s="52" t="str">
        <f t="shared" si="211"/>
        <v/>
      </c>
      <c r="K667" s="107" t="str">
        <f t="shared" si="212"/>
        <v/>
      </c>
      <c r="M667" s="205"/>
      <c r="N667" s="206"/>
      <c r="P667" s="207"/>
      <c r="Q667" s="206"/>
      <c r="T667" s="206"/>
    </row>
    <row r="668" spans="1:20" ht="15.6" customHeight="1" x14ac:dyDescent="0.3">
      <c r="A668" s="208">
        <f>Survey!H409</f>
        <v>31</v>
      </c>
      <c r="B668" s="209">
        <f>Survey!G409</f>
        <v>-6.1600000000000543E-2</v>
      </c>
      <c r="C668" s="49">
        <f t="shared" si="213"/>
        <v>0.14000000000000001</v>
      </c>
      <c r="D668" s="52">
        <f t="shared" si="214"/>
        <v>2</v>
      </c>
      <c r="E668" s="50">
        <f t="shared" si="215"/>
        <v>0.28000000000000003</v>
      </c>
      <c r="F668" s="40"/>
      <c r="G668" s="54"/>
      <c r="H668" s="48"/>
      <c r="I668" s="49" t="str">
        <f t="shared" si="210"/>
        <v/>
      </c>
      <c r="J668" s="52" t="str">
        <f t="shared" si="211"/>
        <v/>
      </c>
      <c r="K668" s="107" t="str">
        <f t="shared" si="212"/>
        <v/>
      </c>
      <c r="M668" s="205"/>
      <c r="N668" s="206"/>
      <c r="P668" s="207"/>
      <c r="Q668" s="206"/>
      <c r="T668" s="206"/>
    </row>
    <row r="669" spans="1:20" ht="15.6" customHeight="1" x14ac:dyDescent="0.3">
      <c r="A669" s="208">
        <f>Survey!H410</f>
        <v>34</v>
      </c>
      <c r="B669" s="209">
        <f>Survey!G410</f>
        <v>-0.88160000000000038</v>
      </c>
      <c r="C669" s="49">
        <f t="shared" si="213"/>
        <v>-0.48</v>
      </c>
      <c r="D669" s="52">
        <f t="shared" si="214"/>
        <v>3</v>
      </c>
      <c r="E669" s="50">
        <f t="shared" si="215"/>
        <v>-1.44</v>
      </c>
      <c r="F669" s="40"/>
      <c r="G669" s="54"/>
      <c r="H669" s="48"/>
      <c r="I669" s="49" t="str">
        <f t="shared" si="210"/>
        <v/>
      </c>
      <c r="J669" s="52" t="str">
        <f t="shared" si="211"/>
        <v/>
      </c>
      <c r="K669" s="107" t="str">
        <f t="shared" si="212"/>
        <v/>
      </c>
      <c r="M669" s="205"/>
      <c r="N669" s="206"/>
      <c r="P669" s="207"/>
      <c r="Q669" s="206"/>
      <c r="T669" s="206"/>
    </row>
    <row r="670" spans="1:20" ht="15.6" x14ac:dyDescent="0.3">
      <c r="A670" s="208">
        <f>Survey!H411</f>
        <v>36</v>
      </c>
      <c r="B670" s="209">
        <f>Survey!G411</f>
        <v>-0.71160000000000045</v>
      </c>
      <c r="C670" s="49">
        <f t="shared" si="213"/>
        <v>-0.8</v>
      </c>
      <c r="D670" s="52">
        <f t="shared" si="214"/>
        <v>2</v>
      </c>
      <c r="E670" s="50">
        <f t="shared" si="215"/>
        <v>-1.6</v>
      </c>
      <c r="F670" s="40"/>
      <c r="G670" s="54"/>
      <c r="H670" s="48"/>
      <c r="I670" s="49" t="str">
        <f t="shared" si="210"/>
        <v/>
      </c>
      <c r="J670" s="52" t="str">
        <f t="shared" si="211"/>
        <v/>
      </c>
      <c r="K670" s="107" t="str">
        <f t="shared" si="212"/>
        <v/>
      </c>
      <c r="M670" s="205"/>
      <c r="N670" s="206"/>
      <c r="P670" s="207"/>
      <c r="Q670" s="206"/>
      <c r="T670" s="206"/>
    </row>
    <row r="671" spans="1:20" ht="15.6" x14ac:dyDescent="0.3">
      <c r="A671" s="208">
        <f>Survey!H412</f>
        <v>39</v>
      </c>
      <c r="B671" s="209">
        <f>Survey!G412</f>
        <v>0.33839999999999937</v>
      </c>
      <c r="C671" s="49">
        <f t="shared" si="213"/>
        <v>-0.19</v>
      </c>
      <c r="D671" s="52">
        <f t="shared" si="214"/>
        <v>3</v>
      </c>
      <c r="E671" s="50">
        <f t="shared" si="215"/>
        <v>-0.56999999999999995</v>
      </c>
      <c r="F671" s="40"/>
      <c r="G671" s="54"/>
      <c r="H671" s="48"/>
      <c r="I671" s="49" t="str">
        <f t="shared" si="210"/>
        <v/>
      </c>
      <c r="J671" s="52" t="str">
        <f t="shared" si="211"/>
        <v/>
      </c>
      <c r="K671" s="107" t="str">
        <f t="shared" si="212"/>
        <v/>
      </c>
      <c r="M671" s="205"/>
      <c r="N671" s="206"/>
      <c r="P671" s="207"/>
      <c r="Q671" s="206"/>
      <c r="T671" s="206"/>
    </row>
    <row r="672" spans="1:20" ht="15.6" x14ac:dyDescent="0.3">
      <c r="A672" s="208">
        <f>Survey!H413</f>
        <v>41</v>
      </c>
      <c r="B672" s="209">
        <f>Survey!G413</f>
        <v>1.4283999999999994</v>
      </c>
      <c r="C672" s="49">
        <f t="shared" si="213"/>
        <v>0.89</v>
      </c>
      <c r="D672" s="52">
        <f t="shared" si="214"/>
        <v>2</v>
      </c>
      <c r="E672" s="50">
        <f t="shared" si="215"/>
        <v>1.78</v>
      </c>
      <c r="F672" s="40"/>
      <c r="G672" s="54"/>
      <c r="H672" s="48"/>
      <c r="I672" s="49" t="str">
        <f t="shared" si="210"/>
        <v/>
      </c>
      <c r="J672" s="52" t="str">
        <f t="shared" si="211"/>
        <v/>
      </c>
      <c r="K672" s="107" t="str">
        <f t="shared" si="212"/>
        <v/>
      </c>
      <c r="M672" s="205"/>
      <c r="N672" s="206"/>
      <c r="P672" s="207"/>
      <c r="Q672" s="206"/>
      <c r="T672" s="206"/>
    </row>
    <row r="673" spans="1:20" ht="15.6" x14ac:dyDescent="0.3">
      <c r="A673" s="208">
        <f>Survey!H414</f>
        <v>44</v>
      </c>
      <c r="B673" s="209">
        <f>Survey!G414</f>
        <v>1.4383999999999995</v>
      </c>
      <c r="C673" s="49">
        <f t="shared" si="213"/>
        <v>1.44</v>
      </c>
      <c r="D673" s="52">
        <f t="shared" si="214"/>
        <v>3</v>
      </c>
      <c r="E673" s="50">
        <f t="shared" si="215"/>
        <v>4.32</v>
      </c>
      <c r="F673" s="40"/>
      <c r="G673" s="54"/>
      <c r="H673" s="48"/>
      <c r="I673" s="49" t="str">
        <f t="shared" si="210"/>
        <v/>
      </c>
      <c r="J673" s="52" t="str">
        <f t="shared" si="211"/>
        <v/>
      </c>
      <c r="K673" s="107" t="str">
        <f t="shared" si="212"/>
        <v/>
      </c>
      <c r="M673" s="205"/>
      <c r="N673" s="206"/>
      <c r="P673" s="207"/>
      <c r="Q673" s="206"/>
      <c r="T673" s="206"/>
    </row>
    <row r="674" spans="1:20" ht="15.6" x14ac:dyDescent="0.3">
      <c r="A674" s="208">
        <f>Survey!H415</f>
        <v>50</v>
      </c>
      <c r="B674" s="209">
        <f>Survey!G415</f>
        <v>0.97839999999999949</v>
      </c>
      <c r="C674" s="49">
        <f t="shared" si="213"/>
        <v>1.21</v>
      </c>
      <c r="D674" s="52">
        <f t="shared" si="214"/>
        <v>6</v>
      </c>
      <c r="E674" s="50">
        <f t="shared" si="215"/>
        <v>7.26</v>
      </c>
      <c r="F674" s="40"/>
      <c r="G674" s="54"/>
      <c r="H674" s="48"/>
      <c r="I674" s="49" t="str">
        <f t="shared" si="210"/>
        <v/>
      </c>
      <c r="J674" s="52" t="str">
        <f t="shared" si="211"/>
        <v/>
      </c>
      <c r="K674" s="107" t="str">
        <f t="shared" si="212"/>
        <v/>
      </c>
      <c r="M674" s="205"/>
      <c r="N674" s="206"/>
      <c r="P674" s="207"/>
      <c r="Q674" s="206"/>
      <c r="T674" s="206"/>
    </row>
    <row r="675" spans="1:20" ht="15.6" x14ac:dyDescent="0.3">
      <c r="A675" s="208">
        <f>Survey!H416</f>
        <v>56</v>
      </c>
      <c r="B675" s="209">
        <f>Survey!G416</f>
        <v>0.44839999999999947</v>
      </c>
      <c r="C675" s="49">
        <f t="shared" si="213"/>
        <v>0.72</v>
      </c>
      <c r="D675" s="52">
        <f t="shared" si="214"/>
        <v>6</v>
      </c>
      <c r="E675" s="50">
        <f t="shared" si="215"/>
        <v>4.32</v>
      </c>
      <c r="F675" s="40"/>
      <c r="G675" s="54"/>
      <c r="H675" s="48"/>
      <c r="I675" s="49" t="str">
        <f t="shared" si="210"/>
        <v/>
      </c>
      <c r="J675" s="52" t="str">
        <f t="shared" si="211"/>
        <v/>
      </c>
      <c r="K675" s="107" t="str">
        <f t="shared" si="212"/>
        <v/>
      </c>
      <c r="M675" s="205"/>
      <c r="N675" s="206"/>
      <c r="P675" s="207"/>
      <c r="Q675" s="206"/>
      <c r="T675" s="206"/>
    </row>
    <row r="676" spans="1:20" ht="15.6" x14ac:dyDescent="0.3">
      <c r="A676" s="208">
        <f>Survey!H417</f>
        <v>63</v>
      </c>
      <c r="B676" s="209">
        <f>Survey!G417</f>
        <v>0.25839999999999952</v>
      </c>
      <c r="C676" s="49">
        <f t="shared" si="213"/>
        <v>0.36</v>
      </c>
      <c r="D676" s="52">
        <f t="shared" si="214"/>
        <v>7</v>
      </c>
      <c r="E676" s="50">
        <f t="shared" si="215"/>
        <v>2.52</v>
      </c>
      <c r="F676" s="40"/>
      <c r="G676" s="54"/>
      <c r="H676" s="48"/>
      <c r="I676" s="49" t="str">
        <f t="shared" si="210"/>
        <v/>
      </c>
      <c r="J676" s="52" t="str">
        <f t="shared" si="211"/>
        <v/>
      </c>
      <c r="K676" s="107" t="str">
        <f t="shared" si="212"/>
        <v/>
      </c>
      <c r="M676" s="205"/>
      <c r="N676" s="206"/>
      <c r="P676" s="207"/>
      <c r="Q676" s="206"/>
      <c r="T676" s="206"/>
    </row>
    <row r="677" spans="1:20" ht="15.6" x14ac:dyDescent="0.3">
      <c r="A677" s="208">
        <f>Survey!H418</f>
        <v>69</v>
      </c>
      <c r="B677" s="209">
        <f>Survey!G418</f>
        <v>9.8399999999999377E-2</v>
      </c>
      <c r="C677" s="49">
        <f t="shared" si="213"/>
        <v>0.18000000000000002</v>
      </c>
      <c r="D677" s="52">
        <f t="shared" si="214"/>
        <v>6</v>
      </c>
      <c r="E677" s="50">
        <f t="shared" si="215"/>
        <v>1.08</v>
      </c>
      <c r="F677" s="40"/>
      <c r="G677" s="54"/>
      <c r="H677" s="48"/>
      <c r="I677" s="49" t="str">
        <f t="shared" si="210"/>
        <v/>
      </c>
      <c r="J677" s="52" t="str">
        <f t="shared" si="211"/>
        <v/>
      </c>
      <c r="K677" s="107" t="str">
        <f t="shared" si="212"/>
        <v/>
      </c>
      <c r="M677" s="205"/>
      <c r="N677" s="206"/>
      <c r="P677" s="207"/>
      <c r="Q677" s="206"/>
      <c r="T677" s="206"/>
    </row>
    <row r="678" spans="1:20" ht="15.6" x14ac:dyDescent="0.3">
      <c r="A678" s="208">
        <f>Survey!H419</f>
        <v>75</v>
      </c>
      <c r="B678" s="209">
        <f>Survey!G419</f>
        <v>-8.1600000000000561E-2</v>
      </c>
      <c r="C678" s="49">
        <f t="shared" si="213"/>
        <v>0.01</v>
      </c>
      <c r="D678" s="52">
        <f t="shared" si="214"/>
        <v>6</v>
      </c>
      <c r="E678" s="50">
        <f t="shared" si="215"/>
        <v>0.06</v>
      </c>
      <c r="F678" s="40"/>
      <c r="G678" s="54"/>
      <c r="H678" s="48"/>
      <c r="I678" s="49" t="str">
        <f t="shared" si="210"/>
        <v/>
      </c>
      <c r="J678" s="52" t="str">
        <f t="shared" si="211"/>
        <v/>
      </c>
      <c r="K678" s="107" t="str">
        <f t="shared" si="212"/>
        <v/>
      </c>
      <c r="M678" s="205"/>
      <c r="N678" s="206"/>
      <c r="P678" s="207"/>
      <c r="Q678" s="206"/>
      <c r="T678" s="206"/>
    </row>
    <row r="679" spans="1:20" ht="15.6" x14ac:dyDescent="0.3">
      <c r="A679" s="208">
        <f>Survey!H420</f>
        <v>80</v>
      </c>
      <c r="B679" s="209">
        <f>Survey!G420</f>
        <v>-0.19160000000000044</v>
      </c>
      <c r="C679" s="49">
        <f t="shared" si="213"/>
        <v>-0.14000000000000001</v>
      </c>
      <c r="D679" s="52">
        <f t="shared" si="214"/>
        <v>5</v>
      </c>
      <c r="E679" s="50">
        <f t="shared" si="215"/>
        <v>-0.7</v>
      </c>
      <c r="F679" s="40"/>
      <c r="G679" s="54"/>
      <c r="H679" s="48"/>
      <c r="I679" s="49" t="str">
        <f t="shared" si="210"/>
        <v/>
      </c>
      <c r="J679" s="52" t="str">
        <f t="shared" si="211"/>
        <v/>
      </c>
      <c r="K679" s="107" t="str">
        <f t="shared" si="212"/>
        <v/>
      </c>
      <c r="M679" s="205"/>
      <c r="N679" s="206"/>
      <c r="P679" s="207"/>
      <c r="Q679" s="206"/>
      <c r="T679" s="206"/>
    </row>
    <row r="680" spans="1:20" ht="15.6" x14ac:dyDescent="0.3">
      <c r="A680" s="208">
        <f>Survey!H421</f>
        <v>80.5</v>
      </c>
      <c r="B680" s="209">
        <f>Survey!G421</f>
        <v>-0.32160000000000033</v>
      </c>
      <c r="C680" s="49">
        <f t="shared" si="213"/>
        <v>-0.26</v>
      </c>
      <c r="D680" s="52">
        <f t="shared" si="214"/>
        <v>0.5</v>
      </c>
      <c r="E680" s="50">
        <f t="shared" si="215"/>
        <v>-0.13</v>
      </c>
      <c r="F680" s="40"/>
      <c r="G680" s="54"/>
      <c r="H680" s="48"/>
      <c r="I680" s="49" t="str">
        <f t="shared" si="210"/>
        <v/>
      </c>
      <c r="J680" s="52" t="str">
        <f t="shared" si="211"/>
        <v/>
      </c>
      <c r="K680" s="107" t="str">
        <f t="shared" si="212"/>
        <v/>
      </c>
      <c r="M680" s="205"/>
      <c r="N680" s="206"/>
      <c r="P680" s="207"/>
      <c r="Q680" s="206"/>
      <c r="T680" s="206"/>
    </row>
    <row r="681" spans="1:20" ht="15.6" x14ac:dyDescent="0.3">
      <c r="A681" s="208">
        <f>Survey!H422</f>
        <v>90</v>
      </c>
      <c r="B681" s="209">
        <f>Survey!G422</f>
        <v>-0.42160000000000042</v>
      </c>
      <c r="C681" s="49">
        <f t="shared" si="213"/>
        <v>-0.38</v>
      </c>
      <c r="D681" s="52">
        <f t="shared" si="214"/>
        <v>9.5</v>
      </c>
      <c r="E681" s="50">
        <f t="shared" si="215"/>
        <v>-3.61</v>
      </c>
      <c r="F681" s="40"/>
      <c r="G681" s="54"/>
      <c r="H681" s="48"/>
      <c r="I681" s="49" t="str">
        <f t="shared" si="210"/>
        <v/>
      </c>
      <c r="J681" s="52" t="str">
        <f t="shared" si="211"/>
        <v/>
      </c>
      <c r="K681" s="107" t="str">
        <f t="shared" si="212"/>
        <v/>
      </c>
      <c r="M681" s="205"/>
      <c r="N681" s="206"/>
      <c r="P681" s="207"/>
      <c r="Q681" s="206"/>
      <c r="T681" s="206"/>
    </row>
    <row r="682" spans="1:20" ht="15.6" x14ac:dyDescent="0.3">
      <c r="A682" s="208">
        <f>Survey!H423</f>
        <v>95</v>
      </c>
      <c r="B682" s="209">
        <f>Survey!G423</f>
        <v>-1.2516000000000005</v>
      </c>
      <c r="C682" s="49">
        <f t="shared" si="213"/>
        <v>-0.84</v>
      </c>
      <c r="D682" s="52">
        <f t="shared" si="214"/>
        <v>5</v>
      </c>
      <c r="E682" s="50">
        <f t="shared" si="215"/>
        <v>-4.2</v>
      </c>
      <c r="F682" s="40"/>
      <c r="G682" s="54"/>
      <c r="H682" s="48"/>
      <c r="I682" s="49"/>
      <c r="J682" s="52"/>
      <c r="K682" s="107"/>
      <c r="M682" s="205"/>
      <c r="N682" s="206"/>
      <c r="P682" s="207"/>
      <c r="Q682" s="206"/>
      <c r="T682" s="206"/>
    </row>
    <row r="683" spans="1:20" ht="15.6" x14ac:dyDescent="0.3">
      <c r="A683" s="208">
        <f>Survey!H424</f>
        <v>98</v>
      </c>
      <c r="B683" s="209">
        <f>Survey!G424</f>
        <v>3.8399999999999546E-2</v>
      </c>
      <c r="C683" s="49">
        <f t="shared" si="213"/>
        <v>-0.61</v>
      </c>
      <c r="D683" s="52">
        <f t="shared" si="214"/>
        <v>3</v>
      </c>
      <c r="E683" s="50">
        <f t="shared" si="215"/>
        <v>-1.83</v>
      </c>
      <c r="F683" s="40"/>
      <c r="G683" s="54"/>
      <c r="H683" s="48"/>
      <c r="I683" s="49"/>
      <c r="J683" s="52"/>
      <c r="K683" s="107"/>
      <c r="M683" s="205"/>
      <c r="N683" s="206"/>
      <c r="P683" s="207"/>
      <c r="Q683" s="206"/>
      <c r="T683" s="206"/>
    </row>
    <row r="684" spans="1:20" ht="15.6" x14ac:dyDescent="0.3">
      <c r="A684" s="208">
        <f>Survey!H425</f>
        <v>100</v>
      </c>
      <c r="B684" s="209">
        <f>Survey!G425</f>
        <v>0.25839999999999952</v>
      </c>
      <c r="C684" s="49">
        <f t="shared" si="213"/>
        <v>0.15000000000000002</v>
      </c>
      <c r="D684" s="52">
        <f t="shared" si="214"/>
        <v>2</v>
      </c>
      <c r="E684" s="50">
        <f t="shared" si="215"/>
        <v>0.3</v>
      </c>
      <c r="F684" s="40"/>
      <c r="G684" s="54"/>
      <c r="H684" s="48"/>
      <c r="I684" s="49"/>
      <c r="J684" s="52"/>
      <c r="K684" s="107"/>
      <c r="M684" s="205"/>
      <c r="N684" s="206"/>
      <c r="P684" s="207"/>
      <c r="Q684" s="206"/>
      <c r="T684" s="206"/>
    </row>
    <row r="685" spans="1:20" ht="15.6" x14ac:dyDescent="0.3">
      <c r="A685" s="208">
        <f>Survey!H427</f>
        <v>102</v>
      </c>
      <c r="B685" s="209">
        <f>Survey!G427</f>
        <v>1.2013999999999996</v>
      </c>
      <c r="C685" s="49">
        <f t="shared" si="213"/>
        <v>0.73</v>
      </c>
      <c r="D685" s="52">
        <f t="shared" si="214"/>
        <v>2</v>
      </c>
      <c r="E685" s="50">
        <f t="shared" si="215"/>
        <v>1.46</v>
      </c>
      <c r="F685" s="40"/>
      <c r="G685" s="54"/>
      <c r="H685" s="48"/>
      <c r="I685" s="49" t="str">
        <f>IF(H685="","",ROUNDUP(((H681+H685)/2),2))</f>
        <v/>
      </c>
      <c r="J685" s="52" t="str">
        <f>IF(G685="","",ROUND((G685-G681),2))</f>
        <v/>
      </c>
      <c r="K685" s="107" t="str">
        <f t="shared" si="212"/>
        <v/>
      </c>
      <c r="M685" s="205"/>
      <c r="N685" s="206"/>
      <c r="P685" s="207"/>
      <c r="Q685" s="206"/>
      <c r="T685" s="206"/>
    </row>
    <row r="686" spans="1:20" ht="15.6" x14ac:dyDescent="0.3">
      <c r="A686" s="208">
        <f>Survey!H428</f>
        <v>103</v>
      </c>
      <c r="B686" s="209">
        <f>Survey!G428</f>
        <v>2.1713999999999993</v>
      </c>
      <c r="C686" s="49">
        <f t="shared" si="213"/>
        <v>1.69</v>
      </c>
      <c r="D686" s="52">
        <f t="shared" si="214"/>
        <v>1</v>
      </c>
      <c r="E686" s="50">
        <f t="shared" si="215"/>
        <v>1.69</v>
      </c>
      <c r="F686" s="40"/>
      <c r="G686" s="54"/>
      <c r="H686" s="48"/>
      <c r="I686" s="49" t="str">
        <f t="shared" si="210"/>
        <v/>
      </c>
      <c r="J686" s="52" t="str">
        <f t="shared" si="211"/>
        <v/>
      </c>
      <c r="K686" s="107" t="str">
        <f t="shared" si="212"/>
        <v/>
      </c>
      <c r="M686" s="205"/>
      <c r="N686" s="206"/>
      <c r="P686" s="207"/>
      <c r="Q686" s="206"/>
      <c r="T686" s="206"/>
    </row>
    <row r="687" spans="1:20" ht="16.2" thickBot="1" x14ac:dyDescent="0.35">
      <c r="A687" s="208">
        <f>Survey!H429</f>
        <v>108</v>
      </c>
      <c r="B687" s="209">
        <f>Survey!G429</f>
        <v>2.0513999999999992</v>
      </c>
      <c r="C687" s="49">
        <f t="shared" si="213"/>
        <v>2.1199999999999997</v>
      </c>
      <c r="D687" s="52">
        <f t="shared" si="214"/>
        <v>5</v>
      </c>
      <c r="E687" s="50">
        <f t="shared" si="215"/>
        <v>10.6</v>
      </c>
      <c r="F687" s="40"/>
      <c r="G687" s="54"/>
      <c r="H687" s="48"/>
      <c r="I687" s="49" t="str">
        <f t="shared" si="210"/>
        <v/>
      </c>
      <c r="J687" s="52" t="str">
        <f t="shared" si="211"/>
        <v/>
      </c>
      <c r="K687" s="107" t="str">
        <f t="shared" si="212"/>
        <v/>
      </c>
      <c r="M687" s="205"/>
      <c r="N687" s="206"/>
      <c r="P687" s="207"/>
      <c r="Q687" s="206"/>
      <c r="T687" s="206"/>
    </row>
    <row r="688" spans="1:20" ht="16.2" thickBot="1" x14ac:dyDescent="0.35">
      <c r="A688" s="287">
        <f>ROUND((SUM(D657:D687)),3)</f>
        <v>108</v>
      </c>
      <c r="B688" s="275"/>
      <c r="C688" s="272">
        <f>IF(A688="","-",IF(A688="-","-",IF(A688=0,"-",ROUND((SUM(E657:E687)),3))))</f>
        <v>50.79</v>
      </c>
      <c r="D688" s="272"/>
      <c r="E688" s="273"/>
      <c r="F688" s="41"/>
      <c r="G688" s="274">
        <f>ROUND((SUM(J657:J687)),3)</f>
        <v>5</v>
      </c>
      <c r="H688" s="275"/>
      <c r="I688" s="272">
        <f>IF(G688="","-",IF(G688="-","-",IF(G688=0,"-",ROUND((SUM(K657:K687)),3))))</f>
        <v>9.5500000000000007</v>
      </c>
      <c r="J688" s="272"/>
      <c r="K688" s="273"/>
      <c r="M688" s="109" t="e">
        <f>#REF!</f>
        <v>#REF!</v>
      </c>
      <c r="N688" s="7"/>
      <c r="Q688" s="7"/>
      <c r="T688" s="7"/>
    </row>
    <row r="689" spans="1:20" ht="16.2" thickBot="1" x14ac:dyDescent="0.35">
      <c r="A689" s="276">
        <f>IF(C688="","-",IF(C688="-","-",IF(I688="","-",IF(I688="-","-",IF((C688-I688)&lt;=0,((C688-I688)*-1),(C688-I688))))))</f>
        <v>41.239999999999995</v>
      </c>
      <c r="B689" s="277"/>
      <c r="C689" s="277"/>
      <c r="D689" s="277"/>
      <c r="E689" s="277"/>
      <c r="F689" s="277"/>
      <c r="G689" s="277"/>
      <c r="H689" s="277"/>
      <c r="I689" s="277"/>
      <c r="J689" s="277"/>
      <c r="K689" s="278"/>
      <c r="M689" s="110" t="e">
        <f>#REF!</f>
        <v>#REF!</v>
      </c>
      <c r="N689" s="7"/>
      <c r="Q689" s="7"/>
      <c r="T689" s="7"/>
    </row>
    <row r="690" spans="1:20" ht="18" customHeight="1" x14ac:dyDescent="0.3">
      <c r="A690" s="20"/>
      <c r="B690" s="20"/>
      <c r="N690" s="7"/>
      <c r="Q690" s="7"/>
      <c r="T690" s="7"/>
    </row>
    <row r="691" spans="1:20" x14ac:dyDescent="0.3">
      <c r="D691" s="279" t="e">
        <f>#REF!</f>
        <v>#REF!</v>
      </c>
      <c r="E691" s="279"/>
      <c r="F691" s="279"/>
      <c r="G691" s="279"/>
      <c r="H691" s="279"/>
      <c r="I691" s="279"/>
      <c r="J691" s="279"/>
      <c r="N691" s="7"/>
      <c r="Q691" s="7"/>
      <c r="T691" s="7"/>
    </row>
    <row r="692" spans="1:20" x14ac:dyDescent="0.3">
      <c r="D692" s="279"/>
      <c r="E692" s="279"/>
      <c r="F692" s="279"/>
      <c r="G692" s="279"/>
      <c r="H692" s="279"/>
      <c r="I692" s="279"/>
      <c r="J692" s="279"/>
      <c r="N692" s="7"/>
      <c r="Q692" s="7"/>
      <c r="T692" s="7"/>
    </row>
    <row r="693" spans="1:20" x14ac:dyDescent="0.3">
      <c r="N693" s="7"/>
      <c r="Q693" s="7"/>
      <c r="T693" s="7"/>
    </row>
    <row r="694" spans="1:20" x14ac:dyDescent="0.3">
      <c r="N694" s="7"/>
      <c r="Q694" s="7"/>
      <c r="T694" s="7"/>
    </row>
    <row r="695" spans="1:20" x14ac:dyDescent="0.3">
      <c r="N695" s="7"/>
      <c r="Q695" s="7"/>
      <c r="T695" s="7"/>
    </row>
    <row r="696" spans="1:20" x14ac:dyDescent="0.3">
      <c r="N696" s="7"/>
      <c r="Q696" s="7"/>
      <c r="T696" s="7"/>
    </row>
    <row r="697" spans="1:20" x14ac:dyDescent="0.3">
      <c r="N697" s="7"/>
      <c r="Q697" s="7"/>
      <c r="T697" s="7"/>
    </row>
    <row r="698" spans="1:20" x14ac:dyDescent="0.3">
      <c r="N698" s="7"/>
      <c r="Q698" s="7"/>
      <c r="T698" s="7"/>
    </row>
    <row r="699" spans="1:20" x14ac:dyDescent="0.3">
      <c r="N699" s="7"/>
      <c r="Q699" s="7"/>
      <c r="T699" s="7"/>
    </row>
    <row r="700" spans="1:20" x14ac:dyDescent="0.3">
      <c r="N700" s="7"/>
      <c r="Q700" s="7"/>
      <c r="T700" s="7"/>
    </row>
    <row r="701" spans="1:20" x14ac:dyDescent="0.3">
      <c r="N701" s="7"/>
      <c r="Q701" s="7"/>
      <c r="T701" s="7"/>
    </row>
    <row r="702" spans="1:20" x14ac:dyDescent="0.3">
      <c r="N702" s="7"/>
      <c r="Q702" s="7"/>
      <c r="T702" s="7"/>
    </row>
    <row r="703" spans="1:20" ht="21.6" customHeight="1" x14ac:dyDescent="0.3">
      <c r="A703" s="296" t="s">
        <v>141</v>
      </c>
      <c r="B703" s="297"/>
      <c r="C703" s="297"/>
      <c r="D703" s="297"/>
      <c r="E703" s="297"/>
      <c r="F703" s="297"/>
      <c r="G703" s="297"/>
      <c r="H703" s="297"/>
      <c r="I703" s="297"/>
      <c r="J703" s="297"/>
      <c r="K703" s="297"/>
      <c r="N703" s="7"/>
      <c r="Q703" s="7"/>
      <c r="T703" s="7"/>
    </row>
    <row r="704" spans="1:20" ht="16.2" thickBot="1" x14ac:dyDescent="0.35">
      <c r="M704" s="267" t="s">
        <v>65</v>
      </c>
      <c r="N704" s="267"/>
      <c r="O704" s="108"/>
      <c r="P704" s="267" t="s">
        <v>66</v>
      </c>
      <c r="Q704" s="267"/>
      <c r="R704" s="108"/>
      <c r="S704" s="267" t="s">
        <v>67</v>
      </c>
      <c r="T704" s="267"/>
    </row>
    <row r="705" spans="1:20" ht="16.2" thickBot="1" x14ac:dyDescent="0.35">
      <c r="A705" s="280" t="s">
        <v>8</v>
      </c>
      <c r="B705" s="281"/>
      <c r="C705" s="281"/>
      <c r="D705" s="281"/>
      <c r="E705" s="282"/>
      <c r="F705" s="39"/>
      <c r="G705" s="283" t="s">
        <v>63</v>
      </c>
      <c r="H705" s="284"/>
      <c r="I705" s="284"/>
      <c r="J705" s="284"/>
      <c r="K705" s="285"/>
      <c r="M705" s="86" t="s">
        <v>68</v>
      </c>
      <c r="N705" s="87">
        <v>9.5</v>
      </c>
      <c r="P705" s="86" t="s">
        <v>69</v>
      </c>
      <c r="Q705" s="88">
        <v>-1.296</v>
      </c>
      <c r="S705" s="89">
        <v>0</v>
      </c>
      <c r="T705" s="90">
        <v>2</v>
      </c>
    </row>
    <row r="706" spans="1:20" ht="16.2" thickBot="1" x14ac:dyDescent="0.35">
      <c r="A706" s="42" t="s">
        <v>11</v>
      </c>
      <c r="B706" s="43" t="s">
        <v>12</v>
      </c>
      <c r="C706" s="43" t="s">
        <v>13</v>
      </c>
      <c r="D706" s="43" t="s">
        <v>11</v>
      </c>
      <c r="E706" s="44" t="s">
        <v>14</v>
      </c>
      <c r="F706" s="40"/>
      <c r="G706" s="42" t="str">
        <f>A706</f>
        <v>Dist</v>
      </c>
      <c r="H706" s="43" t="str">
        <f>B706</f>
        <v>R.L</v>
      </c>
      <c r="I706" s="43" t="str">
        <f>C706</f>
        <v>Av.RL</v>
      </c>
      <c r="J706" s="43" t="str">
        <f>D706</f>
        <v>Dist</v>
      </c>
      <c r="K706" s="44" t="str">
        <f>E706</f>
        <v>Area</v>
      </c>
      <c r="M706" s="86" t="s">
        <v>70</v>
      </c>
      <c r="N706" s="87">
        <v>6</v>
      </c>
      <c r="P706" s="86" t="s">
        <v>70</v>
      </c>
      <c r="Q706" s="88">
        <v>14.1</v>
      </c>
      <c r="S706" s="88">
        <v>2</v>
      </c>
      <c r="T706" s="88">
        <v>-3</v>
      </c>
    </row>
    <row r="707" spans="1:20" ht="15.6" x14ac:dyDescent="0.3">
      <c r="A707" s="208">
        <f>Survey!H431</f>
        <v>0</v>
      </c>
      <c r="B707" s="209">
        <f>Survey!G431</f>
        <v>1.712399999999999</v>
      </c>
      <c r="C707" s="46" t="s">
        <v>15</v>
      </c>
      <c r="D707" s="51" t="s">
        <v>15</v>
      </c>
      <c r="E707" s="47" t="s">
        <v>15</v>
      </c>
      <c r="F707" s="40"/>
      <c r="G707" s="53">
        <v>0</v>
      </c>
      <c r="H707" s="45">
        <v>2.0559999999999983</v>
      </c>
      <c r="I707" s="46" t="s">
        <v>15</v>
      </c>
      <c r="J707" s="51" t="s">
        <v>15</v>
      </c>
      <c r="K707" s="106" t="s">
        <v>15</v>
      </c>
      <c r="M707" s="86" t="s">
        <v>71</v>
      </c>
      <c r="N707" s="87">
        <v>23</v>
      </c>
      <c r="P707" s="86" t="s">
        <v>71</v>
      </c>
      <c r="Q707" s="87">
        <v>23</v>
      </c>
      <c r="S707" s="88">
        <v>15</v>
      </c>
      <c r="T707" s="88">
        <v>12</v>
      </c>
    </row>
    <row r="708" spans="1:20" ht="15.6" x14ac:dyDescent="0.3">
      <c r="A708" s="208">
        <f>Survey!H432</f>
        <v>0.5</v>
      </c>
      <c r="B708" s="209">
        <f>Survey!G432</f>
        <v>1.9423999999999992</v>
      </c>
      <c r="C708" s="49">
        <f>IF(B708="","",ROUNDUP(((B707+B708)/2),2))</f>
        <v>1.83</v>
      </c>
      <c r="D708" s="52">
        <f>IF(A708="","",ROUND((A708-A707),2))</f>
        <v>0.5</v>
      </c>
      <c r="E708" s="50">
        <f>IF(D708="","",IF(B708="","",ROUND((D708*C708),3)))</f>
        <v>0.91500000000000004</v>
      </c>
      <c r="F708" s="40"/>
      <c r="G708" s="54">
        <v>10</v>
      </c>
      <c r="H708" s="48">
        <v>2.275999999999998</v>
      </c>
      <c r="I708" s="49">
        <f>IF(H708="","",ROUNDUP(((H707+H708)/2),2))</f>
        <v>2.17</v>
      </c>
      <c r="J708" s="52">
        <f>IF(G708="","",ROUND((G708-G707),2))</f>
        <v>10</v>
      </c>
      <c r="K708" s="107">
        <f>IF(J708="","",IF(H708="","",ROUND((J708*I708),3)))</f>
        <v>21.7</v>
      </c>
      <c r="M708" s="91">
        <v>2</v>
      </c>
      <c r="N708" s="92">
        <v>2</v>
      </c>
      <c r="P708" s="93">
        <v>1.5</v>
      </c>
      <c r="Q708" s="94">
        <v>1.5</v>
      </c>
    </row>
    <row r="709" spans="1:20" ht="15.6" x14ac:dyDescent="0.3">
      <c r="A709" s="208">
        <f>Survey!H433</f>
        <v>1</v>
      </c>
      <c r="B709" s="209">
        <f>Survey!G433</f>
        <v>2.3323999999999989</v>
      </c>
      <c r="C709" s="49">
        <f t="shared" ref="C709:C710" si="216">IF(B709="","",ROUNDUP(((B708+B709)/2),2))</f>
        <v>2.1399999999999997</v>
      </c>
      <c r="D709" s="52">
        <f t="shared" ref="D709:D710" si="217">IF(A709="","",ROUND((A709-A708),2))</f>
        <v>0.5</v>
      </c>
      <c r="E709" s="50">
        <f t="shared" ref="E709:E710" si="218">IF(D709="","",IF(B709="","",ROUND((D709*C709),3)))</f>
        <v>1.07</v>
      </c>
      <c r="F709" s="40"/>
      <c r="G709" s="54">
        <v>11</v>
      </c>
      <c r="H709" s="48">
        <v>2.6259999999999981</v>
      </c>
      <c r="I709" s="49">
        <f t="shared" ref="I709:I712" si="219">IF(H709="","",ROUNDUP(((H708+H709)/2),2))</f>
        <v>2.46</v>
      </c>
      <c r="J709" s="52">
        <f t="shared" ref="J709:J712" si="220">IF(G709="","",ROUND((G709-G708),2))</f>
        <v>1</v>
      </c>
      <c r="K709" s="107">
        <f t="shared" ref="K709:K712" si="221">IF(J709="","",IF(H709="","",ROUND((J709*I709),3)))</f>
        <v>2.46</v>
      </c>
      <c r="M709" s="95">
        <v>1</v>
      </c>
      <c r="N709" s="88">
        <v>0</v>
      </c>
      <c r="P709" s="96">
        <v>21</v>
      </c>
      <c r="Q709" s="88">
        <v>0.21599999999999819</v>
      </c>
      <c r="S709" s="286" t="s">
        <v>72</v>
      </c>
      <c r="T709" s="286"/>
    </row>
    <row r="710" spans="1:20" ht="15.6" x14ac:dyDescent="0.3">
      <c r="A710" s="208">
        <f>Survey!H434</f>
        <v>2</v>
      </c>
      <c r="B710" s="209">
        <f>Survey!G434</f>
        <v>1.9023999999999992</v>
      </c>
      <c r="C710" s="49">
        <f t="shared" si="216"/>
        <v>2.1199999999999997</v>
      </c>
      <c r="D710" s="52">
        <f t="shared" si="217"/>
        <v>1</v>
      </c>
      <c r="E710" s="50">
        <f t="shared" si="218"/>
        <v>2.12</v>
      </c>
      <c r="F710" s="40"/>
      <c r="G710" s="54">
        <v>11.5</v>
      </c>
      <c r="H710" s="48">
        <v>2.7459999999999978</v>
      </c>
      <c r="I710" s="49">
        <f t="shared" si="219"/>
        <v>2.69</v>
      </c>
      <c r="J710" s="52">
        <f t="shared" si="220"/>
        <v>0.5</v>
      </c>
      <c r="K710" s="107">
        <f t="shared" si="221"/>
        <v>1.345</v>
      </c>
      <c r="M710" s="97">
        <f>IF(N710="","-",(M709+(M708*(N705-N709))))</f>
        <v>20</v>
      </c>
      <c r="N710" s="88">
        <f>IF(N705="","-",N705)</f>
        <v>9.5</v>
      </c>
      <c r="P710" s="98">
        <f>IF(Q705="","-",(P709+(P708*IF((Q709-Q710)&lt;0,((Q709-Q710)*-1),(Q709-Q710)))))</f>
        <v>23.267999999999997</v>
      </c>
      <c r="Q710" s="88">
        <f>IF(Q705="","",Q705)</f>
        <v>-1.296</v>
      </c>
      <c r="S710" s="269">
        <v>1.25</v>
      </c>
      <c r="T710" s="269"/>
    </row>
    <row r="711" spans="1:20" ht="15.6" x14ac:dyDescent="0.3">
      <c r="A711" s="208">
        <f>Survey!H436</f>
        <v>6</v>
      </c>
      <c r="B711" s="209">
        <f>Survey!G436</f>
        <v>1.0063999999999993</v>
      </c>
      <c r="C711" s="49">
        <f t="shared" ref="C711:C731" si="222">IF(B711="","",ROUNDUP(((B710+B711)/2),2))</f>
        <v>1.46</v>
      </c>
      <c r="D711" s="52">
        <f t="shared" ref="D711:D731" si="223">IF(A711="","",ROUND((A711-A710),2))</f>
        <v>4</v>
      </c>
      <c r="E711" s="50">
        <f t="shared" ref="E711:E731" si="224">IF(D711="","",IF(B711="","",ROUND((D711*C711),3)))</f>
        <v>5.84</v>
      </c>
      <c r="F711" s="40"/>
      <c r="G711" s="54"/>
      <c r="H711" s="48"/>
      <c r="I711" s="49" t="str">
        <f>IF(H711="","",ROUNDUP(((#REF!+H711)/2),2))</f>
        <v/>
      </c>
      <c r="J711" s="52" t="str">
        <f>IF(G711="","",ROUND((G711-#REF!),2))</f>
        <v/>
      </c>
      <c r="K711" s="107" t="str">
        <f t="shared" si="221"/>
        <v/>
      </c>
      <c r="M711" s="102" t="e">
        <f>IF(N711="","-",(#REF!+(N708*(N705-N711))))</f>
        <v>#REF!</v>
      </c>
      <c r="N711" s="88">
        <v>0</v>
      </c>
      <c r="P711" s="103" t="e">
        <f>IF(Q705="","-",(#REF!+(Q708*IF((#REF!-Q711)&lt;0,((#REF!-Q711)*-1),(#REF!-Q711)))))</f>
        <v>#REF!</v>
      </c>
      <c r="Q711" s="88">
        <v>-0.84399999999999997</v>
      </c>
      <c r="S711" s="101" t="s">
        <v>74</v>
      </c>
      <c r="T711" s="88">
        <f>IF(S707="","",IF(T707="","",(T707+((S710-T705)*((S707-T707)/(S705-T705))))))</f>
        <v>13.125</v>
      </c>
    </row>
    <row r="712" spans="1:20" ht="15.6" x14ac:dyDescent="0.3">
      <c r="A712" s="208">
        <f>Survey!H437</f>
        <v>10</v>
      </c>
      <c r="B712" s="209">
        <f>Survey!G437</f>
        <v>8.6399999999999144E-2</v>
      </c>
      <c r="C712" s="49">
        <f t="shared" si="222"/>
        <v>0.55000000000000004</v>
      </c>
      <c r="D712" s="52">
        <f t="shared" si="223"/>
        <v>4</v>
      </c>
      <c r="E712" s="50">
        <f t="shared" si="224"/>
        <v>2.2000000000000002</v>
      </c>
      <c r="F712" s="40"/>
      <c r="G712" s="54"/>
      <c r="H712" s="48"/>
      <c r="I712" s="49" t="str">
        <f t="shared" si="219"/>
        <v/>
      </c>
      <c r="J712" s="52" t="str">
        <f t="shared" si="220"/>
        <v/>
      </c>
      <c r="K712" s="107" t="str">
        <f t="shared" si="221"/>
        <v/>
      </c>
      <c r="M712" s="205"/>
      <c r="N712" s="206"/>
      <c r="P712" s="207"/>
      <c r="Q712" s="206"/>
      <c r="T712" s="206"/>
    </row>
    <row r="713" spans="1:20" ht="15.6" x14ac:dyDescent="0.3">
      <c r="A713" s="208">
        <f>Survey!H438</f>
        <v>14</v>
      </c>
      <c r="B713" s="209">
        <f>Survey!G438</f>
        <v>-6.3600000000000767E-2</v>
      </c>
      <c r="C713" s="49">
        <f t="shared" si="222"/>
        <v>0.02</v>
      </c>
      <c r="D713" s="52">
        <f t="shared" si="223"/>
        <v>4</v>
      </c>
      <c r="E713" s="50">
        <f t="shared" si="224"/>
        <v>0.08</v>
      </c>
      <c r="F713" s="40"/>
      <c r="G713" s="54"/>
      <c r="H713" s="48"/>
      <c r="I713" s="49" t="str">
        <f t="shared" ref="I713:I731" si="225">IF(H713="","",ROUNDUP(((H712+H713)/2),2))</f>
        <v/>
      </c>
      <c r="J713" s="52" t="str">
        <f t="shared" ref="J713:J731" si="226">IF(G713="","",ROUND((G713-G712),2))</f>
        <v/>
      </c>
      <c r="K713" s="107" t="str">
        <f t="shared" ref="K713:K731" si="227">IF(J713="","",IF(H713="","",ROUND((J713*I713),3)))</f>
        <v/>
      </c>
      <c r="M713" s="205"/>
      <c r="N713" s="206"/>
      <c r="P713" s="207"/>
      <c r="Q713" s="206"/>
      <c r="T713" s="206"/>
    </row>
    <row r="714" spans="1:20" ht="15.6" x14ac:dyDescent="0.3">
      <c r="A714" s="208">
        <f>Survey!H439</f>
        <v>19</v>
      </c>
      <c r="B714" s="209">
        <f>Survey!G439</f>
        <v>-1.2236000000000007</v>
      </c>
      <c r="C714" s="49">
        <f t="shared" si="222"/>
        <v>-0.65</v>
      </c>
      <c r="D714" s="52">
        <f t="shared" si="223"/>
        <v>5</v>
      </c>
      <c r="E714" s="50">
        <f t="shared" si="224"/>
        <v>-3.25</v>
      </c>
      <c r="F714" s="40"/>
      <c r="G714" s="54"/>
      <c r="H714" s="48"/>
      <c r="I714" s="49" t="str">
        <f t="shared" si="225"/>
        <v/>
      </c>
      <c r="J714" s="52" t="str">
        <f t="shared" si="226"/>
        <v/>
      </c>
      <c r="K714" s="107" t="str">
        <f t="shared" si="227"/>
        <v/>
      </c>
      <c r="M714" s="205"/>
      <c r="N714" s="206"/>
      <c r="P714" s="207"/>
      <c r="Q714" s="206"/>
      <c r="T714" s="206"/>
    </row>
    <row r="715" spans="1:20" ht="15.6" x14ac:dyDescent="0.3">
      <c r="A715" s="208">
        <f>Survey!H440</f>
        <v>23</v>
      </c>
      <c r="B715" s="209">
        <f>Survey!G440</f>
        <v>-0.6236000000000006</v>
      </c>
      <c r="C715" s="49">
        <f t="shared" si="222"/>
        <v>-0.93</v>
      </c>
      <c r="D715" s="52">
        <f t="shared" si="223"/>
        <v>4</v>
      </c>
      <c r="E715" s="50">
        <f t="shared" si="224"/>
        <v>-3.72</v>
      </c>
      <c r="F715" s="40"/>
      <c r="G715" s="54"/>
      <c r="H715" s="48"/>
      <c r="I715" s="49" t="str">
        <f t="shared" si="225"/>
        <v/>
      </c>
      <c r="J715" s="52" t="str">
        <f t="shared" si="226"/>
        <v/>
      </c>
      <c r="K715" s="107" t="str">
        <f t="shared" si="227"/>
        <v/>
      </c>
      <c r="M715" s="205"/>
      <c r="N715" s="206"/>
      <c r="P715" s="207"/>
      <c r="Q715" s="206"/>
      <c r="T715" s="206"/>
    </row>
    <row r="716" spans="1:20" ht="15.6" x14ac:dyDescent="0.3">
      <c r="A716" s="208">
        <f>Survey!H441</f>
        <v>28</v>
      </c>
      <c r="B716" s="209">
        <f>Survey!G441</f>
        <v>-0.64360000000000062</v>
      </c>
      <c r="C716" s="49">
        <f t="shared" si="222"/>
        <v>-0.64</v>
      </c>
      <c r="D716" s="52">
        <f t="shared" si="223"/>
        <v>5</v>
      </c>
      <c r="E716" s="50">
        <f t="shared" si="224"/>
        <v>-3.2</v>
      </c>
      <c r="F716" s="40"/>
      <c r="G716" s="54"/>
      <c r="H716" s="48"/>
      <c r="I716" s="49" t="str">
        <f t="shared" si="225"/>
        <v/>
      </c>
      <c r="J716" s="52" t="str">
        <f t="shared" si="226"/>
        <v/>
      </c>
      <c r="K716" s="107" t="str">
        <f t="shared" si="227"/>
        <v/>
      </c>
      <c r="M716" s="205"/>
      <c r="N716" s="206"/>
      <c r="P716" s="207"/>
      <c r="Q716" s="206"/>
      <c r="T716" s="206"/>
    </row>
    <row r="717" spans="1:20" ht="15.6" x14ac:dyDescent="0.3">
      <c r="A717" s="208">
        <f>Survey!H442</f>
        <v>32</v>
      </c>
      <c r="B717" s="209">
        <f>Survey!G442</f>
        <v>-0.14360000000000084</v>
      </c>
      <c r="C717" s="49">
        <f t="shared" si="222"/>
        <v>-0.4</v>
      </c>
      <c r="D717" s="52">
        <f t="shared" si="223"/>
        <v>4</v>
      </c>
      <c r="E717" s="50">
        <f t="shared" si="224"/>
        <v>-1.6</v>
      </c>
      <c r="F717" s="40"/>
      <c r="G717" s="54"/>
      <c r="H717" s="48"/>
      <c r="I717" s="49" t="str">
        <f t="shared" si="225"/>
        <v/>
      </c>
      <c r="J717" s="52" t="str">
        <f t="shared" si="226"/>
        <v/>
      </c>
      <c r="K717" s="107" t="str">
        <f t="shared" si="227"/>
        <v/>
      </c>
      <c r="M717" s="205"/>
      <c r="N717" s="206"/>
      <c r="P717" s="207"/>
      <c r="Q717" s="206"/>
      <c r="T717" s="206"/>
    </row>
    <row r="718" spans="1:20" ht="15.6" x14ac:dyDescent="0.3">
      <c r="A718" s="208">
        <f>Survey!H443</f>
        <v>36</v>
      </c>
      <c r="B718" s="209">
        <f>Survey!G443</f>
        <v>-0.1036000000000008</v>
      </c>
      <c r="C718" s="49">
        <f t="shared" si="222"/>
        <v>-0.13</v>
      </c>
      <c r="D718" s="52">
        <f t="shared" si="223"/>
        <v>4</v>
      </c>
      <c r="E718" s="50">
        <f t="shared" si="224"/>
        <v>-0.52</v>
      </c>
      <c r="F718" s="40"/>
      <c r="G718" s="54"/>
      <c r="H718" s="48"/>
      <c r="I718" s="49"/>
      <c r="J718" s="52"/>
      <c r="K718" s="107"/>
      <c r="M718" s="205"/>
      <c r="N718" s="206"/>
      <c r="P718" s="207"/>
      <c r="Q718" s="206"/>
      <c r="T718" s="206"/>
    </row>
    <row r="719" spans="1:20" ht="15.6" x14ac:dyDescent="0.3">
      <c r="A719" s="208">
        <f>Survey!H444</f>
        <v>41</v>
      </c>
      <c r="B719" s="209">
        <f>Survey!G444</f>
        <v>-0.40360000000000085</v>
      </c>
      <c r="C719" s="49">
        <f t="shared" si="222"/>
        <v>-0.26</v>
      </c>
      <c r="D719" s="52">
        <f t="shared" si="223"/>
        <v>5</v>
      </c>
      <c r="E719" s="50">
        <f t="shared" si="224"/>
        <v>-1.3</v>
      </c>
      <c r="F719" s="40"/>
      <c r="G719" s="54"/>
      <c r="H719" s="48"/>
      <c r="I719" s="49"/>
      <c r="J719" s="52"/>
      <c r="K719" s="107"/>
      <c r="M719" s="205"/>
      <c r="N719" s="206"/>
      <c r="P719" s="207"/>
      <c r="Q719" s="206"/>
      <c r="T719" s="206"/>
    </row>
    <row r="720" spans="1:20" ht="15.6" x14ac:dyDescent="0.3">
      <c r="A720" s="208">
        <f>Survey!H445</f>
        <v>45</v>
      </c>
      <c r="B720" s="209">
        <f>Survey!G445</f>
        <v>-0.28360000000000074</v>
      </c>
      <c r="C720" s="49">
        <f t="shared" si="222"/>
        <v>-0.35000000000000003</v>
      </c>
      <c r="D720" s="52">
        <f t="shared" si="223"/>
        <v>4</v>
      </c>
      <c r="E720" s="50">
        <f t="shared" si="224"/>
        <v>-1.4</v>
      </c>
      <c r="F720" s="40"/>
      <c r="G720" s="54"/>
      <c r="H720" s="48"/>
      <c r="I720" s="49"/>
      <c r="J720" s="52"/>
      <c r="K720" s="107"/>
      <c r="M720" s="205"/>
      <c r="N720" s="206"/>
      <c r="P720" s="207"/>
      <c r="Q720" s="206"/>
      <c r="T720" s="206"/>
    </row>
    <row r="721" spans="1:20" ht="15.6" x14ac:dyDescent="0.3">
      <c r="A721" s="208">
        <f>Survey!H446</f>
        <v>49</v>
      </c>
      <c r="B721" s="209">
        <f>Survey!G446</f>
        <v>-0.17360000000000086</v>
      </c>
      <c r="C721" s="49">
        <f t="shared" si="222"/>
        <v>-0.23</v>
      </c>
      <c r="D721" s="52">
        <f t="shared" si="223"/>
        <v>4</v>
      </c>
      <c r="E721" s="50">
        <f t="shared" si="224"/>
        <v>-0.92</v>
      </c>
      <c r="F721" s="40"/>
      <c r="G721" s="54"/>
      <c r="H721" s="48"/>
      <c r="I721" s="49"/>
      <c r="J721" s="52"/>
      <c r="K721" s="107"/>
      <c r="M721" s="205"/>
      <c r="N721" s="206"/>
      <c r="P721" s="207"/>
      <c r="Q721" s="206"/>
      <c r="T721" s="206"/>
    </row>
    <row r="722" spans="1:20" ht="15.6" x14ac:dyDescent="0.3">
      <c r="A722" s="208">
        <f>Survey!H447</f>
        <v>54</v>
      </c>
      <c r="B722" s="209">
        <f>Survey!G447</f>
        <v>0.48639999999999928</v>
      </c>
      <c r="C722" s="49">
        <f t="shared" si="222"/>
        <v>0.16</v>
      </c>
      <c r="D722" s="52">
        <f t="shared" si="223"/>
        <v>5</v>
      </c>
      <c r="E722" s="50">
        <f t="shared" si="224"/>
        <v>0.8</v>
      </c>
      <c r="F722" s="40"/>
      <c r="G722" s="54"/>
      <c r="H722" s="48"/>
      <c r="I722" s="49"/>
      <c r="J722" s="52"/>
      <c r="K722" s="107"/>
      <c r="M722" s="205"/>
      <c r="N722" s="206"/>
      <c r="P722" s="207"/>
      <c r="Q722" s="206"/>
      <c r="T722" s="206"/>
    </row>
    <row r="723" spans="1:20" ht="15.6" x14ac:dyDescent="0.3">
      <c r="A723" s="208">
        <f>Survey!H448</f>
        <v>58</v>
      </c>
      <c r="B723" s="209">
        <f>Survey!G448</f>
        <v>0.75639999999999918</v>
      </c>
      <c r="C723" s="49">
        <f t="shared" si="222"/>
        <v>0.63</v>
      </c>
      <c r="D723" s="52">
        <f t="shared" si="223"/>
        <v>4</v>
      </c>
      <c r="E723" s="50">
        <f t="shared" si="224"/>
        <v>2.52</v>
      </c>
      <c r="F723" s="40"/>
      <c r="G723" s="54"/>
      <c r="H723" s="48"/>
      <c r="I723" s="49"/>
      <c r="J723" s="52"/>
      <c r="K723" s="107"/>
      <c r="M723" s="205"/>
      <c r="N723" s="206"/>
      <c r="P723" s="207"/>
      <c r="Q723" s="206"/>
      <c r="T723" s="206"/>
    </row>
    <row r="724" spans="1:20" ht="15.6" x14ac:dyDescent="0.3">
      <c r="A724" s="208">
        <f>Survey!H449</f>
        <v>58.5</v>
      </c>
      <c r="B724" s="209">
        <f>Survey!G449</f>
        <v>0.76639999999999919</v>
      </c>
      <c r="C724" s="49">
        <f t="shared" si="222"/>
        <v>0.77</v>
      </c>
      <c r="D724" s="52">
        <f t="shared" si="223"/>
        <v>0.5</v>
      </c>
      <c r="E724" s="50">
        <f t="shared" si="224"/>
        <v>0.38500000000000001</v>
      </c>
      <c r="F724" s="40"/>
      <c r="G724" s="54"/>
      <c r="H724" s="48"/>
      <c r="I724" s="49"/>
      <c r="J724" s="52"/>
      <c r="K724" s="107"/>
      <c r="M724" s="205"/>
      <c r="N724" s="206"/>
      <c r="P724" s="207"/>
      <c r="Q724" s="206"/>
      <c r="T724" s="206"/>
    </row>
    <row r="725" spans="1:20" ht="15.6" x14ac:dyDescent="0.3">
      <c r="A725" s="208">
        <f>Survey!H450</f>
        <v>62</v>
      </c>
      <c r="B725" s="209">
        <f>Survey!G450</f>
        <v>0.31639999999999913</v>
      </c>
      <c r="C725" s="49">
        <f t="shared" si="222"/>
        <v>0.55000000000000004</v>
      </c>
      <c r="D725" s="52">
        <f t="shared" si="223"/>
        <v>3.5</v>
      </c>
      <c r="E725" s="50">
        <f t="shared" si="224"/>
        <v>1.925</v>
      </c>
      <c r="F725" s="40"/>
      <c r="G725" s="54"/>
      <c r="H725" s="48"/>
      <c r="I725" s="49"/>
      <c r="J725" s="52"/>
      <c r="K725" s="107"/>
      <c r="M725" s="205"/>
      <c r="N725" s="206"/>
      <c r="P725" s="207"/>
      <c r="Q725" s="206"/>
      <c r="T725" s="206"/>
    </row>
    <row r="726" spans="1:20" ht="15.6" x14ac:dyDescent="0.3">
      <c r="A726" s="208">
        <f>Survey!H451</f>
        <v>67</v>
      </c>
      <c r="B726" s="209">
        <f>Survey!G451</f>
        <v>0.32639999999999914</v>
      </c>
      <c r="C726" s="49">
        <f t="shared" si="222"/>
        <v>0.33</v>
      </c>
      <c r="D726" s="52">
        <f t="shared" si="223"/>
        <v>5</v>
      </c>
      <c r="E726" s="50">
        <f t="shared" si="224"/>
        <v>1.65</v>
      </c>
      <c r="F726" s="40"/>
      <c r="G726" s="54"/>
      <c r="H726" s="48"/>
      <c r="I726" s="49"/>
      <c r="J726" s="52"/>
      <c r="K726" s="107"/>
      <c r="M726" s="205"/>
      <c r="N726" s="206"/>
      <c r="P726" s="207"/>
      <c r="Q726" s="206"/>
      <c r="T726" s="206"/>
    </row>
    <row r="727" spans="1:20" ht="15.6" x14ac:dyDescent="0.3">
      <c r="A727" s="208">
        <f>Survey!H452</f>
        <v>73</v>
      </c>
      <c r="B727" s="209">
        <f>Survey!G452</f>
        <v>0.2863999999999991</v>
      </c>
      <c r="C727" s="49">
        <f t="shared" si="222"/>
        <v>0.31</v>
      </c>
      <c r="D727" s="52">
        <f t="shared" si="223"/>
        <v>6</v>
      </c>
      <c r="E727" s="50">
        <f t="shared" si="224"/>
        <v>1.86</v>
      </c>
      <c r="F727" s="40"/>
      <c r="G727" s="54"/>
      <c r="H727" s="48"/>
      <c r="I727" s="49"/>
      <c r="J727" s="52"/>
      <c r="K727" s="107"/>
      <c r="M727" s="205"/>
      <c r="N727" s="206"/>
      <c r="P727" s="207"/>
      <c r="Q727" s="206"/>
      <c r="T727" s="206"/>
    </row>
    <row r="728" spans="1:20" ht="15.6" x14ac:dyDescent="0.3">
      <c r="A728" s="208">
        <f>Survey!H453</f>
        <v>78</v>
      </c>
      <c r="B728" s="209">
        <f>Survey!G453</f>
        <v>0.52639999999999931</v>
      </c>
      <c r="C728" s="49">
        <f t="shared" si="222"/>
        <v>0.41000000000000003</v>
      </c>
      <c r="D728" s="52">
        <f t="shared" si="223"/>
        <v>5</v>
      </c>
      <c r="E728" s="50">
        <f t="shared" si="224"/>
        <v>2.0499999999999998</v>
      </c>
      <c r="F728" s="40"/>
      <c r="G728" s="54"/>
      <c r="H728" s="48"/>
      <c r="I728" s="49"/>
      <c r="J728" s="52"/>
      <c r="K728" s="107"/>
      <c r="M728" s="205"/>
      <c r="N728" s="206"/>
      <c r="P728" s="207"/>
      <c r="Q728" s="206"/>
      <c r="T728" s="206"/>
    </row>
    <row r="729" spans="1:20" ht="15.6" customHeight="1" x14ac:dyDescent="0.3">
      <c r="A729" s="208">
        <f>Survey!H454</f>
        <v>83</v>
      </c>
      <c r="B729" s="209">
        <f>Survey!G454</f>
        <v>0.85639999999999916</v>
      </c>
      <c r="C729" s="49">
        <f t="shared" si="222"/>
        <v>0.7</v>
      </c>
      <c r="D729" s="52">
        <f t="shared" si="223"/>
        <v>5</v>
      </c>
      <c r="E729" s="50">
        <f t="shared" si="224"/>
        <v>3.5</v>
      </c>
      <c r="F729" s="40"/>
      <c r="G729" s="54"/>
      <c r="H729" s="48"/>
      <c r="I729" s="49" t="str">
        <f>IF(H729="","",ROUNDUP(((H717+H729)/2),2))</f>
        <v/>
      </c>
      <c r="J729" s="52" t="str">
        <f>IF(G729="","",ROUND((G729-G717),2))</f>
        <v/>
      </c>
      <c r="K729" s="107" t="str">
        <f t="shared" si="227"/>
        <v/>
      </c>
      <c r="M729" s="205"/>
      <c r="N729" s="206"/>
      <c r="P729" s="207"/>
      <c r="Q729" s="206"/>
      <c r="T729" s="206"/>
    </row>
    <row r="730" spans="1:20" ht="15.6" x14ac:dyDescent="0.3">
      <c r="A730" s="208">
        <f>Survey!H456</f>
        <v>84.5</v>
      </c>
      <c r="B730" s="209">
        <f>Survey!G456</f>
        <v>2.2923999999999989</v>
      </c>
      <c r="C730" s="49">
        <f t="shared" si="222"/>
        <v>1.58</v>
      </c>
      <c r="D730" s="52">
        <f t="shared" si="223"/>
        <v>1.5</v>
      </c>
      <c r="E730" s="50">
        <f t="shared" si="224"/>
        <v>2.37</v>
      </c>
      <c r="F730" s="40"/>
      <c r="G730" s="54"/>
      <c r="H730" s="48"/>
      <c r="I730" s="49" t="str">
        <f>IF(H730="","",ROUNDUP(((#REF!+H730)/2),2))</f>
        <v/>
      </c>
      <c r="J730" s="52" t="str">
        <f>IF(G730="","",ROUND((G730-#REF!),2))</f>
        <v/>
      </c>
      <c r="K730" s="107" t="str">
        <f t="shared" si="227"/>
        <v/>
      </c>
      <c r="M730" s="205"/>
      <c r="N730" s="206"/>
      <c r="P730" s="207"/>
      <c r="Q730" s="206"/>
      <c r="T730" s="206"/>
    </row>
    <row r="731" spans="1:20" ht="16.2" thickBot="1" x14ac:dyDescent="0.35">
      <c r="A731" s="208">
        <f>Survey!H457</f>
        <v>87</v>
      </c>
      <c r="B731" s="209">
        <f>Survey!G457</f>
        <v>2.2323999999999993</v>
      </c>
      <c r="C731" s="49">
        <f t="shared" si="222"/>
        <v>2.2699999999999996</v>
      </c>
      <c r="D731" s="52">
        <f t="shared" si="223"/>
        <v>2.5</v>
      </c>
      <c r="E731" s="50">
        <f t="shared" si="224"/>
        <v>5.6749999999999998</v>
      </c>
      <c r="F731" s="40"/>
      <c r="G731" s="54"/>
      <c r="H731" s="48"/>
      <c r="I731" s="49" t="str">
        <f t="shared" si="225"/>
        <v/>
      </c>
      <c r="J731" s="52" t="str">
        <f t="shared" si="226"/>
        <v/>
      </c>
      <c r="K731" s="107" t="str">
        <f t="shared" si="227"/>
        <v/>
      </c>
      <c r="M731" s="205"/>
      <c r="N731" s="206"/>
      <c r="P731" s="207"/>
      <c r="Q731" s="206"/>
      <c r="T731" s="206"/>
    </row>
    <row r="732" spans="1:20" ht="16.2" thickBot="1" x14ac:dyDescent="0.35">
      <c r="A732" s="287">
        <f>ROUND((SUM(D707:D731)),3)</f>
        <v>87</v>
      </c>
      <c r="B732" s="275"/>
      <c r="C732" s="272">
        <f>IF(A732="","-",IF(A732="-","-",IF(A732=0,"-",ROUND((SUM(E707:E731)),3))))</f>
        <v>19.05</v>
      </c>
      <c r="D732" s="272"/>
      <c r="E732" s="273"/>
      <c r="F732" s="41"/>
      <c r="G732" s="274">
        <f>ROUND((SUM(J707:J731)),3)</f>
        <v>11.5</v>
      </c>
      <c r="H732" s="275"/>
      <c r="I732" s="272">
        <f>IF(G732="","-",IF(G732="-","-",IF(G732=0,"-",ROUND((SUM(K707:K731)),3))))</f>
        <v>25.504999999999999</v>
      </c>
      <c r="J732" s="272"/>
      <c r="K732" s="273"/>
      <c r="M732" s="109" t="e">
        <f>#REF!</f>
        <v>#REF!</v>
      </c>
      <c r="N732" s="7"/>
      <c r="Q732" s="7"/>
      <c r="T732" s="7"/>
    </row>
    <row r="733" spans="1:20" ht="16.2" thickBot="1" x14ac:dyDescent="0.35">
      <c r="A733" s="276">
        <f>IF(C732="","-",IF(C732="-","-",IF(I732="","-",IF(I732="-","-",IF((C732-I732)&lt;=0,((C732-I732)*-1),(C732-I732))))))</f>
        <v>6.4549999999999983</v>
      </c>
      <c r="B733" s="277"/>
      <c r="C733" s="277"/>
      <c r="D733" s="277"/>
      <c r="E733" s="277"/>
      <c r="F733" s="277"/>
      <c r="G733" s="277"/>
      <c r="H733" s="277"/>
      <c r="I733" s="277"/>
      <c r="J733" s="277"/>
      <c r="K733" s="278"/>
      <c r="M733" s="110" t="e">
        <f>#REF!</f>
        <v>#REF!</v>
      </c>
      <c r="N733" s="7"/>
      <c r="Q733" s="7"/>
      <c r="T733" s="7"/>
    </row>
    <row r="734" spans="1:20" ht="18" customHeight="1" x14ac:dyDescent="0.3">
      <c r="A734" s="20"/>
      <c r="B734" s="20"/>
      <c r="N734" s="7"/>
      <c r="Q734" s="7"/>
      <c r="T734" s="7"/>
    </row>
    <row r="735" spans="1:20" x14ac:dyDescent="0.3">
      <c r="D735" s="279" t="e">
        <f>#REF!</f>
        <v>#REF!</v>
      </c>
      <c r="E735" s="279"/>
      <c r="F735" s="279"/>
      <c r="G735" s="279"/>
      <c r="H735" s="279"/>
      <c r="I735" s="279"/>
      <c r="J735" s="279"/>
      <c r="N735" s="7"/>
      <c r="Q735" s="7"/>
      <c r="T735" s="7"/>
    </row>
    <row r="736" spans="1:20" x14ac:dyDescent="0.3">
      <c r="D736" s="279"/>
      <c r="E736" s="279"/>
      <c r="F736" s="279"/>
      <c r="G736" s="279"/>
      <c r="H736" s="279"/>
      <c r="I736" s="279"/>
      <c r="J736" s="279"/>
      <c r="N736" s="7"/>
      <c r="Q736" s="7"/>
      <c r="T736" s="7"/>
    </row>
    <row r="737" spans="1:20" x14ac:dyDescent="0.3">
      <c r="N737" s="7"/>
      <c r="Q737" s="7"/>
      <c r="T737" s="7"/>
    </row>
    <row r="738" spans="1:20" x14ac:dyDescent="0.3">
      <c r="N738" s="7"/>
      <c r="Q738" s="7"/>
      <c r="T738" s="7"/>
    </row>
    <row r="739" spans="1:20" x14ac:dyDescent="0.3">
      <c r="N739" s="7"/>
      <c r="Q739" s="7"/>
      <c r="T739" s="7"/>
    </row>
    <row r="740" spans="1:20" x14ac:dyDescent="0.3">
      <c r="N740" s="7"/>
      <c r="Q740" s="7"/>
      <c r="T740" s="7"/>
    </row>
    <row r="741" spans="1:20" x14ac:dyDescent="0.3">
      <c r="N741" s="7"/>
      <c r="Q741" s="7"/>
      <c r="T741" s="7"/>
    </row>
    <row r="742" spans="1:20" x14ac:dyDescent="0.3">
      <c r="N742" s="7"/>
      <c r="Q742" s="7"/>
      <c r="T742" s="7"/>
    </row>
    <row r="743" spans="1:20" x14ac:dyDescent="0.3">
      <c r="N743" s="7"/>
      <c r="Q743" s="7"/>
      <c r="T743" s="7"/>
    </row>
    <row r="744" spans="1:20" x14ac:dyDescent="0.3">
      <c r="N744" s="7"/>
      <c r="Q744" s="7"/>
      <c r="T744" s="7"/>
    </row>
    <row r="745" spans="1:20" x14ac:dyDescent="0.3">
      <c r="N745" s="7"/>
      <c r="Q745" s="7"/>
      <c r="T745" s="7"/>
    </row>
    <row r="746" spans="1:20" ht="14.4" thickBot="1" x14ac:dyDescent="0.35"/>
    <row r="747" spans="1:20" ht="16.2" thickBot="1" x14ac:dyDescent="0.35">
      <c r="A747" s="264" t="s">
        <v>142</v>
      </c>
      <c r="B747" s="265"/>
      <c r="C747" s="265"/>
      <c r="D747" s="265"/>
      <c r="E747" s="265"/>
      <c r="F747" s="265"/>
      <c r="G747" s="265"/>
      <c r="H747" s="265"/>
      <c r="I747" s="265"/>
      <c r="J747" s="265"/>
      <c r="K747" s="266"/>
      <c r="M747" s="267" t="s">
        <v>65</v>
      </c>
      <c r="N747" s="267"/>
      <c r="O747" s="108"/>
      <c r="P747" s="267" t="s">
        <v>66</v>
      </c>
      <c r="Q747" s="267"/>
      <c r="R747" s="108"/>
      <c r="S747" s="267" t="s">
        <v>67</v>
      </c>
      <c r="T747" s="267"/>
    </row>
    <row r="748" spans="1:20" ht="16.2" thickBot="1" x14ac:dyDescent="0.35">
      <c r="A748" s="280" t="s">
        <v>8</v>
      </c>
      <c r="B748" s="281"/>
      <c r="C748" s="281"/>
      <c r="D748" s="281"/>
      <c r="E748" s="282"/>
      <c r="F748" s="39"/>
      <c r="G748" s="283" t="s">
        <v>63</v>
      </c>
      <c r="H748" s="284"/>
      <c r="I748" s="284"/>
      <c r="J748" s="284"/>
      <c r="K748" s="285"/>
      <c r="M748" s="86" t="s">
        <v>68</v>
      </c>
      <c r="N748" s="87">
        <v>9.5</v>
      </c>
      <c r="P748" s="86" t="s">
        <v>69</v>
      </c>
      <c r="Q748" s="88">
        <v>-1.32</v>
      </c>
      <c r="S748" s="89">
        <v>0</v>
      </c>
      <c r="T748" s="90">
        <v>2</v>
      </c>
    </row>
    <row r="749" spans="1:20" ht="16.2" thickBot="1" x14ac:dyDescent="0.35">
      <c r="A749" s="42" t="s">
        <v>11</v>
      </c>
      <c r="B749" s="43" t="s">
        <v>12</v>
      </c>
      <c r="C749" s="43" t="s">
        <v>13</v>
      </c>
      <c r="D749" s="43" t="s">
        <v>11</v>
      </c>
      <c r="E749" s="44" t="s">
        <v>14</v>
      </c>
      <c r="F749" s="40"/>
      <c r="G749" s="42" t="str">
        <f>A749</f>
        <v>Dist</v>
      </c>
      <c r="H749" s="43" t="str">
        <f>B749</f>
        <v>R.L</v>
      </c>
      <c r="I749" s="43" t="str">
        <f>C749</f>
        <v>Av.RL</v>
      </c>
      <c r="J749" s="43" t="str">
        <f>D749</f>
        <v>Dist</v>
      </c>
      <c r="K749" s="44" t="str">
        <f>E749</f>
        <v>Area</v>
      </c>
      <c r="M749" s="86" t="s">
        <v>70</v>
      </c>
      <c r="N749" s="87">
        <v>6</v>
      </c>
      <c r="P749" s="86" t="s">
        <v>70</v>
      </c>
      <c r="Q749" s="88">
        <v>14.5</v>
      </c>
      <c r="S749" s="88">
        <v>2</v>
      </c>
      <c r="T749" s="88">
        <v>-3</v>
      </c>
    </row>
    <row r="750" spans="1:20" ht="15.6" x14ac:dyDescent="0.3">
      <c r="A750" s="208">
        <f>Survey!H459</f>
        <v>0</v>
      </c>
      <c r="B750" s="209">
        <f>Survey!G459</f>
        <v>1.777399999999999</v>
      </c>
      <c r="C750" s="46" t="s">
        <v>15</v>
      </c>
      <c r="D750" s="51" t="s">
        <v>15</v>
      </c>
      <c r="E750" s="47" t="s">
        <v>15</v>
      </c>
      <c r="F750" s="40"/>
      <c r="G750" s="53">
        <v>0</v>
      </c>
      <c r="H750" s="45">
        <v>1.4429999999999978</v>
      </c>
      <c r="I750" s="46" t="s">
        <v>15</v>
      </c>
      <c r="J750" s="51" t="s">
        <v>15</v>
      </c>
      <c r="K750" s="106" t="s">
        <v>15</v>
      </c>
      <c r="M750" s="86" t="s">
        <v>71</v>
      </c>
      <c r="N750" s="87">
        <v>23</v>
      </c>
      <c r="P750" s="86" t="s">
        <v>71</v>
      </c>
      <c r="Q750" s="87">
        <v>23</v>
      </c>
      <c r="S750" s="88">
        <v>15</v>
      </c>
      <c r="T750" s="88">
        <v>12</v>
      </c>
    </row>
    <row r="751" spans="1:20" ht="15.6" x14ac:dyDescent="0.3">
      <c r="A751" s="208">
        <f>Survey!H460</f>
        <v>5</v>
      </c>
      <c r="B751" s="209">
        <f>Survey!G460</f>
        <v>1.757399999999999</v>
      </c>
      <c r="C751" s="49">
        <f>IF(B751="","",ROUNDUP(((B750+B751)/2),2))</f>
        <v>1.77</v>
      </c>
      <c r="D751" s="52">
        <f>IF(A751="","",ROUND((A751-A750),2))</f>
        <v>5</v>
      </c>
      <c r="E751" s="50">
        <f>IF(D751="","",IF(B751="","",ROUND((D751*C751),3)))</f>
        <v>8.85</v>
      </c>
      <c r="F751" s="40"/>
      <c r="G751" s="54">
        <v>5</v>
      </c>
      <c r="H751" s="48">
        <v>1.392999999999998</v>
      </c>
      <c r="I751" s="49">
        <f>IF(H751="","",ROUNDUP(((H750+H751)/2),2))</f>
        <v>1.42</v>
      </c>
      <c r="J751" s="52">
        <f>IF(G751="","",ROUND((G751-G750),2))</f>
        <v>5</v>
      </c>
      <c r="K751" s="107">
        <f>IF(J751="","",IF(H751="","",ROUND((J751*I751),3)))</f>
        <v>7.1</v>
      </c>
      <c r="M751" s="91">
        <v>2</v>
      </c>
      <c r="N751" s="92">
        <v>2</v>
      </c>
      <c r="P751" s="93">
        <v>1.5</v>
      </c>
      <c r="Q751" s="94">
        <v>1.5</v>
      </c>
    </row>
    <row r="752" spans="1:20" ht="15.6" x14ac:dyDescent="0.3">
      <c r="A752" s="208">
        <f>Survey!H462</f>
        <v>10</v>
      </c>
      <c r="B752" s="209">
        <f>Survey!G462</f>
        <v>0.62739999999999907</v>
      </c>
      <c r="C752" s="49">
        <f t="shared" ref="C752:C771" si="228">IF(B752="","",ROUNDUP(((B751+B752)/2),2))</f>
        <v>1.2</v>
      </c>
      <c r="D752" s="52">
        <f t="shared" ref="D752:D771" si="229">IF(A752="","",ROUND((A752-A751),2))</f>
        <v>5</v>
      </c>
      <c r="E752" s="50">
        <f t="shared" ref="E752:E771" si="230">IF(D752="","",IF(B752="","",ROUND((D752*C752),3)))</f>
        <v>6</v>
      </c>
      <c r="F752" s="40"/>
      <c r="G752" s="54"/>
      <c r="H752" s="48"/>
      <c r="I752" s="49" t="str">
        <f>IF(H752="","",ROUNDUP(((#REF!+H752)/2),2))</f>
        <v/>
      </c>
      <c r="J752" s="52" t="str">
        <f>IF(G752="","",ROUND((G752-#REF!),2))</f>
        <v/>
      </c>
      <c r="K752" s="107" t="str">
        <f t="shared" ref="K752:K757" si="231">IF(J752="","",IF(H752="","",ROUND((J752*I752),3)))</f>
        <v/>
      </c>
      <c r="M752" s="97" t="e">
        <f>IF(N752="","-",(#REF!+(M751*(N748-#REF!))))</f>
        <v>#REF!</v>
      </c>
      <c r="N752" s="88">
        <f>IF(N748="","-",N748)</f>
        <v>9.5</v>
      </c>
      <c r="P752" s="98" t="e">
        <f>IF(Q748="","-",(#REF!+(P751*IF((#REF!-Q752)&lt;0,((#REF!-Q752)*-1),(#REF!-Q752)))))</f>
        <v>#REF!</v>
      </c>
      <c r="Q752" s="88">
        <f>IF(Q748="","",Q748)</f>
        <v>-1.32</v>
      </c>
      <c r="S752" s="269">
        <v>1.25</v>
      </c>
      <c r="T752" s="269"/>
    </row>
    <row r="753" spans="1:20" ht="15.6" x14ac:dyDescent="0.3">
      <c r="A753" s="208">
        <f>Survey!H463</f>
        <v>16</v>
      </c>
      <c r="B753" s="209">
        <f>Survey!G463</f>
        <v>-4.2600000000000859E-2</v>
      </c>
      <c r="C753" s="49">
        <f t="shared" si="228"/>
        <v>0.3</v>
      </c>
      <c r="D753" s="52">
        <f t="shared" si="229"/>
        <v>6</v>
      </c>
      <c r="E753" s="50">
        <f t="shared" si="230"/>
        <v>1.8</v>
      </c>
      <c r="F753" s="40"/>
      <c r="G753" s="54"/>
      <c r="H753" s="48"/>
      <c r="I753" s="49" t="str">
        <f t="shared" ref="I753:I757" si="232">IF(H753="","",ROUNDUP(((H752+H753)/2),2))</f>
        <v/>
      </c>
      <c r="J753" s="52" t="str">
        <f t="shared" ref="J753:J757" si="233">IF(G753="","",ROUND((G753-G752),2))</f>
        <v/>
      </c>
      <c r="K753" s="107" t="str">
        <f t="shared" si="231"/>
        <v/>
      </c>
      <c r="M753" s="99" t="e">
        <f>IF(N749="","-",(M752+N749))</f>
        <v>#REF!</v>
      </c>
      <c r="N753" s="88">
        <f>IF(N748="","-",N748)</f>
        <v>9.5</v>
      </c>
      <c r="P753" s="100" t="e">
        <f>IF(Q749="","",(P752+Q749))</f>
        <v>#REF!</v>
      </c>
      <c r="Q753" s="88">
        <f>IF(Q748="","",Q748)</f>
        <v>-1.32</v>
      </c>
      <c r="S753" s="101" t="s">
        <v>73</v>
      </c>
      <c r="T753" s="88">
        <f>IF(S749="","",IF(T749="","",(T749+((S752-T748)*((S749-T749)/(S748-T748))))))</f>
        <v>-1.125</v>
      </c>
    </row>
    <row r="754" spans="1:20" ht="15.6" x14ac:dyDescent="0.3">
      <c r="A754" s="208">
        <f>Survey!H464</f>
        <v>21</v>
      </c>
      <c r="B754" s="209">
        <f>Survey!G464</f>
        <v>-0.10260000000000091</v>
      </c>
      <c r="C754" s="49">
        <f t="shared" si="228"/>
        <v>-0.08</v>
      </c>
      <c r="D754" s="52">
        <f t="shared" si="229"/>
        <v>5</v>
      </c>
      <c r="E754" s="50">
        <f t="shared" si="230"/>
        <v>-0.4</v>
      </c>
      <c r="F754" s="40"/>
      <c r="G754" s="54"/>
      <c r="H754" s="48"/>
      <c r="I754" s="49" t="str">
        <f t="shared" si="232"/>
        <v/>
      </c>
      <c r="J754" s="52" t="str">
        <f t="shared" si="233"/>
        <v/>
      </c>
      <c r="K754" s="107" t="str">
        <f t="shared" si="231"/>
        <v/>
      </c>
      <c r="M754" s="102" t="e">
        <f>IF(N754="","-",(M753+(N751*(N748-N754))))</f>
        <v>#REF!</v>
      </c>
      <c r="N754" s="88">
        <v>0</v>
      </c>
      <c r="P754" s="103" t="e">
        <f>IF(Q748="","-",(P753+(Q751*IF((Q753-Q754)&lt;0,((Q753-Q754)*-1),(Q753-Q754)))))</f>
        <v>#REF!</v>
      </c>
      <c r="Q754" s="88">
        <v>-0.12</v>
      </c>
      <c r="S754" s="101" t="s">
        <v>74</v>
      </c>
      <c r="T754" s="88">
        <f>IF(S750="","",IF(T750="","",(T750+((S752-T748)*((S750-T750)/(S748-T748))))))</f>
        <v>13.125</v>
      </c>
    </row>
    <row r="755" spans="1:20" ht="15.6" x14ac:dyDescent="0.3">
      <c r="A755" s="208">
        <f>Survey!H465</f>
        <v>27</v>
      </c>
      <c r="B755" s="209">
        <f>Survey!G465</f>
        <v>-0.84260000000000113</v>
      </c>
      <c r="C755" s="49">
        <f t="shared" si="228"/>
        <v>-0.48</v>
      </c>
      <c r="D755" s="52">
        <f t="shared" si="229"/>
        <v>6</v>
      </c>
      <c r="E755" s="50">
        <f t="shared" si="230"/>
        <v>-2.88</v>
      </c>
      <c r="F755" s="40"/>
      <c r="G755" s="54"/>
      <c r="H755" s="48"/>
      <c r="I755" s="49" t="str">
        <f t="shared" si="232"/>
        <v/>
      </c>
      <c r="J755" s="52" t="str">
        <f t="shared" si="233"/>
        <v/>
      </c>
      <c r="K755" s="107" t="str">
        <f t="shared" si="231"/>
        <v/>
      </c>
      <c r="M755" s="205"/>
      <c r="N755" s="206"/>
      <c r="P755" s="207"/>
      <c r="Q755" s="206"/>
      <c r="T755" s="206"/>
    </row>
    <row r="756" spans="1:20" ht="15.6" x14ac:dyDescent="0.3">
      <c r="A756" s="208">
        <f>Survey!H466</f>
        <v>32</v>
      </c>
      <c r="B756" s="209">
        <f>Survey!G466</f>
        <v>-1.4626000000000008</v>
      </c>
      <c r="C756" s="49">
        <f t="shared" si="228"/>
        <v>-1.1599999999999999</v>
      </c>
      <c r="D756" s="52">
        <f t="shared" si="229"/>
        <v>5</v>
      </c>
      <c r="E756" s="50">
        <f t="shared" si="230"/>
        <v>-5.8</v>
      </c>
      <c r="F756" s="40"/>
      <c r="G756" s="54"/>
      <c r="H756" s="48"/>
      <c r="I756" s="49" t="str">
        <f t="shared" si="232"/>
        <v/>
      </c>
      <c r="J756" s="52" t="str">
        <f t="shared" si="233"/>
        <v/>
      </c>
      <c r="K756" s="107" t="str">
        <f t="shared" si="231"/>
        <v/>
      </c>
      <c r="M756" s="205"/>
      <c r="N756" s="206"/>
      <c r="P756" s="207"/>
      <c r="Q756" s="206"/>
      <c r="T756" s="206"/>
    </row>
    <row r="757" spans="1:20" ht="15.6" x14ac:dyDescent="0.3">
      <c r="A757" s="208">
        <f>Survey!H467</f>
        <v>38</v>
      </c>
      <c r="B757" s="209">
        <f>Survey!G467</f>
        <v>-0.84260000000000113</v>
      </c>
      <c r="C757" s="49">
        <f t="shared" si="228"/>
        <v>-1.1599999999999999</v>
      </c>
      <c r="D757" s="52">
        <f t="shared" si="229"/>
        <v>6</v>
      </c>
      <c r="E757" s="50">
        <f t="shared" si="230"/>
        <v>-6.96</v>
      </c>
      <c r="F757" s="40"/>
      <c r="G757" s="54"/>
      <c r="H757" s="48"/>
      <c r="I757" s="49" t="str">
        <f t="shared" si="232"/>
        <v/>
      </c>
      <c r="J757" s="52" t="str">
        <f t="shared" si="233"/>
        <v/>
      </c>
      <c r="K757" s="107" t="str">
        <f t="shared" si="231"/>
        <v/>
      </c>
      <c r="M757" s="205"/>
      <c r="N757" s="206"/>
      <c r="P757" s="207"/>
      <c r="Q757" s="206"/>
      <c r="T757" s="206"/>
    </row>
    <row r="758" spans="1:20" ht="15.6" x14ac:dyDescent="0.3">
      <c r="A758" s="208">
        <f>Survey!H468</f>
        <v>43</v>
      </c>
      <c r="B758" s="209">
        <f>Survey!G468</f>
        <v>-0.34260000000000113</v>
      </c>
      <c r="C758" s="49">
        <f t="shared" si="228"/>
        <v>-0.6</v>
      </c>
      <c r="D758" s="52">
        <f t="shared" si="229"/>
        <v>5</v>
      </c>
      <c r="E758" s="50">
        <f t="shared" si="230"/>
        <v>-3</v>
      </c>
      <c r="F758" s="40"/>
      <c r="G758" s="54"/>
      <c r="H758" s="48"/>
      <c r="I758" s="49" t="str">
        <f t="shared" ref="I758:I771" si="234">IF(H758="","",ROUNDUP(((H757+H758)/2),2))</f>
        <v/>
      </c>
      <c r="J758" s="52" t="str">
        <f t="shared" ref="J758:J771" si="235">IF(G758="","",ROUND((G758-G757),2))</f>
        <v/>
      </c>
      <c r="K758" s="107" t="str">
        <f t="shared" ref="K758:K771" si="236">IF(J758="","",IF(H758="","",ROUND((J758*I758),3)))</f>
        <v/>
      </c>
      <c r="M758" s="205"/>
      <c r="N758" s="206"/>
      <c r="P758" s="207"/>
      <c r="Q758" s="206"/>
      <c r="T758" s="206"/>
    </row>
    <row r="759" spans="1:20" ht="15.6" x14ac:dyDescent="0.3">
      <c r="A759" s="208">
        <f>Survey!H469</f>
        <v>49</v>
      </c>
      <c r="B759" s="209">
        <f>Survey!G469</f>
        <v>-0.31260000000000088</v>
      </c>
      <c r="C759" s="49">
        <f t="shared" si="228"/>
        <v>-0.33</v>
      </c>
      <c r="D759" s="52">
        <f t="shared" si="229"/>
        <v>6</v>
      </c>
      <c r="E759" s="50">
        <f t="shared" si="230"/>
        <v>-1.98</v>
      </c>
      <c r="F759" s="40"/>
      <c r="G759" s="54"/>
      <c r="H759" s="48"/>
      <c r="I759" s="49" t="str">
        <f t="shared" si="234"/>
        <v/>
      </c>
      <c r="J759" s="52" t="str">
        <f t="shared" si="235"/>
        <v/>
      </c>
      <c r="K759" s="107" t="str">
        <f t="shared" si="236"/>
        <v/>
      </c>
      <c r="M759" s="205"/>
      <c r="N759" s="206"/>
      <c r="P759" s="207"/>
      <c r="Q759" s="206"/>
      <c r="T759" s="206"/>
    </row>
    <row r="760" spans="1:20" ht="15.6" x14ac:dyDescent="0.3">
      <c r="A760" s="208">
        <f>Survey!H470</f>
        <v>54</v>
      </c>
      <c r="B760" s="209">
        <f>Survey!G470</f>
        <v>0.30739999999999901</v>
      </c>
      <c r="C760" s="49">
        <f t="shared" si="228"/>
        <v>-0.01</v>
      </c>
      <c r="D760" s="52">
        <f t="shared" si="229"/>
        <v>5</v>
      </c>
      <c r="E760" s="50">
        <f t="shared" si="230"/>
        <v>-0.05</v>
      </c>
      <c r="F760" s="40"/>
      <c r="G760" s="54"/>
      <c r="H760" s="48"/>
      <c r="I760" s="49" t="str">
        <f t="shared" si="234"/>
        <v/>
      </c>
      <c r="J760" s="52" t="str">
        <f t="shared" si="235"/>
        <v/>
      </c>
      <c r="K760" s="107" t="str">
        <f t="shared" si="236"/>
        <v/>
      </c>
      <c r="M760" s="205"/>
      <c r="N760" s="206"/>
      <c r="P760" s="207"/>
      <c r="Q760" s="206"/>
      <c r="T760" s="206"/>
    </row>
    <row r="761" spans="1:20" ht="15.6" customHeight="1" x14ac:dyDescent="0.3">
      <c r="A761" s="208">
        <f>Survey!H471</f>
        <v>60</v>
      </c>
      <c r="B761" s="209">
        <f>Survey!G471</f>
        <v>-0.12260000000000093</v>
      </c>
      <c r="C761" s="49">
        <f t="shared" si="228"/>
        <v>9.9999999999999992E-2</v>
      </c>
      <c r="D761" s="52">
        <f t="shared" si="229"/>
        <v>6</v>
      </c>
      <c r="E761" s="50">
        <f t="shared" si="230"/>
        <v>0.6</v>
      </c>
      <c r="F761" s="40"/>
      <c r="G761" s="54"/>
      <c r="H761" s="48"/>
      <c r="I761" s="49" t="str">
        <f t="shared" si="234"/>
        <v/>
      </c>
      <c r="J761" s="52" t="str">
        <f t="shared" si="235"/>
        <v/>
      </c>
      <c r="K761" s="107" t="str">
        <f t="shared" si="236"/>
        <v/>
      </c>
      <c r="M761" s="205"/>
      <c r="N761" s="206"/>
      <c r="P761" s="207"/>
      <c r="Q761" s="206"/>
      <c r="T761" s="206"/>
    </row>
    <row r="762" spans="1:20" ht="15.6" customHeight="1" x14ac:dyDescent="0.3">
      <c r="A762" s="208">
        <f>Survey!H472</f>
        <v>65</v>
      </c>
      <c r="B762" s="209">
        <f>Survey!G472</f>
        <v>-9.2600000000000904E-2</v>
      </c>
      <c r="C762" s="49">
        <f t="shared" si="228"/>
        <v>-0.11</v>
      </c>
      <c r="D762" s="52">
        <f t="shared" si="229"/>
        <v>5</v>
      </c>
      <c r="E762" s="50">
        <f t="shared" si="230"/>
        <v>-0.55000000000000004</v>
      </c>
      <c r="F762" s="40"/>
      <c r="G762" s="54"/>
      <c r="H762" s="48"/>
      <c r="I762" s="49" t="str">
        <f t="shared" si="234"/>
        <v/>
      </c>
      <c r="J762" s="52" t="str">
        <f t="shared" si="235"/>
        <v/>
      </c>
      <c r="K762" s="107" t="str">
        <f t="shared" si="236"/>
        <v/>
      </c>
      <c r="M762" s="205"/>
      <c r="N762" s="206"/>
      <c r="P762" s="207"/>
      <c r="Q762" s="206"/>
      <c r="T762" s="206"/>
    </row>
    <row r="763" spans="1:20" ht="15.6" x14ac:dyDescent="0.3">
      <c r="A763" s="208">
        <f>Survey!H473</f>
        <v>71</v>
      </c>
      <c r="B763" s="209">
        <f>Survey!G473</f>
        <v>0.55739999999999901</v>
      </c>
      <c r="C763" s="49">
        <f t="shared" si="228"/>
        <v>0.24000000000000002</v>
      </c>
      <c r="D763" s="52">
        <f t="shared" si="229"/>
        <v>6</v>
      </c>
      <c r="E763" s="50">
        <f t="shared" si="230"/>
        <v>1.44</v>
      </c>
      <c r="F763" s="40"/>
      <c r="G763" s="54"/>
      <c r="H763" s="48"/>
      <c r="I763" s="49" t="str">
        <f t="shared" si="234"/>
        <v/>
      </c>
      <c r="J763" s="52" t="str">
        <f t="shared" si="235"/>
        <v/>
      </c>
      <c r="K763" s="107" t="str">
        <f t="shared" si="236"/>
        <v/>
      </c>
      <c r="M763" s="205"/>
      <c r="N763" s="206"/>
      <c r="P763" s="207"/>
      <c r="Q763" s="206"/>
      <c r="T763" s="206"/>
    </row>
    <row r="764" spans="1:20" ht="15.6" x14ac:dyDescent="0.3">
      <c r="A764" s="208">
        <f>Survey!H474</f>
        <v>76</v>
      </c>
      <c r="B764" s="209">
        <f>Survey!G474</f>
        <v>0.28739999999999899</v>
      </c>
      <c r="C764" s="49">
        <f t="shared" si="228"/>
        <v>0.43</v>
      </c>
      <c r="D764" s="52">
        <f t="shared" si="229"/>
        <v>5</v>
      </c>
      <c r="E764" s="50">
        <f t="shared" si="230"/>
        <v>2.15</v>
      </c>
      <c r="F764" s="40"/>
      <c r="G764" s="54"/>
      <c r="H764" s="48"/>
      <c r="I764" s="49" t="str">
        <f t="shared" si="234"/>
        <v/>
      </c>
      <c r="J764" s="52" t="str">
        <f t="shared" si="235"/>
        <v/>
      </c>
      <c r="K764" s="107" t="str">
        <f t="shared" si="236"/>
        <v/>
      </c>
      <c r="M764" s="205"/>
      <c r="N764" s="206"/>
      <c r="P764" s="207"/>
      <c r="Q764" s="206"/>
      <c r="T764" s="206"/>
    </row>
    <row r="765" spans="1:20" ht="15.6" x14ac:dyDescent="0.3">
      <c r="A765" s="208">
        <f>Survey!H475</f>
        <v>82</v>
      </c>
      <c r="B765" s="209">
        <f>Survey!G475</f>
        <v>0.36739999999999906</v>
      </c>
      <c r="C765" s="49">
        <f t="shared" si="228"/>
        <v>0.33</v>
      </c>
      <c r="D765" s="52">
        <f t="shared" si="229"/>
        <v>6</v>
      </c>
      <c r="E765" s="50">
        <f t="shared" si="230"/>
        <v>1.98</v>
      </c>
      <c r="F765" s="40"/>
      <c r="G765" s="54"/>
      <c r="H765" s="48"/>
      <c r="I765" s="49" t="str">
        <f t="shared" si="234"/>
        <v/>
      </c>
      <c r="J765" s="52" t="str">
        <f t="shared" si="235"/>
        <v/>
      </c>
      <c r="K765" s="107" t="str">
        <f t="shared" si="236"/>
        <v/>
      </c>
      <c r="M765" s="205"/>
      <c r="N765" s="206"/>
      <c r="P765" s="207"/>
      <c r="Q765" s="206"/>
      <c r="T765" s="206"/>
    </row>
    <row r="766" spans="1:20" ht="15.6" x14ac:dyDescent="0.3">
      <c r="A766" s="208">
        <f>Survey!H476</f>
        <v>87</v>
      </c>
      <c r="B766" s="209">
        <f>Survey!G476</f>
        <v>0.30739999999999901</v>
      </c>
      <c r="C766" s="49">
        <f t="shared" si="228"/>
        <v>0.34</v>
      </c>
      <c r="D766" s="52">
        <f t="shared" si="229"/>
        <v>5</v>
      </c>
      <c r="E766" s="50">
        <f t="shared" si="230"/>
        <v>1.7</v>
      </c>
      <c r="F766" s="40"/>
      <c r="G766" s="54"/>
      <c r="H766" s="48"/>
      <c r="I766" s="49" t="str">
        <f t="shared" si="234"/>
        <v/>
      </c>
      <c r="J766" s="52" t="str">
        <f t="shared" si="235"/>
        <v/>
      </c>
      <c r="K766" s="107" t="str">
        <f t="shared" si="236"/>
        <v/>
      </c>
      <c r="M766" s="205"/>
      <c r="N766" s="206"/>
      <c r="P766" s="207"/>
      <c r="Q766" s="206"/>
      <c r="T766" s="206"/>
    </row>
    <row r="767" spans="1:20" ht="15.6" x14ac:dyDescent="0.3">
      <c r="A767" s="208">
        <f>Survey!H477</f>
        <v>93</v>
      </c>
      <c r="B767" s="209">
        <f>Survey!G477</f>
        <v>0.51739999999999897</v>
      </c>
      <c r="C767" s="49">
        <f t="shared" si="228"/>
        <v>0.42</v>
      </c>
      <c r="D767" s="52">
        <f t="shared" si="229"/>
        <v>6</v>
      </c>
      <c r="E767" s="50">
        <f t="shared" si="230"/>
        <v>2.52</v>
      </c>
      <c r="F767" s="40"/>
      <c r="G767" s="54"/>
      <c r="H767" s="48"/>
      <c r="I767" s="49" t="str">
        <f t="shared" si="234"/>
        <v/>
      </c>
      <c r="J767" s="52" t="str">
        <f t="shared" si="235"/>
        <v/>
      </c>
      <c r="K767" s="107" t="str">
        <f t="shared" si="236"/>
        <v/>
      </c>
      <c r="M767" s="205"/>
      <c r="N767" s="206"/>
      <c r="P767" s="207"/>
      <c r="Q767" s="206"/>
      <c r="T767" s="206"/>
    </row>
    <row r="768" spans="1:20" ht="15.6" x14ac:dyDescent="0.3">
      <c r="A768" s="208">
        <f>Survey!H478</f>
        <v>98</v>
      </c>
      <c r="B768" s="209">
        <f>Survey!G478</f>
        <v>0.50739999999999896</v>
      </c>
      <c r="C768" s="49">
        <f t="shared" si="228"/>
        <v>0.52</v>
      </c>
      <c r="D768" s="52">
        <f t="shared" si="229"/>
        <v>5</v>
      </c>
      <c r="E768" s="50">
        <f t="shared" si="230"/>
        <v>2.6</v>
      </c>
      <c r="F768" s="40"/>
      <c r="G768" s="54"/>
      <c r="H768" s="48"/>
      <c r="I768" s="49" t="str">
        <f t="shared" si="234"/>
        <v/>
      </c>
      <c r="J768" s="52" t="str">
        <f t="shared" si="235"/>
        <v/>
      </c>
      <c r="K768" s="107" t="str">
        <f t="shared" si="236"/>
        <v/>
      </c>
      <c r="M768" s="205"/>
      <c r="N768" s="206"/>
      <c r="P768" s="207"/>
      <c r="Q768" s="206"/>
      <c r="T768" s="206"/>
    </row>
    <row r="769" spans="1:20" ht="15.6" x14ac:dyDescent="0.3">
      <c r="A769" s="208">
        <f>Survey!H480</f>
        <v>99</v>
      </c>
      <c r="B769" s="209">
        <f>Survey!G480</f>
        <v>1.097399999999999</v>
      </c>
      <c r="C769" s="49">
        <f t="shared" si="228"/>
        <v>0.81</v>
      </c>
      <c r="D769" s="52">
        <f t="shared" si="229"/>
        <v>1</v>
      </c>
      <c r="E769" s="50">
        <f t="shared" si="230"/>
        <v>0.81</v>
      </c>
      <c r="F769" s="40"/>
      <c r="G769" s="54"/>
      <c r="H769" s="48"/>
      <c r="I769" s="49" t="str">
        <f>IF(H769="","",ROUNDUP(((#REF!+H769)/2),2))</f>
        <v/>
      </c>
      <c r="J769" s="52" t="str">
        <f>IF(G769="","",ROUND((G769-#REF!),2))</f>
        <v/>
      </c>
      <c r="K769" s="107" t="str">
        <f t="shared" si="236"/>
        <v/>
      </c>
      <c r="M769" s="205"/>
      <c r="N769" s="206"/>
      <c r="P769" s="207"/>
      <c r="Q769" s="206"/>
      <c r="T769" s="206"/>
    </row>
    <row r="770" spans="1:20" ht="15.6" x14ac:dyDescent="0.3">
      <c r="A770" s="208">
        <f>Survey!H481</f>
        <v>100</v>
      </c>
      <c r="B770" s="209">
        <f>Survey!G481</f>
        <v>2.247399999999999</v>
      </c>
      <c r="C770" s="49">
        <f t="shared" si="228"/>
        <v>1.68</v>
      </c>
      <c r="D770" s="52">
        <f t="shared" si="229"/>
        <v>1</v>
      </c>
      <c r="E770" s="50">
        <f t="shared" si="230"/>
        <v>1.68</v>
      </c>
      <c r="F770" s="40"/>
      <c r="G770" s="54"/>
      <c r="H770" s="48"/>
      <c r="I770" s="49" t="str">
        <f t="shared" si="234"/>
        <v/>
      </c>
      <c r="J770" s="52" t="str">
        <f t="shared" si="235"/>
        <v/>
      </c>
      <c r="K770" s="107" t="str">
        <f t="shared" si="236"/>
        <v/>
      </c>
      <c r="M770" s="205"/>
      <c r="N770" s="206"/>
      <c r="P770" s="207"/>
      <c r="Q770" s="206"/>
      <c r="T770" s="206"/>
    </row>
    <row r="771" spans="1:20" ht="16.2" thickBot="1" x14ac:dyDescent="0.35">
      <c r="A771" s="208">
        <f>Survey!H482</f>
        <v>102.5</v>
      </c>
      <c r="B771" s="209">
        <f>Survey!G482</f>
        <v>2.1973999999999991</v>
      </c>
      <c r="C771" s="49">
        <f t="shared" si="228"/>
        <v>2.23</v>
      </c>
      <c r="D771" s="52">
        <f t="shared" si="229"/>
        <v>2.5</v>
      </c>
      <c r="E771" s="50">
        <f t="shared" si="230"/>
        <v>5.5750000000000002</v>
      </c>
      <c r="F771" s="40"/>
      <c r="G771" s="54"/>
      <c r="H771" s="48"/>
      <c r="I771" s="49" t="str">
        <f t="shared" si="234"/>
        <v/>
      </c>
      <c r="J771" s="52" t="str">
        <f t="shared" si="235"/>
        <v/>
      </c>
      <c r="K771" s="107" t="str">
        <f t="shared" si="236"/>
        <v/>
      </c>
      <c r="M771" s="205"/>
      <c r="N771" s="206"/>
      <c r="P771" s="207"/>
      <c r="Q771" s="206"/>
      <c r="T771" s="206"/>
    </row>
    <row r="772" spans="1:20" ht="16.2" thickBot="1" x14ac:dyDescent="0.35">
      <c r="A772" s="287">
        <f>ROUND((SUM(D750:D771)),3)</f>
        <v>102.5</v>
      </c>
      <c r="B772" s="275"/>
      <c r="C772" s="272">
        <f>IF(A772="","-",IF(A772="-","-",IF(A772=0,"-",ROUND((SUM(E750:E771)),3))))</f>
        <v>16.085000000000001</v>
      </c>
      <c r="D772" s="272"/>
      <c r="E772" s="273"/>
      <c r="F772" s="41"/>
      <c r="G772" s="274">
        <f>ROUND((SUM(J750:J771)),3)</f>
        <v>5</v>
      </c>
      <c r="H772" s="275"/>
      <c r="I772" s="272">
        <f>IF(G772="","-",IF(G772="-","-",IF(G772=0,"-",ROUND((SUM(K750:K771)),3))))</f>
        <v>7.1</v>
      </c>
      <c r="J772" s="272"/>
      <c r="K772" s="273"/>
      <c r="M772" s="109" t="e">
        <f>#REF!</f>
        <v>#REF!</v>
      </c>
      <c r="N772" s="7"/>
      <c r="Q772" s="7"/>
      <c r="T772" s="7"/>
    </row>
    <row r="773" spans="1:20" ht="16.2" thickBot="1" x14ac:dyDescent="0.35">
      <c r="A773" s="276">
        <f>IF(C772="","-",IF(C772="-","-",IF(I772="","-",IF(I772="-","-",IF((C772-I772)&lt;=0,((C772-I772)*-1),(C772-I772))))))</f>
        <v>8.9850000000000012</v>
      </c>
      <c r="B773" s="277"/>
      <c r="C773" s="277"/>
      <c r="D773" s="277"/>
      <c r="E773" s="277"/>
      <c r="F773" s="277"/>
      <c r="G773" s="277"/>
      <c r="H773" s="277"/>
      <c r="I773" s="277"/>
      <c r="J773" s="277"/>
      <c r="K773" s="278"/>
      <c r="M773" s="110" t="e">
        <f>#REF!</f>
        <v>#REF!</v>
      </c>
      <c r="N773" s="7"/>
      <c r="Q773" s="7"/>
      <c r="T773" s="7"/>
    </row>
    <row r="774" spans="1:20" ht="18" customHeight="1" x14ac:dyDescent="0.3">
      <c r="A774" s="20"/>
      <c r="B774" s="20"/>
      <c r="N774" s="7"/>
      <c r="Q774" s="7"/>
      <c r="T774" s="7"/>
    </row>
    <row r="775" spans="1:20" x14ac:dyDescent="0.3">
      <c r="D775" s="279">
        <f>A764</f>
        <v>76</v>
      </c>
      <c r="E775" s="279"/>
      <c r="F775" s="279"/>
      <c r="G775" s="279"/>
      <c r="H775" s="279"/>
      <c r="I775" s="279"/>
      <c r="J775" s="279"/>
      <c r="N775" s="7"/>
      <c r="Q775" s="7"/>
      <c r="T775" s="7"/>
    </row>
    <row r="776" spans="1:20" x14ac:dyDescent="0.3">
      <c r="D776" s="279"/>
      <c r="E776" s="279"/>
      <c r="F776" s="279"/>
      <c r="G776" s="279"/>
      <c r="H776" s="279"/>
      <c r="I776" s="279"/>
      <c r="J776" s="279"/>
      <c r="N776" s="7"/>
      <c r="Q776" s="7"/>
      <c r="T776" s="7"/>
    </row>
    <row r="777" spans="1:20" x14ac:dyDescent="0.3">
      <c r="N777" s="7"/>
      <c r="Q777" s="7"/>
      <c r="T777" s="7"/>
    </row>
    <row r="778" spans="1:20" x14ac:dyDescent="0.3">
      <c r="N778" s="7"/>
      <c r="Q778" s="7"/>
      <c r="T778" s="7"/>
    </row>
    <row r="779" spans="1:20" x14ac:dyDescent="0.3">
      <c r="N779" s="7"/>
      <c r="Q779" s="7"/>
      <c r="T779" s="7"/>
    </row>
    <row r="780" spans="1:20" x14ac:dyDescent="0.3">
      <c r="N780" s="7"/>
      <c r="Q780" s="7"/>
      <c r="T780" s="7"/>
    </row>
    <row r="781" spans="1:20" x14ac:dyDescent="0.3">
      <c r="N781" s="7"/>
      <c r="Q781" s="7"/>
      <c r="T781" s="7"/>
    </row>
    <row r="782" spans="1:20" x14ac:dyDescent="0.3">
      <c r="N782" s="7"/>
      <c r="Q782" s="7"/>
      <c r="T782" s="7"/>
    </row>
    <row r="783" spans="1:20" x14ac:dyDescent="0.3">
      <c r="N783" s="7"/>
      <c r="Q783" s="7"/>
      <c r="T783" s="7"/>
    </row>
    <row r="784" spans="1:20" x14ac:dyDescent="0.3">
      <c r="N784" s="7"/>
      <c r="Q784" s="7"/>
      <c r="T784" s="7"/>
    </row>
    <row r="785" spans="1:20" x14ac:dyDescent="0.3">
      <c r="N785" s="7"/>
      <c r="Q785" s="7"/>
      <c r="T785" s="7"/>
    </row>
    <row r="786" spans="1:20" ht="14.4" thickBot="1" x14ac:dyDescent="0.35"/>
    <row r="787" spans="1:20" ht="16.2" thickBot="1" x14ac:dyDescent="0.35">
      <c r="A787" s="264" t="s">
        <v>143</v>
      </c>
      <c r="B787" s="265"/>
      <c r="C787" s="265"/>
      <c r="D787" s="265"/>
      <c r="E787" s="265"/>
      <c r="F787" s="265"/>
      <c r="G787" s="265"/>
      <c r="H787" s="265"/>
      <c r="I787" s="265"/>
      <c r="J787" s="265"/>
      <c r="K787" s="266"/>
      <c r="M787" s="267" t="s">
        <v>65</v>
      </c>
      <c r="N787" s="267"/>
      <c r="O787" s="108"/>
      <c r="P787" s="267" t="s">
        <v>66</v>
      </c>
      <c r="Q787" s="267"/>
      <c r="R787" s="108"/>
      <c r="S787" s="267" t="s">
        <v>67</v>
      </c>
      <c r="T787" s="267"/>
    </row>
    <row r="788" spans="1:20" ht="16.2" thickBot="1" x14ac:dyDescent="0.35">
      <c r="A788" s="280" t="s">
        <v>8</v>
      </c>
      <c r="B788" s="281"/>
      <c r="C788" s="281"/>
      <c r="D788" s="281"/>
      <c r="E788" s="282"/>
      <c r="F788" s="39"/>
      <c r="G788" s="283" t="s">
        <v>63</v>
      </c>
      <c r="H788" s="284"/>
      <c r="I788" s="284"/>
      <c r="J788" s="284"/>
      <c r="K788" s="285"/>
      <c r="M788" s="86" t="s">
        <v>68</v>
      </c>
      <c r="N788" s="87">
        <v>9.5</v>
      </c>
      <c r="P788" s="86" t="s">
        <v>69</v>
      </c>
      <c r="Q788" s="88">
        <v>-1.3440000000000001</v>
      </c>
      <c r="S788" s="89">
        <v>0</v>
      </c>
      <c r="T788" s="90">
        <v>2</v>
      </c>
    </row>
    <row r="789" spans="1:20" ht="16.2" thickBot="1" x14ac:dyDescent="0.35">
      <c r="A789" s="42" t="s">
        <v>11</v>
      </c>
      <c r="B789" s="43" t="s">
        <v>12</v>
      </c>
      <c r="C789" s="43" t="s">
        <v>13</v>
      </c>
      <c r="D789" s="43" t="s">
        <v>11</v>
      </c>
      <c r="E789" s="44" t="s">
        <v>14</v>
      </c>
      <c r="F789" s="40"/>
      <c r="G789" s="42" t="str">
        <f>A789</f>
        <v>Dist</v>
      </c>
      <c r="H789" s="43" t="str">
        <f>B789</f>
        <v>R.L</v>
      </c>
      <c r="I789" s="43" t="str">
        <f>C789</f>
        <v>Av.RL</v>
      </c>
      <c r="J789" s="43" t="str">
        <f>D789</f>
        <v>Dist</v>
      </c>
      <c r="K789" s="44" t="str">
        <f>E789</f>
        <v>Area</v>
      </c>
      <c r="M789" s="86" t="s">
        <v>70</v>
      </c>
      <c r="N789" s="87">
        <v>6</v>
      </c>
      <c r="P789" s="86" t="s">
        <v>70</v>
      </c>
      <c r="Q789" s="88">
        <v>14.9</v>
      </c>
      <c r="S789" s="88">
        <v>2</v>
      </c>
      <c r="T789" s="88">
        <v>-3</v>
      </c>
    </row>
    <row r="790" spans="1:20" ht="15.6" x14ac:dyDescent="0.3">
      <c r="A790" s="208">
        <f>Survey!H484</f>
        <v>0</v>
      </c>
      <c r="B790" s="209">
        <f>Survey!G484</f>
        <v>1.9723999999999993</v>
      </c>
      <c r="C790" s="46" t="s">
        <v>15</v>
      </c>
      <c r="D790" s="51" t="s">
        <v>15</v>
      </c>
      <c r="E790" s="47" t="s">
        <v>15</v>
      </c>
      <c r="F790" s="40"/>
      <c r="G790" s="53">
        <v>0</v>
      </c>
      <c r="H790" s="45">
        <v>1.599999999999997</v>
      </c>
      <c r="I790" s="46" t="s">
        <v>15</v>
      </c>
      <c r="J790" s="51" t="s">
        <v>15</v>
      </c>
      <c r="K790" s="106" t="s">
        <v>15</v>
      </c>
      <c r="M790" s="86" t="s">
        <v>71</v>
      </c>
      <c r="N790" s="87">
        <v>23</v>
      </c>
      <c r="P790" s="86" t="s">
        <v>71</v>
      </c>
      <c r="Q790" s="87">
        <v>23</v>
      </c>
      <c r="S790" s="88">
        <v>15</v>
      </c>
      <c r="T790" s="88">
        <v>12</v>
      </c>
    </row>
    <row r="791" spans="1:20" ht="15.6" x14ac:dyDescent="0.3">
      <c r="A791" s="208">
        <f>Survey!H485</f>
        <v>4</v>
      </c>
      <c r="B791" s="209">
        <f>Survey!G485</f>
        <v>2.0123999999999995</v>
      </c>
      <c r="C791" s="49">
        <f>IF(B791="","",ROUNDUP(((B790+B791)/2),2))</f>
        <v>2</v>
      </c>
      <c r="D791" s="52">
        <f>IF(A791="","",ROUND((A791-A790),2))</f>
        <v>4</v>
      </c>
      <c r="E791" s="50">
        <f>IF(D791="","",IF(B791="","",ROUND((D791*C791),3)))</f>
        <v>8</v>
      </c>
      <c r="F791" s="40"/>
      <c r="G791" s="54"/>
      <c r="H791" s="48"/>
      <c r="I791" s="49" t="str">
        <f>IF(H791="","",ROUNDUP(((H790+H791)/2),2))</f>
        <v/>
      </c>
      <c r="J791" s="52" t="str">
        <f>IF(G791="","",ROUND((G791-G790),2))</f>
        <v/>
      </c>
      <c r="K791" s="107" t="str">
        <f>IF(J791="","",IF(H791="","",ROUND((J791*I791),3)))</f>
        <v/>
      </c>
      <c r="M791" s="91">
        <v>2</v>
      </c>
      <c r="N791" s="92">
        <v>2</v>
      </c>
      <c r="P791" s="93">
        <v>1.5</v>
      </c>
      <c r="Q791" s="94">
        <v>1.5</v>
      </c>
    </row>
    <row r="792" spans="1:20" ht="15.6" x14ac:dyDescent="0.3">
      <c r="A792" s="208">
        <f>Survey!H486</f>
        <v>5</v>
      </c>
      <c r="B792" s="209">
        <f>Survey!G486</f>
        <v>1.6523999999999992</v>
      </c>
      <c r="C792" s="49">
        <f t="shared" ref="C792" si="237">IF(B792="","",ROUNDUP(((B791+B792)/2),2))</f>
        <v>1.84</v>
      </c>
      <c r="D792" s="52">
        <f t="shared" ref="D792" si="238">IF(A792="","",ROUND((A792-A791),2))</f>
        <v>1</v>
      </c>
      <c r="E792" s="50">
        <f t="shared" ref="E792" si="239">IF(D792="","",IF(B792="","",ROUND((D792*C792),3)))</f>
        <v>1.84</v>
      </c>
      <c r="F792" s="40"/>
      <c r="G792" s="54"/>
      <c r="H792" s="48"/>
      <c r="I792" s="49" t="str">
        <f t="shared" ref="I792:I798" si="240">IF(H792="","",ROUNDUP(((H791+H792)/2),2))</f>
        <v/>
      </c>
      <c r="J792" s="52" t="str">
        <f t="shared" ref="J792:J798" si="241">IF(G792="","",ROUND((G792-G791),2))</f>
        <v/>
      </c>
      <c r="K792" s="107" t="str">
        <f t="shared" ref="K792:K798" si="242">IF(J792="","",IF(H792="","",ROUND((J792*I792),3)))</f>
        <v/>
      </c>
      <c r="M792" s="95">
        <v>1</v>
      </c>
      <c r="N792" s="88">
        <v>0</v>
      </c>
      <c r="P792" s="96">
        <v>36</v>
      </c>
      <c r="Q792" s="88">
        <v>0.45099999999999696</v>
      </c>
      <c r="S792" s="286" t="s">
        <v>72</v>
      </c>
      <c r="T792" s="286"/>
    </row>
    <row r="793" spans="1:20" ht="15.6" x14ac:dyDescent="0.3">
      <c r="A793" s="208">
        <f>Survey!H488</f>
        <v>10</v>
      </c>
      <c r="B793" s="209">
        <f>Survey!G488</f>
        <v>0.91939999999999933</v>
      </c>
      <c r="C793" s="49">
        <f t="shared" ref="C793:C816" si="243">IF(B793="","",ROUNDUP(((B792+B793)/2),2))</f>
        <v>1.29</v>
      </c>
      <c r="D793" s="52">
        <f t="shared" ref="D793:D816" si="244">IF(A793="","",ROUND((A793-A792),2))</f>
        <v>5</v>
      </c>
      <c r="E793" s="50">
        <f t="shared" ref="E793:E816" si="245">IF(D793="","",IF(B793="","",ROUND((D793*C793),3)))</f>
        <v>6.45</v>
      </c>
      <c r="F793" s="40"/>
      <c r="G793" s="54"/>
      <c r="H793" s="48"/>
      <c r="I793" s="49" t="str">
        <f>IF(H793="","",ROUNDUP(((#REF!+H793)/2),2))</f>
        <v/>
      </c>
      <c r="J793" s="52" t="str">
        <f>IF(G793="","",ROUND((G793-#REF!),2))</f>
        <v/>
      </c>
      <c r="K793" s="107" t="str">
        <f t="shared" si="242"/>
        <v/>
      </c>
      <c r="M793" s="99" t="e">
        <f>IF(N789="","-",(#REF!+N789))</f>
        <v>#REF!</v>
      </c>
      <c r="N793" s="88">
        <f>IF(N788="","-",N788)</f>
        <v>9.5</v>
      </c>
      <c r="P793" s="100" t="e">
        <f>IF(Q789="","",(#REF!+Q789))</f>
        <v>#REF!</v>
      </c>
      <c r="Q793" s="88">
        <f>IF(Q788="","",Q788)</f>
        <v>-1.3440000000000001</v>
      </c>
      <c r="S793" s="101" t="s">
        <v>73</v>
      </c>
      <c r="T793" s="88" t="e">
        <f>IF(S789="","",IF(T789="","",(T789+((#REF!-T788)*((S789-T789)/(S788-T788))))))</f>
        <v>#REF!</v>
      </c>
    </row>
    <row r="794" spans="1:20" ht="15.6" x14ac:dyDescent="0.3">
      <c r="A794" s="208">
        <f>Survey!H489</f>
        <v>16</v>
      </c>
      <c r="B794" s="209">
        <f>Survey!G489</f>
        <v>0.70939999999999936</v>
      </c>
      <c r="C794" s="49">
        <f t="shared" si="243"/>
        <v>0.82000000000000006</v>
      </c>
      <c r="D794" s="52">
        <f t="shared" si="244"/>
        <v>6</v>
      </c>
      <c r="E794" s="50">
        <f t="shared" si="245"/>
        <v>4.92</v>
      </c>
      <c r="F794" s="40"/>
      <c r="G794" s="54"/>
      <c r="H794" s="48"/>
      <c r="I794" s="49" t="str">
        <f t="shared" si="240"/>
        <v/>
      </c>
      <c r="J794" s="52" t="str">
        <f t="shared" si="241"/>
        <v/>
      </c>
      <c r="K794" s="107" t="str">
        <f t="shared" si="242"/>
        <v/>
      </c>
      <c r="M794" s="102" t="e">
        <f>IF(N794="","-",(M793+(N791*(N788-N794))))</f>
        <v>#REF!</v>
      </c>
      <c r="N794" s="88">
        <v>0</v>
      </c>
      <c r="P794" s="103" t="e">
        <f>IF(Q788="","-",(P793+(Q791*IF((Q793-Q794)&lt;0,((Q793-Q794)*-1),(Q793-Q794)))))</f>
        <v>#REF!</v>
      </c>
      <c r="Q794" s="88">
        <v>-0.55000000000000004</v>
      </c>
      <c r="S794" s="101" t="s">
        <v>74</v>
      </c>
      <c r="T794" s="88" t="e">
        <f>IF(S790="","",IF(T790="","",(T790+((#REF!-T788)*((S790-T790)/(S788-T788))))))</f>
        <v>#REF!</v>
      </c>
    </row>
    <row r="795" spans="1:20" ht="15.6" x14ac:dyDescent="0.3">
      <c r="A795" s="208">
        <f>Survey!H490</f>
        <v>21</v>
      </c>
      <c r="B795" s="209">
        <f>Survey!G490</f>
        <v>0.66939999999999933</v>
      </c>
      <c r="C795" s="49">
        <f t="shared" si="243"/>
        <v>0.69000000000000006</v>
      </c>
      <c r="D795" s="52">
        <f t="shared" si="244"/>
        <v>5</v>
      </c>
      <c r="E795" s="50">
        <f t="shared" si="245"/>
        <v>3.45</v>
      </c>
      <c r="F795" s="40"/>
      <c r="G795" s="54"/>
      <c r="H795" s="48"/>
      <c r="I795" s="49" t="str">
        <f t="shared" si="240"/>
        <v/>
      </c>
      <c r="J795" s="52" t="str">
        <f t="shared" si="241"/>
        <v/>
      </c>
      <c r="K795" s="107" t="str">
        <f t="shared" si="242"/>
        <v/>
      </c>
      <c r="M795" s="205"/>
      <c r="N795" s="206"/>
      <c r="P795" s="207"/>
      <c r="Q795" s="206"/>
      <c r="T795" s="206"/>
    </row>
    <row r="796" spans="1:20" ht="15.6" x14ac:dyDescent="0.3">
      <c r="A796" s="208">
        <f>Survey!H491</f>
        <v>27</v>
      </c>
      <c r="B796" s="209">
        <f>Survey!G491</f>
        <v>0.54939999999999922</v>
      </c>
      <c r="C796" s="49">
        <f t="shared" si="243"/>
        <v>0.61</v>
      </c>
      <c r="D796" s="52">
        <f t="shared" si="244"/>
        <v>6</v>
      </c>
      <c r="E796" s="50">
        <f t="shared" si="245"/>
        <v>3.66</v>
      </c>
      <c r="F796" s="40"/>
      <c r="G796" s="54"/>
      <c r="H796" s="48"/>
      <c r="I796" s="49" t="str">
        <f t="shared" si="240"/>
        <v/>
      </c>
      <c r="J796" s="52" t="str">
        <f t="shared" si="241"/>
        <v/>
      </c>
      <c r="K796" s="107" t="str">
        <f t="shared" si="242"/>
        <v/>
      </c>
      <c r="M796" s="205"/>
      <c r="N796" s="206"/>
      <c r="P796" s="207"/>
      <c r="Q796" s="206"/>
      <c r="T796" s="206"/>
    </row>
    <row r="797" spans="1:20" ht="15.6" x14ac:dyDescent="0.3">
      <c r="A797" s="208">
        <f>Survey!H492</f>
        <v>32</v>
      </c>
      <c r="B797" s="209">
        <f>Survey!G492</f>
        <v>0.35939999999999928</v>
      </c>
      <c r="C797" s="49">
        <f t="shared" si="243"/>
        <v>0.46</v>
      </c>
      <c r="D797" s="52">
        <f t="shared" si="244"/>
        <v>5</v>
      </c>
      <c r="E797" s="50">
        <f t="shared" si="245"/>
        <v>2.2999999999999998</v>
      </c>
      <c r="F797" s="40"/>
      <c r="G797" s="54"/>
      <c r="H797" s="48"/>
      <c r="I797" s="49" t="str">
        <f t="shared" si="240"/>
        <v/>
      </c>
      <c r="J797" s="52" t="str">
        <f t="shared" si="241"/>
        <v/>
      </c>
      <c r="K797" s="107" t="str">
        <f t="shared" si="242"/>
        <v/>
      </c>
      <c r="M797" s="205"/>
      <c r="N797" s="206"/>
      <c r="P797" s="207"/>
      <c r="Q797" s="206"/>
      <c r="T797" s="206"/>
    </row>
    <row r="798" spans="1:20" ht="15.6" x14ac:dyDescent="0.3">
      <c r="A798" s="208">
        <f>Survey!H493</f>
        <v>38</v>
      </c>
      <c r="B798" s="209">
        <f>Survey!G493</f>
        <v>9.9399999999999267E-2</v>
      </c>
      <c r="C798" s="49">
        <f t="shared" si="243"/>
        <v>0.23</v>
      </c>
      <c r="D798" s="52">
        <f t="shared" si="244"/>
        <v>6</v>
      </c>
      <c r="E798" s="50">
        <f t="shared" si="245"/>
        <v>1.38</v>
      </c>
      <c r="F798" s="40"/>
      <c r="G798" s="54"/>
      <c r="H798" s="48"/>
      <c r="I798" s="49" t="str">
        <f t="shared" si="240"/>
        <v/>
      </c>
      <c r="J798" s="52" t="str">
        <f t="shared" si="241"/>
        <v/>
      </c>
      <c r="K798" s="107" t="str">
        <f t="shared" si="242"/>
        <v/>
      </c>
      <c r="M798" s="205"/>
      <c r="N798" s="206"/>
      <c r="P798" s="207"/>
      <c r="Q798" s="206"/>
      <c r="T798" s="206"/>
    </row>
    <row r="799" spans="1:20" ht="15.6" x14ac:dyDescent="0.3">
      <c r="A799" s="208">
        <f>Survey!H494</f>
        <v>43</v>
      </c>
      <c r="B799" s="209">
        <f>Survey!G494</f>
        <v>0.90939999999999932</v>
      </c>
      <c r="C799" s="49">
        <f t="shared" si="243"/>
        <v>0.51</v>
      </c>
      <c r="D799" s="52">
        <f t="shared" si="244"/>
        <v>5</v>
      </c>
      <c r="E799" s="50">
        <f t="shared" si="245"/>
        <v>2.5499999999999998</v>
      </c>
      <c r="F799" s="40"/>
      <c r="G799" s="54"/>
      <c r="H799" s="48"/>
      <c r="I799" s="49" t="str">
        <f t="shared" ref="I799:I816" si="246">IF(H799="","",ROUNDUP(((H798+H799)/2),2))</f>
        <v/>
      </c>
      <c r="J799" s="52" t="str">
        <f t="shared" ref="J799:J816" si="247">IF(G799="","",ROUND((G799-G798),2))</f>
        <v/>
      </c>
      <c r="K799" s="107" t="str">
        <f t="shared" ref="K799:K816" si="248">IF(J799="","",IF(H799="","",ROUND((J799*I799),3)))</f>
        <v/>
      </c>
      <c r="M799" s="205"/>
      <c r="N799" s="206"/>
      <c r="P799" s="207"/>
      <c r="Q799" s="206"/>
      <c r="T799" s="206"/>
    </row>
    <row r="800" spans="1:20" ht="15.6" x14ac:dyDescent="0.3">
      <c r="A800" s="208">
        <f>Survey!H495</f>
        <v>49</v>
      </c>
      <c r="B800" s="209">
        <f>Survey!G495</f>
        <v>-1.8706000000000005</v>
      </c>
      <c r="C800" s="49">
        <f t="shared" si="243"/>
        <v>-0.49</v>
      </c>
      <c r="D800" s="52">
        <f t="shared" si="244"/>
        <v>6</v>
      </c>
      <c r="E800" s="50">
        <f t="shared" si="245"/>
        <v>-2.94</v>
      </c>
      <c r="F800" s="40"/>
      <c r="G800" s="54"/>
      <c r="H800" s="48"/>
      <c r="I800" s="49" t="str">
        <f t="shared" si="246"/>
        <v/>
      </c>
      <c r="J800" s="52" t="str">
        <f t="shared" si="247"/>
        <v/>
      </c>
      <c r="K800" s="107" t="str">
        <f t="shared" si="248"/>
        <v/>
      </c>
      <c r="M800" s="205"/>
      <c r="N800" s="206"/>
      <c r="P800" s="207"/>
      <c r="Q800" s="206"/>
      <c r="T800" s="206"/>
    </row>
    <row r="801" spans="1:20" ht="15.6" customHeight="1" x14ac:dyDescent="0.3">
      <c r="A801" s="208">
        <f>Survey!H496</f>
        <v>54</v>
      </c>
      <c r="B801" s="209">
        <f>Survey!G496</f>
        <v>-1.8206000000000007</v>
      </c>
      <c r="C801" s="49">
        <f t="shared" si="243"/>
        <v>-1.85</v>
      </c>
      <c r="D801" s="52">
        <f t="shared" si="244"/>
        <v>5</v>
      </c>
      <c r="E801" s="50">
        <f t="shared" si="245"/>
        <v>-9.25</v>
      </c>
      <c r="F801" s="40"/>
      <c r="G801" s="54"/>
      <c r="H801" s="48"/>
      <c r="I801" s="49" t="str">
        <f t="shared" si="246"/>
        <v/>
      </c>
      <c r="J801" s="52" t="str">
        <f t="shared" si="247"/>
        <v/>
      </c>
      <c r="K801" s="107" t="str">
        <f t="shared" si="248"/>
        <v/>
      </c>
      <c r="M801" s="205"/>
      <c r="N801" s="206"/>
      <c r="P801" s="207"/>
      <c r="Q801" s="206"/>
      <c r="T801" s="206"/>
    </row>
    <row r="802" spans="1:20" ht="15.6" customHeight="1" x14ac:dyDescent="0.3">
      <c r="A802" s="208">
        <f>Survey!H497</f>
        <v>60</v>
      </c>
      <c r="B802" s="209">
        <f>Survey!G497</f>
        <v>-1.9506000000000006</v>
      </c>
      <c r="C802" s="49">
        <f t="shared" si="243"/>
        <v>-1.89</v>
      </c>
      <c r="D802" s="52">
        <f t="shared" si="244"/>
        <v>6</v>
      </c>
      <c r="E802" s="50">
        <f t="shared" si="245"/>
        <v>-11.34</v>
      </c>
      <c r="F802" s="40"/>
      <c r="G802" s="54"/>
      <c r="H802" s="48"/>
      <c r="I802" s="49" t="str">
        <f t="shared" si="246"/>
        <v/>
      </c>
      <c r="J802" s="52" t="str">
        <f t="shared" si="247"/>
        <v/>
      </c>
      <c r="K802" s="107" t="str">
        <f t="shared" si="248"/>
        <v/>
      </c>
      <c r="M802" s="205"/>
      <c r="N802" s="206"/>
      <c r="P802" s="207"/>
      <c r="Q802" s="206"/>
      <c r="T802" s="206"/>
    </row>
    <row r="803" spans="1:20" ht="15.6" x14ac:dyDescent="0.3">
      <c r="A803" s="208">
        <f>Survey!H498</f>
        <v>65</v>
      </c>
      <c r="B803" s="209">
        <f>Survey!G498</f>
        <v>-0.69060000000000077</v>
      </c>
      <c r="C803" s="49">
        <f t="shared" si="243"/>
        <v>-1.33</v>
      </c>
      <c r="D803" s="52">
        <f t="shared" si="244"/>
        <v>5</v>
      </c>
      <c r="E803" s="50">
        <f t="shared" si="245"/>
        <v>-6.65</v>
      </c>
      <c r="F803" s="40"/>
      <c r="G803" s="54"/>
      <c r="H803" s="48"/>
      <c r="I803" s="49" t="str">
        <f t="shared" si="246"/>
        <v/>
      </c>
      <c r="J803" s="52" t="str">
        <f t="shared" si="247"/>
        <v/>
      </c>
      <c r="K803" s="107" t="str">
        <f t="shared" si="248"/>
        <v/>
      </c>
      <c r="M803" s="205"/>
      <c r="N803" s="206"/>
      <c r="P803" s="207"/>
      <c r="Q803" s="206"/>
      <c r="T803" s="206"/>
    </row>
    <row r="804" spans="1:20" ht="15.6" x14ac:dyDescent="0.3">
      <c r="A804" s="208">
        <f>Survey!H499</f>
        <v>71</v>
      </c>
      <c r="B804" s="209">
        <f>Survey!G499</f>
        <v>0.33939999999999926</v>
      </c>
      <c r="C804" s="49">
        <f t="shared" si="243"/>
        <v>-0.18000000000000002</v>
      </c>
      <c r="D804" s="52">
        <f t="shared" si="244"/>
        <v>6</v>
      </c>
      <c r="E804" s="50">
        <f t="shared" si="245"/>
        <v>-1.08</v>
      </c>
      <c r="F804" s="40"/>
      <c r="G804" s="54"/>
      <c r="H804" s="48"/>
      <c r="I804" s="49" t="str">
        <f t="shared" si="246"/>
        <v/>
      </c>
      <c r="J804" s="52" t="str">
        <f t="shared" si="247"/>
        <v/>
      </c>
      <c r="K804" s="107" t="str">
        <f t="shared" si="248"/>
        <v/>
      </c>
      <c r="M804" s="205"/>
      <c r="N804" s="206"/>
      <c r="P804" s="207"/>
      <c r="Q804" s="206"/>
      <c r="T804" s="206"/>
    </row>
    <row r="805" spans="1:20" ht="15.6" x14ac:dyDescent="0.3">
      <c r="A805" s="208">
        <f>Survey!H500</f>
        <v>76</v>
      </c>
      <c r="B805" s="209">
        <f>Survey!G500</f>
        <v>0.98939999999999928</v>
      </c>
      <c r="C805" s="49">
        <f t="shared" si="243"/>
        <v>0.67</v>
      </c>
      <c r="D805" s="52">
        <f t="shared" si="244"/>
        <v>5</v>
      </c>
      <c r="E805" s="50">
        <f t="shared" si="245"/>
        <v>3.35</v>
      </c>
      <c r="F805" s="40"/>
      <c r="G805" s="54"/>
      <c r="H805" s="48"/>
      <c r="I805" s="49" t="str">
        <f t="shared" si="246"/>
        <v/>
      </c>
      <c r="J805" s="52" t="str">
        <f t="shared" si="247"/>
        <v/>
      </c>
      <c r="K805" s="107" t="str">
        <f t="shared" si="248"/>
        <v/>
      </c>
      <c r="M805" s="205"/>
      <c r="N805" s="206"/>
      <c r="P805" s="207"/>
      <c r="Q805" s="206"/>
      <c r="T805" s="206"/>
    </row>
    <row r="806" spans="1:20" ht="15.6" x14ac:dyDescent="0.3">
      <c r="A806" s="208">
        <f>Survey!H501</f>
        <v>82</v>
      </c>
      <c r="B806" s="209">
        <f>Survey!G501</f>
        <v>1.2893999999999992</v>
      </c>
      <c r="C806" s="49">
        <f t="shared" si="243"/>
        <v>1.1399999999999999</v>
      </c>
      <c r="D806" s="52">
        <f t="shared" si="244"/>
        <v>6</v>
      </c>
      <c r="E806" s="50">
        <f t="shared" si="245"/>
        <v>6.84</v>
      </c>
      <c r="F806" s="40"/>
      <c r="G806" s="54"/>
      <c r="H806" s="48"/>
      <c r="I806" s="49" t="str">
        <f t="shared" si="246"/>
        <v/>
      </c>
      <c r="J806" s="52" t="str">
        <f t="shared" si="247"/>
        <v/>
      </c>
      <c r="K806" s="107" t="str">
        <f t="shared" si="248"/>
        <v/>
      </c>
      <c r="M806" s="205"/>
      <c r="N806" s="206"/>
      <c r="P806" s="207"/>
      <c r="Q806" s="206"/>
      <c r="T806" s="206"/>
    </row>
    <row r="807" spans="1:20" ht="15.6" x14ac:dyDescent="0.3">
      <c r="A807" s="208">
        <f>Survey!H502</f>
        <v>87</v>
      </c>
      <c r="B807" s="209">
        <f>Survey!G502</f>
        <v>0.80939999999999923</v>
      </c>
      <c r="C807" s="49">
        <f t="shared" si="243"/>
        <v>1.05</v>
      </c>
      <c r="D807" s="52">
        <f t="shared" si="244"/>
        <v>5</v>
      </c>
      <c r="E807" s="50">
        <f t="shared" si="245"/>
        <v>5.25</v>
      </c>
      <c r="F807" s="40"/>
      <c r="G807" s="54"/>
      <c r="H807" s="48"/>
      <c r="I807" s="49" t="str">
        <f t="shared" si="246"/>
        <v/>
      </c>
      <c r="J807" s="52" t="str">
        <f t="shared" si="247"/>
        <v/>
      </c>
      <c r="K807" s="107" t="str">
        <f t="shared" si="248"/>
        <v/>
      </c>
      <c r="M807" s="205"/>
      <c r="N807" s="206"/>
      <c r="P807" s="207"/>
      <c r="Q807" s="206"/>
      <c r="T807" s="206"/>
    </row>
    <row r="808" spans="1:20" ht="15.6" x14ac:dyDescent="0.3">
      <c r="A808" s="208">
        <f>Survey!H503</f>
        <v>93</v>
      </c>
      <c r="B808" s="209">
        <f>Survey!G503</f>
        <v>0.51939999999999942</v>
      </c>
      <c r="C808" s="49">
        <f t="shared" si="243"/>
        <v>0.67</v>
      </c>
      <c r="D808" s="52">
        <f t="shared" si="244"/>
        <v>6</v>
      </c>
      <c r="E808" s="50">
        <f t="shared" si="245"/>
        <v>4.0199999999999996</v>
      </c>
      <c r="F808" s="40"/>
      <c r="G808" s="54"/>
      <c r="H808" s="48"/>
      <c r="I808" s="49" t="str">
        <f t="shared" si="246"/>
        <v/>
      </c>
      <c r="J808" s="52" t="str">
        <f t="shared" si="247"/>
        <v/>
      </c>
      <c r="K808" s="107" t="str">
        <f t="shared" si="248"/>
        <v/>
      </c>
      <c r="M808" s="205"/>
      <c r="N808" s="206"/>
      <c r="P808" s="207"/>
      <c r="Q808" s="206"/>
      <c r="T808" s="206"/>
    </row>
    <row r="809" spans="1:20" ht="15.6" x14ac:dyDescent="0.3">
      <c r="A809" s="208">
        <f>Survey!H504</f>
        <v>98</v>
      </c>
      <c r="B809" s="209">
        <f>Survey!G504</f>
        <v>0.54939999999999922</v>
      </c>
      <c r="C809" s="49">
        <f t="shared" si="243"/>
        <v>0.54</v>
      </c>
      <c r="D809" s="52">
        <f t="shared" si="244"/>
        <v>5</v>
      </c>
      <c r="E809" s="50">
        <f t="shared" si="245"/>
        <v>2.7</v>
      </c>
      <c r="F809" s="40"/>
      <c r="G809" s="54"/>
      <c r="H809" s="48"/>
      <c r="I809" s="49" t="str">
        <f t="shared" si="246"/>
        <v/>
      </c>
      <c r="J809" s="52" t="str">
        <f t="shared" si="247"/>
        <v/>
      </c>
      <c r="K809" s="107" t="str">
        <f t="shared" si="248"/>
        <v/>
      </c>
      <c r="M809" s="205"/>
      <c r="N809" s="206"/>
      <c r="P809" s="207"/>
      <c r="Q809" s="206"/>
      <c r="T809" s="206"/>
    </row>
    <row r="810" spans="1:20" ht="15.6" x14ac:dyDescent="0.3">
      <c r="A810" s="208">
        <f>Survey!H506</f>
        <v>100</v>
      </c>
      <c r="B810" s="209">
        <f>Survey!G506</f>
        <v>1.8023999999999993</v>
      </c>
      <c r="C810" s="49">
        <f t="shared" si="243"/>
        <v>1.18</v>
      </c>
      <c r="D810" s="52">
        <f t="shared" si="244"/>
        <v>2</v>
      </c>
      <c r="E810" s="50">
        <f t="shared" si="245"/>
        <v>2.36</v>
      </c>
      <c r="F810" s="40"/>
      <c r="G810" s="54"/>
      <c r="H810" s="48"/>
      <c r="I810" s="49" t="str">
        <f>IF(H810="","",ROUNDUP(((#REF!+H810)/2),2))</f>
        <v/>
      </c>
      <c r="J810" s="52" t="str">
        <f>IF(G810="","",ROUND((G810-#REF!),2))</f>
        <v/>
      </c>
      <c r="K810" s="107" t="str">
        <f t="shared" si="248"/>
        <v/>
      </c>
      <c r="M810" s="205"/>
      <c r="N810" s="206"/>
      <c r="P810" s="207"/>
      <c r="Q810" s="206"/>
      <c r="T810" s="206"/>
    </row>
    <row r="811" spans="1:20" ht="15.6" x14ac:dyDescent="0.3">
      <c r="A811" s="208">
        <f>Survey!H507</f>
        <v>105</v>
      </c>
      <c r="B811" s="209">
        <f>Survey!G507</f>
        <v>1.7123999999999993</v>
      </c>
      <c r="C811" s="49">
        <f t="shared" si="243"/>
        <v>1.76</v>
      </c>
      <c r="D811" s="52">
        <f t="shared" si="244"/>
        <v>5</v>
      </c>
      <c r="E811" s="50">
        <f t="shared" si="245"/>
        <v>8.8000000000000007</v>
      </c>
      <c r="F811" s="40"/>
      <c r="G811" s="54"/>
      <c r="H811" s="48"/>
      <c r="I811" s="49" t="str">
        <f t="shared" si="246"/>
        <v/>
      </c>
      <c r="J811" s="52" t="str">
        <f t="shared" si="247"/>
        <v/>
      </c>
      <c r="K811" s="107" t="str">
        <f t="shared" si="248"/>
        <v/>
      </c>
      <c r="M811" s="205"/>
      <c r="N811" s="206"/>
      <c r="P811" s="207"/>
      <c r="Q811" s="206"/>
      <c r="T811" s="206"/>
    </row>
    <row r="812" spans="1:20" ht="15.6" x14ac:dyDescent="0.3">
      <c r="A812" s="208">
        <f>Survey!H508</f>
        <v>115</v>
      </c>
      <c r="B812" s="209">
        <f>Survey!G508</f>
        <v>1.7223999999999995</v>
      </c>
      <c r="C812" s="49">
        <f t="shared" si="243"/>
        <v>1.72</v>
      </c>
      <c r="D812" s="52">
        <f t="shared" si="244"/>
        <v>10</v>
      </c>
      <c r="E812" s="50">
        <f t="shared" si="245"/>
        <v>17.2</v>
      </c>
      <c r="F812" s="40"/>
      <c r="G812" s="54"/>
      <c r="H812" s="48"/>
      <c r="I812" s="49"/>
      <c r="J812" s="52"/>
      <c r="K812" s="107"/>
      <c r="M812" s="205"/>
      <c r="N812" s="206"/>
      <c r="P812" s="207"/>
      <c r="Q812" s="206"/>
      <c r="T812" s="206"/>
    </row>
    <row r="813" spans="1:20" ht="15.6" x14ac:dyDescent="0.3">
      <c r="A813" s="208">
        <f>Survey!H509</f>
        <v>135</v>
      </c>
      <c r="B813" s="209">
        <f>Survey!G509</f>
        <v>1.7123999999999993</v>
      </c>
      <c r="C813" s="49">
        <f t="shared" si="243"/>
        <v>1.72</v>
      </c>
      <c r="D813" s="52">
        <f t="shared" si="244"/>
        <v>20</v>
      </c>
      <c r="E813" s="50">
        <f t="shared" si="245"/>
        <v>34.4</v>
      </c>
      <c r="F813" s="40"/>
      <c r="G813" s="54"/>
      <c r="H813" s="48"/>
      <c r="I813" s="49"/>
      <c r="J813" s="52"/>
      <c r="K813" s="107"/>
      <c r="M813" s="205"/>
      <c r="N813" s="206"/>
      <c r="P813" s="207"/>
      <c r="Q813" s="206"/>
      <c r="T813" s="206"/>
    </row>
    <row r="814" spans="1:20" ht="15.6" x14ac:dyDescent="0.3">
      <c r="A814" s="208">
        <f>Survey!H510</f>
        <v>144</v>
      </c>
      <c r="B814" s="209">
        <f>Survey!G510</f>
        <v>2.0323999999999991</v>
      </c>
      <c r="C814" s="49">
        <f t="shared" si="243"/>
        <v>1.8800000000000001</v>
      </c>
      <c r="D814" s="52">
        <f t="shared" si="244"/>
        <v>9</v>
      </c>
      <c r="E814" s="50">
        <f t="shared" si="245"/>
        <v>16.920000000000002</v>
      </c>
      <c r="F814" s="40"/>
      <c r="G814" s="54"/>
      <c r="H814" s="48"/>
      <c r="I814" s="49"/>
      <c r="J814" s="52"/>
      <c r="K814" s="107"/>
      <c r="M814" s="205"/>
      <c r="N814" s="206"/>
      <c r="P814" s="207"/>
      <c r="Q814" s="206"/>
      <c r="T814" s="206"/>
    </row>
    <row r="815" spans="1:20" ht="15.6" x14ac:dyDescent="0.3">
      <c r="A815" s="208">
        <f>Survey!H511</f>
        <v>153</v>
      </c>
      <c r="B815" s="209">
        <f>Survey!G511</f>
        <v>2.3223999999999991</v>
      </c>
      <c r="C815" s="49">
        <f t="shared" si="243"/>
        <v>2.1799999999999997</v>
      </c>
      <c r="D815" s="52">
        <f t="shared" si="244"/>
        <v>9</v>
      </c>
      <c r="E815" s="50">
        <f t="shared" si="245"/>
        <v>19.62</v>
      </c>
      <c r="F815" s="40"/>
      <c r="G815" s="54"/>
      <c r="H815" s="48"/>
      <c r="I815" s="49" t="str">
        <f>IF(H815="","",ROUNDUP(((H811+H815)/2),2))</f>
        <v/>
      </c>
      <c r="J815" s="52" t="str">
        <f>IF(G815="","",ROUND((G815-G811),2))</f>
        <v/>
      </c>
      <c r="K815" s="107" t="str">
        <f t="shared" si="248"/>
        <v/>
      </c>
      <c r="M815" s="205"/>
      <c r="N815" s="206"/>
      <c r="P815" s="207"/>
      <c r="Q815" s="206"/>
      <c r="T815" s="206"/>
    </row>
    <row r="816" spans="1:20" ht="16.2" thickBot="1" x14ac:dyDescent="0.35">
      <c r="A816" s="208">
        <f>Survey!H512</f>
        <v>158</v>
      </c>
      <c r="B816" s="209">
        <f>Survey!G512</f>
        <v>2.5523999999999996</v>
      </c>
      <c r="C816" s="49">
        <f t="shared" si="243"/>
        <v>2.44</v>
      </c>
      <c r="D816" s="52">
        <f t="shared" si="244"/>
        <v>5</v>
      </c>
      <c r="E816" s="50">
        <f t="shared" si="245"/>
        <v>12.2</v>
      </c>
      <c r="F816" s="40"/>
      <c r="G816" s="54"/>
      <c r="H816" s="48"/>
      <c r="I816" s="49" t="str">
        <f t="shared" si="246"/>
        <v/>
      </c>
      <c r="J816" s="52" t="str">
        <f t="shared" si="247"/>
        <v/>
      </c>
      <c r="K816" s="107" t="str">
        <f t="shared" si="248"/>
        <v/>
      </c>
      <c r="M816" s="205"/>
      <c r="N816" s="206"/>
      <c r="P816" s="207"/>
      <c r="Q816" s="206"/>
      <c r="T816" s="206"/>
    </row>
    <row r="817" spans="1:20" ht="16.2" thickBot="1" x14ac:dyDescent="0.35">
      <c r="A817" s="287">
        <f>ROUND((SUM(D790:D816)),3)</f>
        <v>158</v>
      </c>
      <c r="B817" s="275"/>
      <c r="C817" s="272">
        <f>IF(A817="","-",IF(A817="-","-",IF(A817=0,"-",ROUND((SUM(E790:E816)),3))))</f>
        <v>136.94999999999999</v>
      </c>
      <c r="D817" s="272"/>
      <c r="E817" s="273"/>
      <c r="F817" s="41"/>
      <c r="G817" s="274">
        <f>ROUND((SUM(J790:J816)),3)</f>
        <v>0</v>
      </c>
      <c r="H817" s="275"/>
      <c r="I817" s="272" t="str">
        <f>IF(G817="","-",IF(G817="-","-",IF(G817=0,"-",ROUND((SUM(K790:K816)),3))))</f>
        <v>-</v>
      </c>
      <c r="J817" s="272"/>
      <c r="K817" s="273"/>
      <c r="M817" s="109" t="e">
        <f>#REF!</f>
        <v>#REF!</v>
      </c>
      <c r="N817" s="7"/>
      <c r="Q817" s="7"/>
      <c r="T817" s="7"/>
    </row>
    <row r="818" spans="1:20" ht="16.2" thickBot="1" x14ac:dyDescent="0.35">
      <c r="A818" s="276" t="str">
        <f>IF(C817="","-",IF(C817="-","-",IF(I817="","-",IF(I817="-","-",IF((C817-I817)&lt;=0,((C817-I817)*-1),(C817-I817))))))</f>
        <v>-</v>
      </c>
      <c r="B818" s="277"/>
      <c r="C818" s="277"/>
      <c r="D818" s="277"/>
      <c r="E818" s="277"/>
      <c r="F818" s="277"/>
      <c r="G818" s="277"/>
      <c r="H818" s="277"/>
      <c r="I818" s="277"/>
      <c r="J818" s="277"/>
      <c r="K818" s="278"/>
      <c r="M818" s="110" t="e">
        <f>#REF!</f>
        <v>#REF!</v>
      </c>
      <c r="N818" s="7"/>
      <c r="Q818" s="7"/>
      <c r="T818" s="7"/>
    </row>
    <row r="819" spans="1:20" ht="18" customHeight="1" x14ac:dyDescent="0.3">
      <c r="A819" s="20"/>
      <c r="B819" s="20"/>
      <c r="N819" s="7"/>
      <c r="Q819" s="7"/>
      <c r="T819" s="7"/>
    </row>
    <row r="820" spans="1:20" x14ac:dyDescent="0.3">
      <c r="D820" s="279">
        <f>A805</f>
        <v>76</v>
      </c>
      <c r="E820" s="279"/>
      <c r="F820" s="279"/>
      <c r="G820" s="279"/>
      <c r="H820" s="279"/>
      <c r="I820" s="279"/>
      <c r="J820" s="279"/>
      <c r="N820" s="7"/>
      <c r="Q820" s="7"/>
      <c r="T820" s="7"/>
    </row>
    <row r="821" spans="1:20" x14ac:dyDescent="0.3">
      <c r="D821" s="279"/>
      <c r="E821" s="279"/>
      <c r="F821" s="279"/>
      <c r="G821" s="279"/>
      <c r="H821" s="279"/>
      <c r="I821" s="279"/>
      <c r="J821" s="279"/>
      <c r="N821" s="7"/>
      <c r="Q821" s="7"/>
      <c r="T821" s="7"/>
    </row>
    <row r="822" spans="1:20" x14ac:dyDescent="0.3">
      <c r="N822" s="7"/>
      <c r="Q822" s="7"/>
      <c r="T822" s="7"/>
    </row>
    <row r="823" spans="1:20" x14ac:dyDescent="0.3">
      <c r="N823" s="7"/>
      <c r="Q823" s="7"/>
      <c r="T823" s="7"/>
    </row>
    <row r="824" spans="1:20" x14ac:dyDescent="0.3">
      <c r="N824" s="7"/>
      <c r="Q824" s="7"/>
      <c r="T824" s="7"/>
    </row>
    <row r="825" spans="1:20" x14ac:dyDescent="0.3">
      <c r="N825" s="7"/>
      <c r="Q825" s="7"/>
      <c r="T825" s="7"/>
    </row>
    <row r="826" spans="1:20" x14ac:dyDescent="0.3">
      <c r="N826" s="7"/>
      <c r="Q826" s="7"/>
      <c r="T826" s="7"/>
    </row>
    <row r="827" spans="1:20" x14ac:dyDescent="0.3">
      <c r="N827" s="7"/>
      <c r="Q827" s="7"/>
      <c r="T827" s="7"/>
    </row>
    <row r="828" spans="1:20" x14ac:dyDescent="0.3">
      <c r="N828" s="7"/>
      <c r="Q828" s="7"/>
      <c r="T828" s="7"/>
    </row>
    <row r="829" spans="1:20" x14ac:dyDescent="0.3">
      <c r="N829" s="7"/>
      <c r="Q829" s="7"/>
      <c r="T829" s="7"/>
    </row>
    <row r="830" spans="1:20" x14ac:dyDescent="0.3">
      <c r="N830" s="7"/>
      <c r="Q830" s="7"/>
      <c r="T830" s="7"/>
    </row>
    <row r="831" spans="1:20" ht="14.4" thickBot="1" x14ac:dyDescent="0.35"/>
    <row r="832" spans="1:20" ht="16.2" thickBot="1" x14ac:dyDescent="0.35">
      <c r="A832" s="264" t="s">
        <v>144</v>
      </c>
      <c r="B832" s="265"/>
      <c r="C832" s="265"/>
      <c r="D832" s="265"/>
      <c r="E832" s="265"/>
      <c r="F832" s="265"/>
      <c r="G832" s="265"/>
      <c r="H832" s="265"/>
      <c r="I832" s="265"/>
      <c r="J832" s="265"/>
      <c r="K832" s="266"/>
      <c r="M832" s="267" t="s">
        <v>65</v>
      </c>
      <c r="N832" s="267"/>
      <c r="O832" s="108"/>
      <c r="P832" s="267" t="s">
        <v>66</v>
      </c>
      <c r="Q832" s="267"/>
      <c r="R832" s="108"/>
      <c r="S832" s="267" t="s">
        <v>67</v>
      </c>
      <c r="T832" s="267"/>
    </row>
    <row r="833" spans="1:20" ht="16.2" thickBot="1" x14ac:dyDescent="0.35">
      <c r="A833" s="280" t="s">
        <v>8</v>
      </c>
      <c r="B833" s="281"/>
      <c r="C833" s="281"/>
      <c r="D833" s="281"/>
      <c r="E833" s="282"/>
      <c r="F833" s="39"/>
      <c r="G833" s="283" t="s">
        <v>63</v>
      </c>
      <c r="H833" s="284"/>
      <c r="I833" s="284"/>
      <c r="J833" s="284"/>
      <c r="K833" s="285"/>
      <c r="M833" s="86" t="s">
        <v>68</v>
      </c>
      <c r="N833" s="87">
        <v>9.5</v>
      </c>
      <c r="P833" s="86" t="s">
        <v>69</v>
      </c>
      <c r="Q833" s="88">
        <v>-1.3620000000000001</v>
      </c>
      <c r="S833" s="89">
        <v>0</v>
      </c>
      <c r="T833" s="90">
        <v>2</v>
      </c>
    </row>
    <row r="834" spans="1:20" ht="16.2" thickBot="1" x14ac:dyDescent="0.35">
      <c r="A834" s="42" t="s">
        <v>11</v>
      </c>
      <c r="B834" s="43" t="s">
        <v>12</v>
      </c>
      <c r="C834" s="43" t="s">
        <v>13</v>
      </c>
      <c r="D834" s="43" t="s">
        <v>11</v>
      </c>
      <c r="E834" s="44" t="s">
        <v>14</v>
      </c>
      <c r="F834" s="40"/>
      <c r="G834" s="42" t="str">
        <f>A834</f>
        <v>Dist</v>
      </c>
      <c r="H834" s="43" t="str">
        <f>B834</f>
        <v>R.L</v>
      </c>
      <c r="I834" s="43" t="str">
        <f>C834</f>
        <v>Av.RL</v>
      </c>
      <c r="J834" s="43" t="str">
        <f>D834</f>
        <v>Dist</v>
      </c>
      <c r="K834" s="44" t="str">
        <f>E834</f>
        <v>Area</v>
      </c>
      <c r="M834" s="86" t="s">
        <v>70</v>
      </c>
      <c r="N834" s="87">
        <v>6</v>
      </c>
      <c r="P834" s="86" t="s">
        <v>70</v>
      </c>
      <c r="Q834" s="88">
        <v>15.8</v>
      </c>
      <c r="S834" s="88">
        <v>2</v>
      </c>
      <c r="T834" s="88">
        <v>-3</v>
      </c>
    </row>
    <row r="835" spans="1:20" ht="15.6" x14ac:dyDescent="0.3">
      <c r="A835" s="208">
        <f>Survey!H514</f>
        <v>0</v>
      </c>
      <c r="B835" s="209">
        <f>Survey!G514</f>
        <v>1.8863999999999992</v>
      </c>
      <c r="C835" s="46" t="s">
        <v>15</v>
      </c>
      <c r="D835" s="51" t="s">
        <v>15</v>
      </c>
      <c r="E835" s="47" t="s">
        <v>15</v>
      </c>
      <c r="F835" s="40"/>
      <c r="G835" s="53">
        <v>0</v>
      </c>
      <c r="H835" s="45">
        <v>1.4599999999999969</v>
      </c>
      <c r="I835" s="46" t="s">
        <v>15</v>
      </c>
      <c r="J835" s="51" t="s">
        <v>15</v>
      </c>
      <c r="K835" s="106" t="s">
        <v>15</v>
      </c>
      <c r="M835" s="86" t="s">
        <v>71</v>
      </c>
      <c r="N835" s="87">
        <v>23</v>
      </c>
      <c r="P835" s="86" t="s">
        <v>71</v>
      </c>
      <c r="Q835" s="87">
        <v>23</v>
      </c>
      <c r="S835" s="88">
        <v>15</v>
      </c>
      <c r="T835" s="88">
        <v>12</v>
      </c>
    </row>
    <row r="836" spans="1:20" ht="15.6" x14ac:dyDescent="0.3">
      <c r="A836" s="208">
        <f>Survey!H515</f>
        <v>1</v>
      </c>
      <c r="B836" s="209">
        <f>Survey!G515</f>
        <v>2.101399999999999</v>
      </c>
      <c r="C836" s="49">
        <f>IF(B836="","",ROUNDUP(((B835+B836)/2),2))</f>
        <v>2</v>
      </c>
      <c r="D836" s="52">
        <f>IF(A836="","",ROUND((A836-A835),2))</f>
        <v>1</v>
      </c>
      <c r="E836" s="50">
        <f>IF(D836="","",IF(B836="","",ROUND((D836*C836),3)))</f>
        <v>2</v>
      </c>
      <c r="F836" s="40"/>
      <c r="G836" s="54">
        <v>5</v>
      </c>
      <c r="H836" s="48">
        <v>1.409999999999997</v>
      </c>
      <c r="I836" s="49">
        <f>IF(H836="","",ROUNDUP(((H835+H836)/2),2))</f>
        <v>1.44</v>
      </c>
      <c r="J836" s="52">
        <f>IF(G836="","",ROUND((G836-G835),2))</f>
        <v>5</v>
      </c>
      <c r="K836" s="107">
        <f>IF(J836="","",IF(H836="","",ROUND((J836*I836),3)))</f>
        <v>7.2</v>
      </c>
      <c r="M836" s="91">
        <v>2</v>
      </c>
      <c r="N836" s="92">
        <v>2</v>
      </c>
      <c r="P836" s="93">
        <v>1.5</v>
      </c>
      <c r="Q836" s="94">
        <v>1.5</v>
      </c>
    </row>
    <row r="837" spans="1:20" ht="15.6" x14ac:dyDescent="0.3">
      <c r="A837" s="208">
        <f>Survey!H516</f>
        <v>2.5</v>
      </c>
      <c r="B837" s="209">
        <f>Survey!G516</f>
        <v>2.1213999999999995</v>
      </c>
      <c r="C837" s="49">
        <f t="shared" ref="C837" si="249">IF(B837="","",ROUNDUP(((B836+B837)/2),2))</f>
        <v>2.1199999999999997</v>
      </c>
      <c r="D837" s="52">
        <f t="shared" ref="D837" si="250">IF(A837="","",ROUND((A837-A836),2))</f>
        <v>1.5</v>
      </c>
      <c r="E837" s="50">
        <f t="shared" ref="E837" si="251">IF(D837="","",IF(B837="","",ROUND((D837*C837),3)))</f>
        <v>3.18</v>
      </c>
      <c r="F837" s="40"/>
      <c r="G837" s="54"/>
      <c r="H837" s="48"/>
      <c r="I837" s="49" t="str">
        <f t="shared" ref="I837:I843" si="252">IF(H837="","",ROUNDUP(((H836+H837)/2),2))</f>
        <v/>
      </c>
      <c r="J837" s="52" t="str">
        <f t="shared" ref="J837:J843" si="253">IF(G837="","",ROUND((G837-G836),2))</f>
        <v/>
      </c>
      <c r="K837" s="107" t="str">
        <f t="shared" ref="K837:K843" si="254">IF(J837="","",IF(H837="","",ROUND((J837*I837),3)))</f>
        <v/>
      </c>
      <c r="M837" s="95">
        <v>1</v>
      </c>
      <c r="N837" s="88">
        <v>0</v>
      </c>
      <c r="P837" s="96">
        <v>37</v>
      </c>
      <c r="Q837" s="88">
        <v>-0.56300000000000283</v>
      </c>
      <c r="S837" s="286" t="s">
        <v>72</v>
      </c>
      <c r="T837" s="286"/>
    </row>
    <row r="838" spans="1:20" ht="15.6" x14ac:dyDescent="0.3">
      <c r="A838" s="208">
        <f>Survey!H518</f>
        <v>6.5</v>
      </c>
      <c r="B838" s="209">
        <f>Survey!G518</f>
        <v>1.1343999999999992</v>
      </c>
      <c r="C838" s="49">
        <f t="shared" ref="C838:C853" si="255">IF(B838="","",ROUNDUP(((B837+B838)/2),2))</f>
        <v>1.6300000000000001</v>
      </c>
      <c r="D838" s="52">
        <f t="shared" ref="D838:D853" si="256">IF(A838="","",ROUND((A838-A837),2))</f>
        <v>4</v>
      </c>
      <c r="E838" s="50">
        <f t="shared" ref="E838:E853" si="257">IF(D838="","",IF(B838="","",ROUND((D838*C838),3)))</f>
        <v>6.52</v>
      </c>
      <c r="F838" s="40"/>
      <c r="G838" s="54"/>
      <c r="H838" s="48"/>
      <c r="I838" s="49" t="str">
        <f>IF(H838="","",ROUNDUP(((#REF!+H838)/2),2))</f>
        <v/>
      </c>
      <c r="J838" s="52" t="str">
        <f>IF(G838="","",ROUND((G838-#REF!),2))</f>
        <v/>
      </c>
      <c r="K838" s="107" t="str">
        <f t="shared" si="254"/>
        <v/>
      </c>
      <c r="M838" s="99" t="e">
        <f>IF(N834="","-",(#REF!+N834))</f>
        <v>#REF!</v>
      </c>
      <c r="N838" s="88">
        <f>IF(N833="","-",N833)</f>
        <v>9.5</v>
      </c>
      <c r="P838" s="100" t="e">
        <f>IF(Q834="","",(#REF!+Q834))</f>
        <v>#REF!</v>
      </c>
      <c r="Q838" s="88">
        <f>IF(Q833="","",Q833)</f>
        <v>-1.3620000000000001</v>
      </c>
      <c r="S838" s="101" t="s">
        <v>73</v>
      </c>
      <c r="T838" s="88" t="e">
        <f>IF(S834="","",IF(T834="","",(T834+((#REF!-T833)*((S834-T834)/(S833-T833))))))</f>
        <v>#REF!</v>
      </c>
    </row>
    <row r="839" spans="1:20" ht="15.6" x14ac:dyDescent="0.3">
      <c r="A839" s="208">
        <f>Survey!H519</f>
        <v>10</v>
      </c>
      <c r="B839" s="209">
        <f>Survey!G519</f>
        <v>0.9043999999999992</v>
      </c>
      <c r="C839" s="49">
        <f t="shared" si="255"/>
        <v>1.02</v>
      </c>
      <c r="D839" s="52">
        <f t="shared" si="256"/>
        <v>3.5</v>
      </c>
      <c r="E839" s="50">
        <f t="shared" si="257"/>
        <v>3.57</v>
      </c>
      <c r="F839" s="40"/>
      <c r="G839" s="54"/>
      <c r="H839" s="48"/>
      <c r="I839" s="49" t="str">
        <f t="shared" si="252"/>
        <v/>
      </c>
      <c r="J839" s="52" t="str">
        <f t="shared" si="253"/>
        <v/>
      </c>
      <c r="K839" s="107" t="str">
        <f t="shared" si="254"/>
        <v/>
      </c>
      <c r="M839" s="102" t="e">
        <f>IF(N839="","-",(M838+(N836*(N833-N839))))</f>
        <v>#REF!</v>
      </c>
      <c r="N839" s="88">
        <v>0</v>
      </c>
      <c r="P839" s="103" t="e">
        <f>IF(Q833="","-",(P838+(Q836*IF((Q838-Q839)&lt;0,((Q838-Q839)*-1),(Q838-Q839)))))</f>
        <v>#REF!</v>
      </c>
      <c r="Q839" s="88">
        <v>-0.36</v>
      </c>
      <c r="S839" s="101" t="s">
        <v>74</v>
      </c>
      <c r="T839" s="88" t="e">
        <f>IF(S835="","",IF(T835="","",(T835+((#REF!-T833)*((S835-T835)/(S833-T833))))))</f>
        <v>#REF!</v>
      </c>
    </row>
    <row r="840" spans="1:20" ht="15.6" x14ac:dyDescent="0.3">
      <c r="A840" s="208">
        <f>Survey!H520</f>
        <v>14</v>
      </c>
      <c r="B840" s="209">
        <f>Survey!G520</f>
        <v>0.50439999999999929</v>
      </c>
      <c r="C840" s="49">
        <f t="shared" si="255"/>
        <v>0.71</v>
      </c>
      <c r="D840" s="52">
        <f t="shared" si="256"/>
        <v>4</v>
      </c>
      <c r="E840" s="50">
        <f t="shared" si="257"/>
        <v>2.84</v>
      </c>
      <c r="F840" s="40"/>
      <c r="G840" s="54"/>
      <c r="H840" s="48"/>
      <c r="I840" s="49" t="str">
        <f t="shared" si="252"/>
        <v/>
      </c>
      <c r="J840" s="52" t="str">
        <f t="shared" si="253"/>
        <v/>
      </c>
      <c r="K840" s="107" t="str">
        <f t="shared" si="254"/>
        <v/>
      </c>
      <c r="M840" s="205"/>
      <c r="N840" s="206"/>
      <c r="P840" s="207"/>
      <c r="Q840" s="206"/>
      <c r="T840" s="206"/>
    </row>
    <row r="841" spans="1:20" ht="15.6" x14ac:dyDescent="0.3">
      <c r="A841" s="208">
        <f>Survey!H521</f>
        <v>18</v>
      </c>
      <c r="B841" s="209">
        <f>Survey!G521</f>
        <v>4.3999999999992934E-3</v>
      </c>
      <c r="C841" s="49">
        <f t="shared" si="255"/>
        <v>0.26</v>
      </c>
      <c r="D841" s="52">
        <f t="shared" si="256"/>
        <v>4</v>
      </c>
      <c r="E841" s="50">
        <f t="shared" si="257"/>
        <v>1.04</v>
      </c>
      <c r="F841" s="40"/>
      <c r="G841" s="54"/>
      <c r="H841" s="48"/>
      <c r="I841" s="49" t="str">
        <f t="shared" si="252"/>
        <v/>
      </c>
      <c r="J841" s="52" t="str">
        <f t="shared" si="253"/>
        <v/>
      </c>
      <c r="K841" s="107" t="str">
        <f t="shared" si="254"/>
        <v/>
      </c>
      <c r="M841" s="205"/>
      <c r="N841" s="206"/>
      <c r="P841" s="207"/>
      <c r="Q841" s="206"/>
      <c r="T841" s="206"/>
    </row>
    <row r="842" spans="1:20" ht="15.6" x14ac:dyDescent="0.3">
      <c r="A842" s="208">
        <f>Survey!H522</f>
        <v>23</v>
      </c>
      <c r="B842" s="209">
        <f>Survey!G522</f>
        <v>-0.43560000000000065</v>
      </c>
      <c r="C842" s="49">
        <f t="shared" si="255"/>
        <v>-0.22</v>
      </c>
      <c r="D842" s="52">
        <f t="shared" si="256"/>
        <v>5</v>
      </c>
      <c r="E842" s="50">
        <f t="shared" si="257"/>
        <v>-1.1000000000000001</v>
      </c>
      <c r="F842" s="40"/>
      <c r="G842" s="54"/>
      <c r="H842" s="48"/>
      <c r="I842" s="49" t="str">
        <f t="shared" si="252"/>
        <v/>
      </c>
      <c r="J842" s="52" t="str">
        <f t="shared" si="253"/>
        <v/>
      </c>
      <c r="K842" s="107" t="str">
        <f t="shared" si="254"/>
        <v/>
      </c>
      <c r="M842" s="205"/>
      <c r="N842" s="206"/>
      <c r="P842" s="207"/>
      <c r="Q842" s="206"/>
      <c r="T842" s="206"/>
    </row>
    <row r="843" spans="1:20" ht="15.6" x14ac:dyDescent="0.3">
      <c r="A843" s="208">
        <f>Survey!H523</f>
        <v>27</v>
      </c>
      <c r="B843" s="209">
        <f>Survey!G523</f>
        <v>-0.93560000000000065</v>
      </c>
      <c r="C843" s="49">
        <f t="shared" si="255"/>
        <v>-0.69000000000000006</v>
      </c>
      <c r="D843" s="52">
        <f t="shared" si="256"/>
        <v>4</v>
      </c>
      <c r="E843" s="50">
        <f t="shared" si="257"/>
        <v>-2.76</v>
      </c>
      <c r="F843" s="40"/>
      <c r="G843" s="54"/>
      <c r="H843" s="48"/>
      <c r="I843" s="49" t="str">
        <f t="shared" si="252"/>
        <v/>
      </c>
      <c r="J843" s="52" t="str">
        <f t="shared" si="253"/>
        <v/>
      </c>
      <c r="K843" s="107" t="str">
        <f t="shared" si="254"/>
        <v/>
      </c>
      <c r="M843" s="205"/>
      <c r="N843" s="206"/>
      <c r="P843" s="207"/>
      <c r="Q843" s="206"/>
      <c r="T843" s="206"/>
    </row>
    <row r="844" spans="1:20" ht="15.6" x14ac:dyDescent="0.3">
      <c r="A844" s="208">
        <f>Survey!H524</f>
        <v>31</v>
      </c>
      <c r="B844" s="209">
        <f>Survey!G524</f>
        <v>-1.0956000000000008</v>
      </c>
      <c r="C844" s="49">
        <f t="shared" si="255"/>
        <v>-1.02</v>
      </c>
      <c r="D844" s="52">
        <f t="shared" si="256"/>
        <v>4</v>
      </c>
      <c r="E844" s="50">
        <f t="shared" si="257"/>
        <v>-4.08</v>
      </c>
      <c r="F844" s="40"/>
      <c r="G844" s="54"/>
      <c r="H844" s="48"/>
      <c r="I844" s="49" t="str">
        <f t="shared" ref="I844:I853" si="258">IF(H844="","",ROUNDUP(((H843+H844)/2),2))</f>
        <v/>
      </c>
      <c r="J844" s="52" t="str">
        <f t="shared" ref="J844:J853" si="259">IF(G844="","",ROUND((G844-G843),2))</f>
        <v/>
      </c>
      <c r="K844" s="107" t="str">
        <f t="shared" ref="K844:K853" si="260">IF(J844="","",IF(H844="","",ROUND((J844*I844),3)))</f>
        <v/>
      </c>
      <c r="M844" s="205"/>
      <c r="N844" s="206"/>
      <c r="P844" s="207"/>
      <c r="Q844" s="206"/>
      <c r="T844" s="206"/>
    </row>
    <row r="845" spans="1:20" ht="15.6" x14ac:dyDescent="0.3">
      <c r="A845" s="208">
        <f>Survey!H525</f>
        <v>35</v>
      </c>
      <c r="B845" s="209">
        <f>Survey!G525</f>
        <v>-1.315600000000001</v>
      </c>
      <c r="C845" s="49">
        <f t="shared" si="255"/>
        <v>-1.21</v>
      </c>
      <c r="D845" s="52">
        <f t="shared" si="256"/>
        <v>4</v>
      </c>
      <c r="E845" s="50">
        <f t="shared" si="257"/>
        <v>-4.84</v>
      </c>
      <c r="F845" s="40"/>
      <c r="G845" s="54"/>
      <c r="H845" s="48"/>
      <c r="I845" s="49" t="str">
        <f t="shared" si="258"/>
        <v/>
      </c>
      <c r="J845" s="52" t="str">
        <f t="shared" si="259"/>
        <v/>
      </c>
      <c r="K845" s="107" t="str">
        <f t="shared" si="260"/>
        <v/>
      </c>
      <c r="M845" s="205"/>
      <c r="N845" s="206"/>
      <c r="P845" s="207"/>
      <c r="Q845" s="206"/>
      <c r="T845" s="206"/>
    </row>
    <row r="846" spans="1:20" ht="15.6" customHeight="1" x14ac:dyDescent="0.3">
      <c r="A846" s="208">
        <f>Survey!H526</f>
        <v>39</v>
      </c>
      <c r="B846" s="209">
        <f>Survey!G526</f>
        <v>-1.1956000000000009</v>
      </c>
      <c r="C846" s="49">
        <f t="shared" si="255"/>
        <v>-1.26</v>
      </c>
      <c r="D846" s="52">
        <f t="shared" si="256"/>
        <v>4</v>
      </c>
      <c r="E846" s="50">
        <f t="shared" si="257"/>
        <v>-5.04</v>
      </c>
      <c r="F846" s="40"/>
      <c r="G846" s="54"/>
      <c r="H846" s="48"/>
      <c r="I846" s="49" t="str">
        <f t="shared" si="258"/>
        <v/>
      </c>
      <c r="J846" s="52" t="str">
        <f t="shared" si="259"/>
        <v/>
      </c>
      <c r="K846" s="107" t="str">
        <f t="shared" si="260"/>
        <v/>
      </c>
      <c r="M846" s="205"/>
      <c r="N846" s="206"/>
      <c r="P846" s="207"/>
      <c r="Q846" s="206"/>
      <c r="T846" s="206"/>
    </row>
    <row r="847" spans="1:20" ht="15.6" customHeight="1" x14ac:dyDescent="0.3">
      <c r="A847" s="208">
        <f>Survey!H527</f>
        <v>43</v>
      </c>
      <c r="B847" s="209">
        <f>Survey!G527</f>
        <v>-0.65560000000000085</v>
      </c>
      <c r="C847" s="49">
        <f t="shared" si="255"/>
        <v>-0.93</v>
      </c>
      <c r="D847" s="52">
        <f t="shared" si="256"/>
        <v>4</v>
      </c>
      <c r="E847" s="50">
        <f t="shared" si="257"/>
        <v>-3.72</v>
      </c>
      <c r="F847" s="40"/>
      <c r="G847" s="54"/>
      <c r="H847" s="48"/>
      <c r="I847" s="49" t="str">
        <f t="shared" si="258"/>
        <v/>
      </c>
      <c r="J847" s="52" t="str">
        <f t="shared" si="259"/>
        <v/>
      </c>
      <c r="K847" s="107" t="str">
        <f t="shared" si="260"/>
        <v/>
      </c>
      <c r="M847" s="205"/>
      <c r="N847" s="206"/>
      <c r="P847" s="207"/>
      <c r="Q847" s="206"/>
      <c r="T847" s="206"/>
    </row>
    <row r="848" spans="1:20" ht="15.6" x14ac:dyDescent="0.3">
      <c r="A848" s="208">
        <f>Survey!H528</f>
        <v>47</v>
      </c>
      <c r="B848" s="209">
        <f>Survey!G528</f>
        <v>1.4399999999999302E-2</v>
      </c>
      <c r="C848" s="49">
        <f t="shared" si="255"/>
        <v>-0.33</v>
      </c>
      <c r="D848" s="52">
        <f t="shared" si="256"/>
        <v>4</v>
      </c>
      <c r="E848" s="50">
        <f t="shared" si="257"/>
        <v>-1.32</v>
      </c>
      <c r="F848" s="40"/>
      <c r="G848" s="54"/>
      <c r="H848" s="48"/>
      <c r="I848" s="49" t="str">
        <f t="shared" si="258"/>
        <v/>
      </c>
      <c r="J848" s="52" t="str">
        <f t="shared" si="259"/>
        <v/>
      </c>
      <c r="K848" s="107" t="str">
        <f t="shared" si="260"/>
        <v/>
      </c>
      <c r="M848" s="205"/>
      <c r="N848" s="206"/>
      <c r="P848" s="207"/>
      <c r="Q848" s="206"/>
      <c r="T848" s="206"/>
    </row>
    <row r="849" spans="1:20" ht="15.6" x14ac:dyDescent="0.3">
      <c r="A849" s="208">
        <f>Survey!H529</f>
        <v>51</v>
      </c>
      <c r="B849" s="209">
        <f>Survey!G529</f>
        <v>0.5143999999999993</v>
      </c>
      <c r="C849" s="49">
        <f t="shared" si="255"/>
        <v>0.27</v>
      </c>
      <c r="D849" s="52">
        <f t="shared" si="256"/>
        <v>4</v>
      </c>
      <c r="E849" s="50">
        <f t="shared" si="257"/>
        <v>1.08</v>
      </c>
      <c r="F849" s="40"/>
      <c r="G849" s="54"/>
      <c r="H849" s="48"/>
      <c r="I849" s="49" t="str">
        <f t="shared" si="258"/>
        <v/>
      </c>
      <c r="J849" s="52" t="str">
        <f t="shared" si="259"/>
        <v/>
      </c>
      <c r="K849" s="107" t="str">
        <f t="shared" si="260"/>
        <v/>
      </c>
      <c r="M849" s="205"/>
      <c r="N849" s="206"/>
      <c r="P849" s="207"/>
      <c r="Q849" s="206"/>
      <c r="T849" s="206"/>
    </row>
    <row r="850" spans="1:20" ht="15.6" x14ac:dyDescent="0.3">
      <c r="A850" s="208">
        <f>Survey!H531</f>
        <v>53</v>
      </c>
      <c r="B850" s="209">
        <f>Survey!G531</f>
        <v>1.9213999999999993</v>
      </c>
      <c r="C850" s="49">
        <f t="shared" si="255"/>
        <v>1.22</v>
      </c>
      <c r="D850" s="52">
        <f t="shared" si="256"/>
        <v>2</v>
      </c>
      <c r="E850" s="50">
        <f t="shared" si="257"/>
        <v>2.44</v>
      </c>
      <c r="F850" s="40"/>
      <c r="G850" s="54"/>
      <c r="H850" s="48"/>
      <c r="I850" s="49" t="str">
        <f>IF(H850="","",ROUNDUP(((#REF!+H850)/2),2))</f>
        <v/>
      </c>
      <c r="J850" s="52" t="str">
        <f>IF(G850="","",ROUND((G850-#REF!),2))</f>
        <v/>
      </c>
      <c r="K850" s="107" t="str">
        <f t="shared" si="260"/>
        <v/>
      </c>
      <c r="M850" s="205"/>
      <c r="N850" s="206"/>
      <c r="P850" s="207"/>
      <c r="Q850" s="206"/>
      <c r="T850" s="206"/>
    </row>
    <row r="851" spans="1:20" ht="15.6" x14ac:dyDescent="0.3">
      <c r="A851" s="208">
        <f>Survey!H532</f>
        <v>58</v>
      </c>
      <c r="B851" s="209">
        <f>Survey!G532</f>
        <v>1.3313999999999995</v>
      </c>
      <c r="C851" s="49">
        <f t="shared" si="255"/>
        <v>1.6300000000000001</v>
      </c>
      <c r="D851" s="52">
        <f t="shared" si="256"/>
        <v>5</v>
      </c>
      <c r="E851" s="50">
        <f t="shared" si="257"/>
        <v>8.15</v>
      </c>
      <c r="F851" s="40"/>
      <c r="G851" s="54"/>
      <c r="H851" s="48"/>
      <c r="I851" s="49" t="str">
        <f t="shared" si="258"/>
        <v/>
      </c>
      <c r="J851" s="52" t="str">
        <f t="shared" si="259"/>
        <v/>
      </c>
      <c r="K851" s="107" t="str">
        <f t="shared" si="260"/>
        <v/>
      </c>
      <c r="M851" s="205"/>
      <c r="N851" s="206"/>
      <c r="P851" s="207"/>
      <c r="Q851" s="206"/>
      <c r="T851" s="206"/>
    </row>
    <row r="852" spans="1:20" ht="15.6" x14ac:dyDescent="0.3">
      <c r="A852" s="208">
        <f>Survey!H533</f>
        <v>65</v>
      </c>
      <c r="B852" s="209">
        <f>Survey!G533</f>
        <v>0.27139999999999942</v>
      </c>
      <c r="C852" s="49">
        <f t="shared" si="255"/>
        <v>0.81</v>
      </c>
      <c r="D852" s="52">
        <f t="shared" si="256"/>
        <v>7</v>
      </c>
      <c r="E852" s="50">
        <f t="shared" si="257"/>
        <v>5.67</v>
      </c>
      <c r="F852" s="40"/>
      <c r="G852" s="54"/>
      <c r="H852" s="48"/>
      <c r="I852" s="49" t="str">
        <f t="shared" si="258"/>
        <v/>
      </c>
      <c r="J852" s="52" t="str">
        <f t="shared" si="259"/>
        <v/>
      </c>
      <c r="K852" s="107" t="str">
        <f t="shared" si="260"/>
        <v/>
      </c>
      <c r="M852" s="205"/>
      <c r="N852" s="206"/>
      <c r="P852" s="207"/>
      <c r="Q852" s="206"/>
      <c r="T852" s="206"/>
    </row>
    <row r="853" spans="1:20" ht="16.2" thickBot="1" x14ac:dyDescent="0.35">
      <c r="A853" s="208">
        <f>Survey!H534</f>
        <v>67</v>
      </c>
      <c r="B853" s="209">
        <f>Survey!G534</f>
        <v>2.2613999999999992</v>
      </c>
      <c r="C853" s="49">
        <f t="shared" si="255"/>
        <v>1.27</v>
      </c>
      <c r="D853" s="52">
        <f t="shared" si="256"/>
        <v>2</v>
      </c>
      <c r="E853" s="50">
        <f t="shared" si="257"/>
        <v>2.54</v>
      </c>
      <c r="F853" s="40"/>
      <c r="G853" s="54"/>
      <c r="H853" s="48"/>
      <c r="I853" s="49" t="str">
        <f t="shared" si="258"/>
        <v/>
      </c>
      <c r="J853" s="52" t="str">
        <f t="shared" si="259"/>
        <v/>
      </c>
      <c r="K853" s="107" t="str">
        <f t="shared" si="260"/>
        <v/>
      </c>
      <c r="M853" s="205"/>
      <c r="N853" s="206"/>
      <c r="P853" s="207"/>
      <c r="Q853" s="206"/>
      <c r="T853" s="206"/>
    </row>
    <row r="854" spans="1:20" ht="16.2" thickBot="1" x14ac:dyDescent="0.35">
      <c r="A854" s="287">
        <f>ROUND((SUM(D835:D853)),3)</f>
        <v>67</v>
      </c>
      <c r="B854" s="275"/>
      <c r="C854" s="272">
        <f>IF(A854="","-",IF(A854="-","-",IF(A854=0,"-",ROUND((SUM(E835:E853)),3))))</f>
        <v>16.170000000000002</v>
      </c>
      <c r="D854" s="272"/>
      <c r="E854" s="273"/>
      <c r="F854" s="41"/>
      <c r="G854" s="274">
        <f>ROUND((SUM(J835:J853)),3)</f>
        <v>5</v>
      </c>
      <c r="H854" s="275"/>
      <c r="I854" s="272">
        <f>IF(G854="","-",IF(G854="-","-",IF(G854=0,"-",ROUND((SUM(K835:K853)),3))))</f>
        <v>7.2</v>
      </c>
      <c r="J854" s="272"/>
      <c r="K854" s="273"/>
      <c r="M854" s="109" t="e">
        <f>#REF!</f>
        <v>#REF!</v>
      </c>
      <c r="N854" s="7"/>
      <c r="Q854" s="7"/>
      <c r="T854" s="7"/>
    </row>
    <row r="855" spans="1:20" ht="16.2" thickBot="1" x14ac:dyDescent="0.35">
      <c r="A855" s="276">
        <f>IF(C854="","-",IF(C854="-","-",IF(I854="","-",IF(I854="-","-",IF((C854-I854)&lt;=0,((C854-I854)*-1),(C854-I854))))))</f>
        <v>8.9700000000000024</v>
      </c>
      <c r="B855" s="277"/>
      <c r="C855" s="277"/>
      <c r="D855" s="277"/>
      <c r="E855" s="277"/>
      <c r="F855" s="277"/>
      <c r="G855" s="277"/>
      <c r="H855" s="277"/>
      <c r="I855" s="277"/>
      <c r="J855" s="277"/>
      <c r="K855" s="278"/>
      <c r="M855" s="110" t="e">
        <f>#REF!</f>
        <v>#REF!</v>
      </c>
      <c r="N855" s="7"/>
      <c r="Q855" s="7"/>
      <c r="T855" s="7"/>
    </row>
    <row r="856" spans="1:20" ht="18" customHeight="1" x14ac:dyDescent="0.3">
      <c r="A856" s="20"/>
      <c r="B856" s="20"/>
      <c r="N856" s="7"/>
      <c r="Q856" s="7"/>
      <c r="T856" s="7"/>
    </row>
    <row r="857" spans="1:20" x14ac:dyDescent="0.3">
      <c r="D857" s="279">
        <f>A852</f>
        <v>65</v>
      </c>
      <c r="E857" s="279"/>
      <c r="F857" s="279"/>
      <c r="G857" s="279"/>
      <c r="H857" s="279"/>
      <c r="I857" s="279"/>
      <c r="J857" s="279"/>
      <c r="N857" s="7"/>
      <c r="Q857" s="7"/>
      <c r="T857" s="7"/>
    </row>
    <row r="858" spans="1:20" x14ac:dyDescent="0.3">
      <c r="D858" s="279"/>
      <c r="E858" s="279"/>
      <c r="F858" s="279"/>
      <c r="G858" s="279"/>
      <c r="H858" s="279"/>
      <c r="I858" s="279"/>
      <c r="J858" s="279"/>
      <c r="N858" s="7"/>
      <c r="Q858" s="7"/>
      <c r="T858" s="7"/>
    </row>
    <row r="859" spans="1:20" x14ac:dyDescent="0.3">
      <c r="N859" s="7"/>
      <c r="Q859" s="7"/>
      <c r="T859" s="7"/>
    </row>
    <row r="860" spans="1:20" x14ac:dyDescent="0.3">
      <c r="N860" s="7"/>
      <c r="Q860" s="7"/>
      <c r="T860" s="7"/>
    </row>
    <row r="861" spans="1:20" x14ac:dyDescent="0.3">
      <c r="N861" s="7"/>
      <c r="Q861" s="7"/>
      <c r="T861" s="7"/>
    </row>
    <row r="862" spans="1:20" x14ac:dyDescent="0.3">
      <c r="N862" s="7"/>
      <c r="Q862" s="7"/>
      <c r="T862" s="7"/>
    </row>
    <row r="863" spans="1:20" x14ac:dyDescent="0.3">
      <c r="N863" s="7"/>
      <c r="Q863" s="7"/>
      <c r="T863" s="7"/>
    </row>
    <row r="864" spans="1:20" x14ac:dyDescent="0.3">
      <c r="N864" s="7"/>
      <c r="Q864" s="7"/>
      <c r="T864" s="7"/>
    </row>
    <row r="865" spans="1:20" x14ac:dyDescent="0.3">
      <c r="N865" s="7"/>
      <c r="Q865" s="7"/>
      <c r="T865" s="7"/>
    </row>
    <row r="866" spans="1:20" x14ac:dyDescent="0.3">
      <c r="N866" s="7"/>
      <c r="Q866" s="7"/>
      <c r="T866" s="7"/>
    </row>
    <row r="867" spans="1:20" x14ac:dyDescent="0.3">
      <c r="N867" s="7"/>
      <c r="Q867" s="7"/>
      <c r="T867" s="7"/>
    </row>
    <row r="868" spans="1:20" ht="14.4" thickBot="1" x14ac:dyDescent="0.35"/>
    <row r="869" spans="1:20" ht="16.2" thickBot="1" x14ac:dyDescent="0.35">
      <c r="A869" s="264" t="s">
        <v>145</v>
      </c>
      <c r="B869" s="265"/>
      <c r="C869" s="265"/>
      <c r="D869" s="265"/>
      <c r="E869" s="265"/>
      <c r="F869" s="265"/>
      <c r="G869" s="265"/>
      <c r="H869" s="265"/>
      <c r="I869" s="265"/>
      <c r="J869" s="265"/>
      <c r="K869" s="266"/>
      <c r="M869" s="267" t="s">
        <v>65</v>
      </c>
      <c r="N869" s="267"/>
      <c r="O869" s="108"/>
      <c r="P869" s="267" t="s">
        <v>66</v>
      </c>
      <c r="Q869" s="267"/>
      <c r="R869" s="108"/>
      <c r="S869" s="267" t="s">
        <v>67</v>
      </c>
      <c r="T869" s="267"/>
    </row>
    <row r="870" spans="1:20" ht="16.2" thickBot="1" x14ac:dyDescent="0.35">
      <c r="A870" s="280" t="s">
        <v>8</v>
      </c>
      <c r="B870" s="281"/>
      <c r="C870" s="281"/>
      <c r="D870" s="281"/>
      <c r="E870" s="282"/>
      <c r="F870" s="39"/>
      <c r="G870" s="283" t="s">
        <v>63</v>
      </c>
      <c r="H870" s="284"/>
      <c r="I870" s="284"/>
      <c r="J870" s="284"/>
      <c r="K870" s="285"/>
      <c r="M870" s="86" t="s">
        <v>68</v>
      </c>
      <c r="N870" s="87">
        <v>9.5</v>
      </c>
      <c r="P870" s="86" t="s">
        <v>69</v>
      </c>
      <c r="Q870" s="88">
        <v>-1.38</v>
      </c>
      <c r="S870" s="89">
        <v>0</v>
      </c>
      <c r="T870" s="90">
        <v>2</v>
      </c>
    </row>
    <row r="871" spans="1:20" ht="16.2" thickBot="1" x14ac:dyDescent="0.35">
      <c r="A871" s="42" t="s">
        <v>11</v>
      </c>
      <c r="B871" s="43" t="s">
        <v>12</v>
      </c>
      <c r="C871" s="43" t="s">
        <v>13</v>
      </c>
      <c r="D871" s="43" t="s">
        <v>11</v>
      </c>
      <c r="E871" s="44" t="s">
        <v>14</v>
      </c>
      <c r="F871" s="40"/>
      <c r="G871" s="42" t="str">
        <f>A871</f>
        <v>Dist</v>
      </c>
      <c r="H871" s="43" t="str">
        <f>B871</f>
        <v>R.L</v>
      </c>
      <c r="I871" s="43" t="str">
        <f>C871</f>
        <v>Av.RL</v>
      </c>
      <c r="J871" s="43" t="str">
        <f>D871</f>
        <v>Dist</v>
      </c>
      <c r="K871" s="44" t="str">
        <f>E871</f>
        <v>Area</v>
      </c>
      <c r="M871" s="86" t="s">
        <v>70</v>
      </c>
      <c r="N871" s="87">
        <v>6</v>
      </c>
      <c r="P871" s="86" t="s">
        <v>70</v>
      </c>
      <c r="Q871" s="88">
        <v>16.25</v>
      </c>
      <c r="S871" s="88">
        <v>2</v>
      </c>
      <c r="T871" s="88">
        <v>-3</v>
      </c>
    </row>
    <row r="872" spans="1:20" ht="15.6" x14ac:dyDescent="0.3">
      <c r="A872" s="208">
        <f>Survey!H536</f>
        <v>0</v>
      </c>
      <c r="B872" s="209">
        <f>Survey!G536</f>
        <v>0.56739999999999879</v>
      </c>
      <c r="C872" s="46" t="s">
        <v>15</v>
      </c>
      <c r="D872" s="51" t="s">
        <v>15</v>
      </c>
      <c r="E872" s="47" t="s">
        <v>15</v>
      </c>
      <c r="F872" s="40"/>
      <c r="G872" s="53">
        <v>0</v>
      </c>
      <c r="H872" s="45">
        <v>1.4159999999999973</v>
      </c>
      <c r="I872" s="46" t="s">
        <v>15</v>
      </c>
      <c r="J872" s="51" t="s">
        <v>15</v>
      </c>
      <c r="K872" s="106" t="s">
        <v>15</v>
      </c>
      <c r="M872" s="86" t="s">
        <v>71</v>
      </c>
      <c r="N872" s="87">
        <v>23</v>
      </c>
      <c r="P872" s="86" t="s">
        <v>71</v>
      </c>
      <c r="Q872" s="87">
        <v>23</v>
      </c>
      <c r="S872" s="88">
        <v>15</v>
      </c>
      <c r="T872" s="88">
        <v>12</v>
      </c>
    </row>
    <row r="873" spans="1:20" ht="15.6" x14ac:dyDescent="0.3">
      <c r="A873" s="208">
        <f>Survey!H537</f>
        <v>5</v>
      </c>
      <c r="B873" s="209">
        <f>Survey!G537</f>
        <v>0.58739999999999881</v>
      </c>
      <c r="C873" s="49">
        <f>IF(B873="","",ROUNDUP(((B872+B873)/2),2))</f>
        <v>0.57999999999999996</v>
      </c>
      <c r="D873" s="52">
        <f>IF(A873="","",ROUND((A873-A872),2))</f>
        <v>5</v>
      </c>
      <c r="E873" s="50">
        <f>IF(D873="","",IF(B873="","",ROUND((D873*C873),3)))</f>
        <v>2.9</v>
      </c>
      <c r="F873" s="40"/>
      <c r="G873" s="54">
        <v>5</v>
      </c>
      <c r="H873" s="48">
        <v>1.385999999999997</v>
      </c>
      <c r="I873" s="49">
        <f>IF(H873="","",ROUNDUP(((H872+H873)/2),2))</f>
        <v>1.41</v>
      </c>
      <c r="J873" s="52">
        <f>IF(G873="","",ROUND((G873-G872),2))</f>
        <v>5</v>
      </c>
      <c r="K873" s="107">
        <f>IF(J873="","",IF(H873="","",ROUND((J873*I873),3)))</f>
        <v>7.05</v>
      </c>
      <c r="M873" s="91">
        <v>2</v>
      </c>
      <c r="N873" s="92">
        <v>2</v>
      </c>
      <c r="P873" s="93">
        <v>1.5</v>
      </c>
      <c r="Q873" s="94">
        <v>1.5</v>
      </c>
    </row>
    <row r="874" spans="1:20" ht="15.6" x14ac:dyDescent="0.3">
      <c r="A874" s="208">
        <f>Survey!H538</f>
        <v>7</v>
      </c>
      <c r="B874" s="209">
        <f>Survey!G538</f>
        <v>2.497399999999999</v>
      </c>
      <c r="C874" s="49">
        <f t="shared" ref="C874:C876" si="261">IF(B874="","",ROUNDUP(((B873+B874)/2),2))</f>
        <v>1.55</v>
      </c>
      <c r="D874" s="52">
        <f t="shared" ref="D874:D876" si="262">IF(A874="","",ROUND((A874-A873),2))</f>
        <v>2</v>
      </c>
      <c r="E874" s="50">
        <f t="shared" ref="E874:E876" si="263">IF(D874="","",IF(B874="","",ROUND((D874*C874),3)))</f>
        <v>3.1</v>
      </c>
      <c r="F874" s="40"/>
      <c r="G874" s="54"/>
      <c r="H874" s="48"/>
      <c r="I874" s="49" t="str">
        <f t="shared" ref="I874:I878" si="264">IF(H874="","",ROUNDUP(((H873+H874)/2),2))</f>
        <v/>
      </c>
      <c r="J874" s="52" t="str">
        <f t="shared" ref="J874:J878" si="265">IF(G874="","",ROUND((G874-G873),2))</f>
        <v/>
      </c>
      <c r="K874" s="107" t="str">
        <f t="shared" ref="K874:K878" si="266">IF(J874="","",IF(H874="","",ROUND((J874*I874),3)))</f>
        <v/>
      </c>
      <c r="M874" s="95">
        <v>1</v>
      </c>
      <c r="N874" s="88">
        <v>0</v>
      </c>
      <c r="P874" s="96">
        <v>22</v>
      </c>
      <c r="Q874" s="88">
        <v>0.70399999999999729</v>
      </c>
      <c r="S874" s="286" t="s">
        <v>72</v>
      </c>
      <c r="T874" s="286"/>
    </row>
    <row r="875" spans="1:20" ht="15.6" x14ac:dyDescent="0.3">
      <c r="A875" s="208">
        <f>Survey!H539</f>
        <v>8</v>
      </c>
      <c r="B875" s="209">
        <f>Survey!G539</f>
        <v>2.5273999999999988</v>
      </c>
      <c r="C875" s="49">
        <f t="shared" si="261"/>
        <v>2.5199999999999996</v>
      </c>
      <c r="D875" s="52">
        <f t="shared" si="262"/>
        <v>1</v>
      </c>
      <c r="E875" s="50">
        <f t="shared" si="263"/>
        <v>2.52</v>
      </c>
      <c r="F875" s="40"/>
      <c r="G875" s="54"/>
      <c r="H875" s="48"/>
      <c r="I875" s="49" t="str">
        <f t="shared" si="264"/>
        <v/>
      </c>
      <c r="J875" s="52" t="str">
        <f t="shared" si="265"/>
        <v/>
      </c>
      <c r="K875" s="107" t="str">
        <f t="shared" si="266"/>
        <v/>
      </c>
      <c r="M875" s="97">
        <f>IF(N875="","-",(M874+(M873*(N870-N874))))</f>
        <v>20</v>
      </c>
      <c r="N875" s="88">
        <f>IF(N870="","-",N870)</f>
        <v>9.5</v>
      </c>
      <c r="P875" s="98">
        <f>IF(Q870="","-",(P874+(P873*IF((Q874-Q875)&lt;0,((Q874-Q875)*-1),(Q874-Q875)))))</f>
        <v>25.125999999999994</v>
      </c>
      <c r="Q875" s="88">
        <f>IF(Q870="","",Q870)</f>
        <v>-1.38</v>
      </c>
      <c r="S875" s="269">
        <v>1.25</v>
      </c>
      <c r="T875" s="269"/>
    </row>
    <row r="876" spans="1:20" ht="15.6" x14ac:dyDescent="0.3">
      <c r="A876" s="208">
        <f>Survey!H540</f>
        <v>9</v>
      </c>
      <c r="B876" s="209">
        <f>Survey!G540</f>
        <v>2.0973999999999986</v>
      </c>
      <c r="C876" s="49">
        <f t="shared" si="261"/>
        <v>2.3199999999999998</v>
      </c>
      <c r="D876" s="52">
        <f t="shared" si="262"/>
        <v>1</v>
      </c>
      <c r="E876" s="50">
        <f t="shared" si="263"/>
        <v>2.3199999999999998</v>
      </c>
      <c r="F876" s="40"/>
      <c r="G876" s="54"/>
      <c r="H876" s="48"/>
      <c r="I876" s="49" t="str">
        <f t="shared" si="264"/>
        <v/>
      </c>
      <c r="J876" s="52" t="str">
        <f t="shared" si="265"/>
        <v/>
      </c>
      <c r="K876" s="107" t="str">
        <f t="shared" si="266"/>
        <v/>
      </c>
      <c r="M876" s="99">
        <f>IF(N871="","-",(M875+N871))</f>
        <v>26</v>
      </c>
      <c r="N876" s="88">
        <f>IF(N870="","-",N870)</f>
        <v>9.5</v>
      </c>
      <c r="P876" s="100">
        <f>IF(Q871="","",(P875+Q871))</f>
        <v>41.375999999999991</v>
      </c>
      <c r="Q876" s="88">
        <f>IF(Q870="","",Q870)</f>
        <v>-1.38</v>
      </c>
      <c r="S876" s="101" t="s">
        <v>73</v>
      </c>
      <c r="T876" s="88">
        <f>IF(S871="","",IF(T871="","",(T871+((S875-T870)*((S871-T871)/(S870-T870))))))</f>
        <v>-1.125</v>
      </c>
    </row>
    <row r="877" spans="1:20" ht="15.6" x14ac:dyDescent="0.3">
      <c r="A877" s="208">
        <f>Survey!H542</f>
        <v>13</v>
      </c>
      <c r="B877" s="209">
        <f>Survey!G542</f>
        <v>0.52139999999999853</v>
      </c>
      <c r="C877" s="49">
        <f t="shared" ref="C877:C901" si="267">IF(B877="","",ROUNDUP(((B876+B877)/2),2))</f>
        <v>1.31</v>
      </c>
      <c r="D877" s="52">
        <f t="shared" ref="D877:D901" si="268">IF(A877="","",ROUND((A877-A876),2))</f>
        <v>4</v>
      </c>
      <c r="E877" s="50">
        <f t="shared" ref="E877:E901" si="269">IF(D877="","",IF(B877="","",ROUND((D877*C877),3)))</f>
        <v>5.24</v>
      </c>
      <c r="F877" s="40"/>
      <c r="G877" s="54"/>
      <c r="H877" s="48"/>
      <c r="I877" s="49" t="str">
        <f>IF(H877="","",ROUNDUP(((#REF!+H877)/2),2))</f>
        <v/>
      </c>
      <c r="J877" s="52" t="str">
        <f>IF(G877="","",ROUND((G877-#REF!),2))</f>
        <v/>
      </c>
      <c r="K877" s="107" t="str">
        <f t="shared" si="266"/>
        <v/>
      </c>
      <c r="M877" s="205"/>
      <c r="N877" s="206"/>
      <c r="P877" s="207"/>
      <c r="Q877" s="206"/>
      <c r="T877" s="206"/>
    </row>
    <row r="878" spans="1:20" ht="15.6" x14ac:dyDescent="0.3">
      <c r="A878" s="208">
        <f>Survey!H543</f>
        <v>17</v>
      </c>
      <c r="B878" s="209">
        <f>Survey!G543</f>
        <v>0.22139999999999871</v>
      </c>
      <c r="C878" s="49">
        <f t="shared" si="267"/>
        <v>0.38</v>
      </c>
      <c r="D878" s="52">
        <f t="shared" si="268"/>
        <v>4</v>
      </c>
      <c r="E878" s="50">
        <f t="shared" si="269"/>
        <v>1.52</v>
      </c>
      <c r="F878" s="40"/>
      <c r="G878" s="54"/>
      <c r="H878" s="48"/>
      <c r="I878" s="49" t="str">
        <f t="shared" si="264"/>
        <v/>
      </c>
      <c r="J878" s="52" t="str">
        <f t="shared" si="265"/>
        <v/>
      </c>
      <c r="K878" s="107" t="str">
        <f t="shared" si="266"/>
        <v/>
      </c>
      <c r="M878" s="205"/>
      <c r="N878" s="206"/>
      <c r="P878" s="207"/>
      <c r="Q878" s="206"/>
      <c r="T878" s="206"/>
    </row>
    <row r="879" spans="1:20" ht="15.6" x14ac:dyDescent="0.3">
      <c r="A879" s="208">
        <f>Survey!H544</f>
        <v>20</v>
      </c>
      <c r="B879" s="209">
        <f>Survey!G544</f>
        <v>-0.23860000000000126</v>
      </c>
      <c r="C879" s="49">
        <f t="shared" si="267"/>
        <v>-0.01</v>
      </c>
      <c r="D879" s="52">
        <f t="shared" si="268"/>
        <v>3</v>
      </c>
      <c r="E879" s="50">
        <f t="shared" si="269"/>
        <v>-0.03</v>
      </c>
      <c r="F879" s="40"/>
      <c r="G879" s="54"/>
      <c r="H879" s="48"/>
      <c r="I879" s="49" t="str">
        <f t="shared" ref="I879:I901" si="270">IF(H879="","",ROUNDUP(((H878+H879)/2),2))</f>
        <v/>
      </c>
      <c r="J879" s="52" t="str">
        <f t="shared" ref="J879:J901" si="271">IF(G879="","",ROUND((G879-G878),2))</f>
        <v/>
      </c>
      <c r="K879" s="107" t="str">
        <f t="shared" ref="K879:K901" si="272">IF(J879="","",IF(H879="","",ROUND((J879*I879),3)))</f>
        <v/>
      </c>
      <c r="M879" s="205"/>
      <c r="N879" s="206"/>
      <c r="P879" s="207"/>
      <c r="Q879" s="206"/>
      <c r="T879" s="206"/>
    </row>
    <row r="880" spans="1:20" ht="15.6" x14ac:dyDescent="0.3">
      <c r="A880" s="208">
        <f>Survey!H545</f>
        <v>24</v>
      </c>
      <c r="B880" s="209">
        <f>Survey!G545</f>
        <v>-0.62860000000000138</v>
      </c>
      <c r="C880" s="49">
        <f t="shared" si="267"/>
        <v>-0.44</v>
      </c>
      <c r="D880" s="52">
        <f t="shared" si="268"/>
        <v>4</v>
      </c>
      <c r="E880" s="50">
        <f t="shared" si="269"/>
        <v>-1.76</v>
      </c>
      <c r="F880" s="40"/>
      <c r="G880" s="54"/>
      <c r="H880" s="48"/>
      <c r="I880" s="49"/>
      <c r="J880" s="52"/>
      <c r="K880" s="107"/>
      <c r="M880" s="205"/>
      <c r="N880" s="206"/>
      <c r="P880" s="207"/>
      <c r="Q880" s="206"/>
      <c r="T880" s="206"/>
    </row>
    <row r="881" spans="1:20" ht="15.6" x14ac:dyDescent="0.3">
      <c r="A881" s="208">
        <f>Survey!H546</f>
        <v>28</v>
      </c>
      <c r="B881" s="209">
        <f>Survey!G546</f>
        <v>-0.87860000000000138</v>
      </c>
      <c r="C881" s="49">
        <f t="shared" si="267"/>
        <v>-0.76</v>
      </c>
      <c r="D881" s="52">
        <f t="shared" si="268"/>
        <v>4</v>
      </c>
      <c r="E881" s="50">
        <f t="shared" si="269"/>
        <v>-3.04</v>
      </c>
      <c r="F881" s="40"/>
      <c r="G881" s="54"/>
      <c r="H881" s="48"/>
      <c r="I881" s="49"/>
      <c r="J881" s="52"/>
      <c r="K881" s="107"/>
      <c r="M881" s="205"/>
      <c r="N881" s="206"/>
      <c r="P881" s="207"/>
      <c r="Q881" s="206"/>
      <c r="T881" s="206"/>
    </row>
    <row r="882" spans="1:20" ht="15.6" x14ac:dyDescent="0.3">
      <c r="A882" s="208">
        <f>Survey!H547</f>
        <v>32</v>
      </c>
      <c r="B882" s="209">
        <f>Survey!G547</f>
        <v>-0.9286000000000012</v>
      </c>
      <c r="C882" s="49">
        <f t="shared" si="267"/>
        <v>-0.91</v>
      </c>
      <c r="D882" s="52">
        <f t="shared" si="268"/>
        <v>4</v>
      </c>
      <c r="E882" s="50">
        <f t="shared" si="269"/>
        <v>-3.64</v>
      </c>
      <c r="F882" s="40"/>
      <c r="G882" s="54"/>
      <c r="H882" s="48"/>
      <c r="I882" s="49"/>
      <c r="J882" s="52"/>
      <c r="K882" s="107"/>
      <c r="M882" s="205"/>
      <c r="N882" s="206"/>
      <c r="P882" s="207"/>
      <c r="Q882" s="206"/>
      <c r="T882" s="206"/>
    </row>
    <row r="883" spans="1:20" ht="15.6" x14ac:dyDescent="0.3">
      <c r="A883" s="208">
        <f>Survey!H548</f>
        <v>35</v>
      </c>
      <c r="B883" s="209">
        <f>Survey!G548</f>
        <v>-0.97860000000000147</v>
      </c>
      <c r="C883" s="49">
        <f t="shared" si="267"/>
        <v>-0.96</v>
      </c>
      <c r="D883" s="52">
        <f t="shared" si="268"/>
        <v>3</v>
      </c>
      <c r="E883" s="50">
        <f t="shared" si="269"/>
        <v>-2.88</v>
      </c>
      <c r="F883" s="40"/>
      <c r="G883" s="54"/>
      <c r="H883" s="48"/>
      <c r="I883" s="49"/>
      <c r="J883" s="52"/>
      <c r="K883" s="107"/>
      <c r="M883" s="205"/>
      <c r="N883" s="206"/>
      <c r="P883" s="207"/>
      <c r="Q883" s="206"/>
      <c r="T883" s="206"/>
    </row>
    <row r="884" spans="1:20" ht="15.6" x14ac:dyDescent="0.3">
      <c r="A884" s="208">
        <f>Survey!H549</f>
        <v>38</v>
      </c>
      <c r="B884" s="209">
        <f>Survey!G549</f>
        <v>-1.0986000000000016</v>
      </c>
      <c r="C884" s="49">
        <f t="shared" si="267"/>
        <v>-1.04</v>
      </c>
      <c r="D884" s="52">
        <f t="shared" si="268"/>
        <v>3</v>
      </c>
      <c r="E884" s="50">
        <f t="shared" si="269"/>
        <v>-3.12</v>
      </c>
      <c r="F884" s="40"/>
      <c r="G884" s="54"/>
      <c r="H884" s="48"/>
      <c r="I884" s="49"/>
      <c r="J884" s="52"/>
      <c r="K884" s="107"/>
      <c r="M884" s="205"/>
      <c r="N884" s="206"/>
      <c r="P884" s="207"/>
      <c r="Q884" s="206"/>
      <c r="T884" s="206"/>
    </row>
    <row r="885" spans="1:20" ht="15.6" x14ac:dyDescent="0.3">
      <c r="A885" s="208">
        <f>Survey!H550</f>
        <v>42</v>
      </c>
      <c r="B885" s="209">
        <f>Survey!G550</f>
        <v>-1.0286000000000013</v>
      </c>
      <c r="C885" s="49">
        <f t="shared" si="267"/>
        <v>-1.07</v>
      </c>
      <c r="D885" s="52">
        <f t="shared" si="268"/>
        <v>4</v>
      </c>
      <c r="E885" s="50">
        <f t="shared" si="269"/>
        <v>-4.28</v>
      </c>
      <c r="F885" s="40"/>
      <c r="G885" s="54"/>
      <c r="H885" s="48"/>
      <c r="I885" s="49"/>
      <c r="J885" s="52"/>
      <c r="K885" s="107"/>
      <c r="M885" s="205"/>
      <c r="N885" s="206"/>
      <c r="P885" s="207"/>
      <c r="Q885" s="206"/>
      <c r="T885" s="206"/>
    </row>
    <row r="886" spans="1:20" ht="15.6" x14ac:dyDescent="0.3">
      <c r="A886" s="208">
        <f>Survey!H551</f>
        <v>46</v>
      </c>
      <c r="B886" s="209">
        <f>Survey!G551</f>
        <v>-0.72860000000000147</v>
      </c>
      <c r="C886" s="49">
        <f t="shared" si="267"/>
        <v>-0.88</v>
      </c>
      <c r="D886" s="52">
        <f t="shared" si="268"/>
        <v>4</v>
      </c>
      <c r="E886" s="50">
        <f t="shared" si="269"/>
        <v>-3.52</v>
      </c>
      <c r="F886" s="40"/>
      <c r="G886" s="54"/>
      <c r="H886" s="48"/>
      <c r="I886" s="49"/>
      <c r="J886" s="52"/>
      <c r="K886" s="107"/>
      <c r="M886" s="205"/>
      <c r="N886" s="206"/>
      <c r="P886" s="207"/>
      <c r="Q886" s="206"/>
      <c r="T886" s="206"/>
    </row>
    <row r="887" spans="1:20" ht="15.6" x14ac:dyDescent="0.3">
      <c r="A887" s="208">
        <f>Survey!H552</f>
        <v>50</v>
      </c>
      <c r="B887" s="209">
        <f>Survey!G552</f>
        <v>-0.52860000000000129</v>
      </c>
      <c r="C887" s="49">
        <f t="shared" si="267"/>
        <v>-0.63</v>
      </c>
      <c r="D887" s="52">
        <f t="shared" si="268"/>
        <v>4</v>
      </c>
      <c r="E887" s="50">
        <f t="shared" si="269"/>
        <v>-2.52</v>
      </c>
      <c r="F887" s="40"/>
      <c r="G887" s="54"/>
      <c r="H887" s="48"/>
      <c r="I887" s="49"/>
      <c r="J887" s="52"/>
      <c r="K887" s="107"/>
      <c r="M887" s="205"/>
      <c r="N887" s="206"/>
      <c r="P887" s="207"/>
      <c r="Q887" s="206"/>
      <c r="T887" s="206"/>
    </row>
    <row r="888" spans="1:20" ht="15.6" x14ac:dyDescent="0.3">
      <c r="A888" s="208">
        <f>Survey!H553</f>
        <v>54</v>
      </c>
      <c r="B888" s="209">
        <f>Survey!G553</f>
        <v>-0.65860000000000118</v>
      </c>
      <c r="C888" s="49">
        <f t="shared" si="267"/>
        <v>-0.6</v>
      </c>
      <c r="D888" s="52">
        <f t="shared" si="268"/>
        <v>4</v>
      </c>
      <c r="E888" s="50">
        <f t="shared" si="269"/>
        <v>-2.4</v>
      </c>
      <c r="F888" s="40"/>
      <c r="G888" s="54"/>
      <c r="H888" s="48"/>
      <c r="I888" s="49"/>
      <c r="J888" s="52"/>
      <c r="K888" s="107"/>
      <c r="M888" s="205"/>
      <c r="N888" s="206"/>
      <c r="P888" s="207"/>
      <c r="Q888" s="206"/>
      <c r="T888" s="206"/>
    </row>
    <row r="889" spans="1:20" ht="15.6" x14ac:dyDescent="0.3">
      <c r="A889" s="208">
        <f>Survey!H554</f>
        <v>58</v>
      </c>
      <c r="B889" s="209">
        <f>Survey!G554</f>
        <v>1.3213999999999986</v>
      </c>
      <c r="C889" s="49">
        <f t="shared" si="267"/>
        <v>0.34</v>
      </c>
      <c r="D889" s="52">
        <f t="shared" si="268"/>
        <v>4</v>
      </c>
      <c r="E889" s="50">
        <f t="shared" si="269"/>
        <v>1.36</v>
      </c>
      <c r="F889" s="40"/>
      <c r="G889" s="54"/>
      <c r="H889" s="48"/>
      <c r="I889" s="49"/>
      <c r="J889" s="52"/>
      <c r="K889" s="107"/>
      <c r="M889" s="205"/>
      <c r="N889" s="206"/>
      <c r="P889" s="207"/>
      <c r="Q889" s="206"/>
      <c r="T889" s="206"/>
    </row>
    <row r="890" spans="1:20" ht="15.6" x14ac:dyDescent="0.3">
      <c r="A890" s="208">
        <f>Survey!H555</f>
        <v>62</v>
      </c>
      <c r="B890" s="209">
        <f>Survey!G555</f>
        <v>1.6713999999999987</v>
      </c>
      <c r="C890" s="49">
        <f t="shared" si="267"/>
        <v>1.5</v>
      </c>
      <c r="D890" s="52">
        <f t="shared" si="268"/>
        <v>4</v>
      </c>
      <c r="E890" s="50">
        <f t="shared" si="269"/>
        <v>6</v>
      </c>
      <c r="F890" s="40"/>
      <c r="G890" s="54"/>
      <c r="H890" s="48"/>
      <c r="I890" s="49"/>
      <c r="J890" s="52"/>
      <c r="K890" s="107"/>
      <c r="M890" s="205"/>
      <c r="N890" s="206"/>
      <c r="P890" s="207"/>
      <c r="Q890" s="206"/>
      <c r="T890" s="206"/>
    </row>
    <row r="891" spans="1:20" ht="15.6" x14ac:dyDescent="0.3">
      <c r="A891" s="208">
        <f>Survey!H556</f>
        <v>64.5</v>
      </c>
      <c r="B891" s="209">
        <f>Survey!G556</f>
        <v>1.7113999999999987</v>
      </c>
      <c r="C891" s="49">
        <f t="shared" si="267"/>
        <v>1.7</v>
      </c>
      <c r="D891" s="52">
        <f t="shared" si="268"/>
        <v>2.5</v>
      </c>
      <c r="E891" s="50">
        <f t="shared" si="269"/>
        <v>4.25</v>
      </c>
      <c r="F891" s="40"/>
      <c r="G891" s="54"/>
      <c r="H891" s="48"/>
      <c r="I891" s="49"/>
      <c r="J891" s="52"/>
      <c r="K891" s="107"/>
      <c r="M891" s="205"/>
      <c r="N891" s="206"/>
      <c r="P891" s="207"/>
      <c r="Q891" s="206"/>
      <c r="T891" s="206"/>
    </row>
    <row r="892" spans="1:20" ht="15.6" x14ac:dyDescent="0.3">
      <c r="A892" s="208">
        <f>Survey!H557</f>
        <v>68</v>
      </c>
      <c r="B892" s="209">
        <f>Survey!G557</f>
        <v>0.95139999999999858</v>
      </c>
      <c r="C892" s="49">
        <f t="shared" si="267"/>
        <v>1.34</v>
      </c>
      <c r="D892" s="52">
        <f t="shared" si="268"/>
        <v>3.5</v>
      </c>
      <c r="E892" s="50">
        <f t="shared" si="269"/>
        <v>4.6900000000000004</v>
      </c>
      <c r="F892" s="40"/>
      <c r="G892" s="54"/>
      <c r="H892" s="48"/>
      <c r="I892" s="49"/>
      <c r="J892" s="52"/>
      <c r="K892" s="107"/>
      <c r="M892" s="205"/>
      <c r="N892" s="206"/>
      <c r="P892" s="207"/>
      <c r="Q892" s="206"/>
      <c r="T892" s="206"/>
    </row>
    <row r="893" spans="1:20" ht="15.6" x14ac:dyDescent="0.3">
      <c r="A893" s="208">
        <f>Survey!H558</f>
        <v>72</v>
      </c>
      <c r="B893" s="209">
        <f>Survey!G558</f>
        <v>0.47139999999999871</v>
      </c>
      <c r="C893" s="49">
        <f t="shared" si="267"/>
        <v>0.72</v>
      </c>
      <c r="D893" s="52">
        <f t="shared" si="268"/>
        <v>4</v>
      </c>
      <c r="E893" s="50">
        <f t="shared" si="269"/>
        <v>2.88</v>
      </c>
      <c r="F893" s="40"/>
      <c r="G893" s="54"/>
      <c r="H893" s="48"/>
      <c r="I893" s="49" t="str">
        <f>IF(H893="","",ROUNDUP(((H879+H893)/2),2))</f>
        <v/>
      </c>
      <c r="J893" s="52" t="str">
        <f>IF(G893="","",ROUND((G893-G879),2))</f>
        <v/>
      </c>
      <c r="K893" s="107" t="str">
        <f t="shared" si="272"/>
        <v/>
      </c>
      <c r="M893" s="205"/>
      <c r="N893" s="206"/>
      <c r="P893" s="207"/>
      <c r="Q893" s="206"/>
      <c r="T893" s="206"/>
    </row>
    <row r="894" spans="1:20" ht="15.6" x14ac:dyDescent="0.3">
      <c r="A894" s="208">
        <f>Survey!H559</f>
        <v>75</v>
      </c>
      <c r="B894" s="209">
        <f>Survey!G559</f>
        <v>0.42139999999999866</v>
      </c>
      <c r="C894" s="49">
        <f t="shared" si="267"/>
        <v>0.45</v>
      </c>
      <c r="D894" s="52">
        <f t="shared" si="268"/>
        <v>3</v>
      </c>
      <c r="E894" s="50">
        <f t="shared" si="269"/>
        <v>1.35</v>
      </c>
      <c r="F894" s="40"/>
      <c r="G894" s="54"/>
      <c r="H894" s="48"/>
      <c r="I894" s="49" t="str">
        <f t="shared" si="270"/>
        <v/>
      </c>
      <c r="J894" s="52" t="str">
        <f t="shared" si="271"/>
        <v/>
      </c>
      <c r="K894" s="107" t="str">
        <f t="shared" si="272"/>
        <v/>
      </c>
      <c r="M894" s="205"/>
      <c r="N894" s="206"/>
      <c r="P894" s="207"/>
      <c r="Q894" s="206"/>
      <c r="T894" s="206"/>
    </row>
    <row r="895" spans="1:20" ht="15.6" x14ac:dyDescent="0.3">
      <c r="A895" s="208">
        <f>Survey!H560</f>
        <v>79</v>
      </c>
      <c r="B895" s="209">
        <f>Survey!G560</f>
        <v>0.44139999999999868</v>
      </c>
      <c r="C895" s="49">
        <f t="shared" si="267"/>
        <v>0.44</v>
      </c>
      <c r="D895" s="52">
        <f t="shared" si="268"/>
        <v>4</v>
      </c>
      <c r="E895" s="50">
        <f t="shared" si="269"/>
        <v>1.76</v>
      </c>
      <c r="F895" s="40"/>
      <c r="G895" s="54"/>
      <c r="H895" s="48"/>
      <c r="I895" s="49" t="str">
        <f t="shared" si="270"/>
        <v/>
      </c>
      <c r="J895" s="52" t="str">
        <f t="shared" si="271"/>
        <v/>
      </c>
      <c r="K895" s="107" t="str">
        <f t="shared" si="272"/>
        <v/>
      </c>
      <c r="M895" s="205"/>
      <c r="N895" s="206"/>
      <c r="P895" s="207"/>
      <c r="Q895" s="206"/>
      <c r="T895" s="206"/>
    </row>
    <row r="896" spans="1:20" ht="15.6" customHeight="1" x14ac:dyDescent="0.3">
      <c r="A896" s="208">
        <f>Survey!H561</f>
        <v>83</v>
      </c>
      <c r="B896" s="209">
        <f>Survey!G561</f>
        <v>0.57139999999999858</v>
      </c>
      <c r="C896" s="49">
        <f t="shared" si="267"/>
        <v>0.51</v>
      </c>
      <c r="D896" s="52">
        <f t="shared" si="268"/>
        <v>4</v>
      </c>
      <c r="E896" s="50">
        <f t="shared" si="269"/>
        <v>2.04</v>
      </c>
      <c r="F896" s="40"/>
      <c r="G896" s="54"/>
      <c r="H896" s="48"/>
      <c r="I896" s="49" t="str">
        <f t="shared" si="270"/>
        <v/>
      </c>
      <c r="J896" s="52" t="str">
        <f t="shared" si="271"/>
        <v/>
      </c>
      <c r="K896" s="107" t="str">
        <f t="shared" si="272"/>
        <v/>
      </c>
      <c r="M896" s="205"/>
      <c r="N896" s="206"/>
      <c r="P896" s="207"/>
      <c r="Q896" s="206"/>
      <c r="T896" s="206"/>
    </row>
    <row r="897" spans="1:20" ht="15.6" customHeight="1" x14ac:dyDescent="0.3">
      <c r="A897" s="208">
        <f>Survey!H562</f>
        <v>85</v>
      </c>
      <c r="B897" s="209">
        <f>Survey!G562</f>
        <v>0.77139999999999853</v>
      </c>
      <c r="C897" s="49">
        <f t="shared" si="267"/>
        <v>0.68</v>
      </c>
      <c r="D897" s="52">
        <f t="shared" si="268"/>
        <v>2</v>
      </c>
      <c r="E897" s="50">
        <f t="shared" si="269"/>
        <v>1.36</v>
      </c>
      <c r="F897" s="40"/>
      <c r="G897" s="54"/>
      <c r="H897" s="48"/>
      <c r="I897" s="49" t="str">
        <f t="shared" si="270"/>
        <v/>
      </c>
      <c r="J897" s="52" t="str">
        <f t="shared" si="271"/>
        <v/>
      </c>
      <c r="K897" s="107" t="str">
        <f t="shared" si="272"/>
        <v/>
      </c>
      <c r="M897" s="205"/>
      <c r="N897" s="206"/>
      <c r="P897" s="207"/>
      <c r="Q897" s="206"/>
      <c r="T897" s="206"/>
    </row>
    <row r="898" spans="1:20" ht="15.6" x14ac:dyDescent="0.3">
      <c r="A898" s="208">
        <f>Survey!H563</f>
        <v>87</v>
      </c>
      <c r="B898" s="209">
        <f>Survey!G563</f>
        <v>1.2213999999999987</v>
      </c>
      <c r="C898" s="49">
        <f t="shared" si="267"/>
        <v>1</v>
      </c>
      <c r="D898" s="52">
        <f t="shared" si="268"/>
        <v>2</v>
      </c>
      <c r="E898" s="50">
        <f t="shared" si="269"/>
        <v>2</v>
      </c>
      <c r="F898" s="40"/>
      <c r="G898" s="54"/>
      <c r="H898" s="48"/>
      <c r="I898" s="49" t="str">
        <f t="shared" si="270"/>
        <v/>
      </c>
      <c r="J898" s="52" t="str">
        <f t="shared" si="271"/>
        <v/>
      </c>
      <c r="K898" s="107" t="str">
        <f t="shared" si="272"/>
        <v/>
      </c>
      <c r="M898" s="205"/>
      <c r="N898" s="206"/>
      <c r="P898" s="207"/>
      <c r="Q898" s="206"/>
      <c r="T898" s="206"/>
    </row>
    <row r="899" spans="1:20" ht="15.6" x14ac:dyDescent="0.3">
      <c r="A899" s="208">
        <f>Survey!H565</f>
        <v>89</v>
      </c>
      <c r="B899" s="209">
        <f>Survey!G565</f>
        <v>2.1353999999999989</v>
      </c>
      <c r="C899" s="49">
        <f t="shared" si="267"/>
        <v>1.68</v>
      </c>
      <c r="D899" s="52">
        <f t="shared" si="268"/>
        <v>2</v>
      </c>
      <c r="E899" s="50">
        <f t="shared" si="269"/>
        <v>3.36</v>
      </c>
      <c r="F899" s="40"/>
      <c r="G899" s="54"/>
      <c r="H899" s="48"/>
      <c r="I899" s="49" t="str">
        <f>IF(H899="","",ROUNDUP(((#REF!+H899)/2),2))</f>
        <v/>
      </c>
      <c r="J899" s="52" t="str">
        <f>IF(G899="","",ROUND((G899-#REF!),2))</f>
        <v/>
      </c>
      <c r="K899" s="107" t="str">
        <f t="shared" si="272"/>
        <v/>
      </c>
      <c r="M899" s="205"/>
      <c r="N899" s="206"/>
      <c r="P899" s="207"/>
      <c r="Q899" s="206"/>
      <c r="T899" s="206"/>
    </row>
    <row r="900" spans="1:20" ht="15.6" x14ac:dyDescent="0.3">
      <c r="A900" s="208">
        <f>Survey!H566</f>
        <v>91</v>
      </c>
      <c r="B900" s="209">
        <f>Survey!G566</f>
        <v>2.8713999999999986</v>
      </c>
      <c r="C900" s="49">
        <f t="shared" si="267"/>
        <v>2.5099999999999998</v>
      </c>
      <c r="D900" s="52">
        <f t="shared" si="268"/>
        <v>2</v>
      </c>
      <c r="E900" s="50">
        <f t="shared" si="269"/>
        <v>5.0199999999999996</v>
      </c>
      <c r="F900" s="40"/>
      <c r="G900" s="54"/>
      <c r="H900" s="48"/>
      <c r="I900" s="49" t="str">
        <f t="shared" si="270"/>
        <v/>
      </c>
      <c r="J900" s="52" t="str">
        <f t="shared" si="271"/>
        <v/>
      </c>
      <c r="K900" s="107" t="str">
        <f t="shared" si="272"/>
        <v/>
      </c>
      <c r="M900" s="205"/>
      <c r="N900" s="206"/>
      <c r="P900" s="207"/>
      <c r="Q900" s="206"/>
      <c r="T900" s="206"/>
    </row>
    <row r="901" spans="1:20" ht="16.2" thickBot="1" x14ac:dyDescent="0.35">
      <c r="A901" s="208">
        <f>Survey!H567</f>
        <v>93.5</v>
      </c>
      <c r="B901" s="209">
        <f>Survey!G567</f>
        <v>2.8663999999999987</v>
      </c>
      <c r="C901" s="49">
        <f t="shared" si="267"/>
        <v>2.8699999999999997</v>
      </c>
      <c r="D901" s="52">
        <f t="shared" si="268"/>
        <v>2.5</v>
      </c>
      <c r="E901" s="50">
        <f t="shared" si="269"/>
        <v>7.1749999999999998</v>
      </c>
      <c r="F901" s="40"/>
      <c r="G901" s="54"/>
      <c r="H901" s="48"/>
      <c r="I901" s="49" t="str">
        <f t="shared" si="270"/>
        <v/>
      </c>
      <c r="J901" s="52" t="str">
        <f t="shared" si="271"/>
        <v/>
      </c>
      <c r="K901" s="107" t="str">
        <f t="shared" si="272"/>
        <v/>
      </c>
      <c r="M901" s="205"/>
      <c r="N901" s="206"/>
      <c r="P901" s="207"/>
      <c r="Q901" s="206"/>
      <c r="T901" s="206"/>
    </row>
    <row r="902" spans="1:20" ht="16.2" thickBot="1" x14ac:dyDescent="0.35">
      <c r="A902" s="287">
        <f>ROUND((SUM(D872:D901)),3)</f>
        <v>93.5</v>
      </c>
      <c r="B902" s="275"/>
      <c r="C902" s="272">
        <f>IF(A902="","-",IF(A902="-","-",IF(A902=0,"-",ROUND((SUM(E872:E901)),3))))</f>
        <v>33.655000000000001</v>
      </c>
      <c r="D902" s="272"/>
      <c r="E902" s="273"/>
      <c r="F902" s="41"/>
      <c r="G902" s="274">
        <f>ROUND((SUM(J872:J901)),3)</f>
        <v>5</v>
      </c>
      <c r="H902" s="275"/>
      <c r="I902" s="272">
        <f>IF(G902="","-",IF(G902="-","-",IF(G902=0,"-",ROUND((SUM(K872:K901)),3))))</f>
        <v>7.05</v>
      </c>
      <c r="J902" s="272"/>
      <c r="K902" s="273"/>
      <c r="M902" s="109" t="e">
        <f>#REF!</f>
        <v>#REF!</v>
      </c>
      <c r="N902" s="7"/>
      <c r="Q902" s="7"/>
      <c r="T902" s="7"/>
    </row>
    <row r="903" spans="1:20" ht="16.2" thickBot="1" x14ac:dyDescent="0.35">
      <c r="A903" s="276">
        <f>IF(C902="","-",IF(C902="-","-",IF(I902="","-",IF(I902="-","-",IF((C902-I902)&lt;=0,((C902-I902)*-1),(C902-I902))))))</f>
        <v>26.605</v>
      </c>
      <c r="B903" s="277"/>
      <c r="C903" s="277"/>
      <c r="D903" s="277"/>
      <c r="E903" s="277"/>
      <c r="F903" s="277"/>
      <c r="G903" s="277"/>
      <c r="H903" s="277"/>
      <c r="I903" s="277"/>
      <c r="J903" s="277"/>
      <c r="K903" s="278"/>
      <c r="M903" s="110" t="e">
        <f>#REF!</f>
        <v>#REF!</v>
      </c>
      <c r="N903" s="7"/>
      <c r="Q903" s="7"/>
      <c r="T903" s="7"/>
    </row>
    <row r="904" spans="1:20" ht="18" customHeight="1" x14ac:dyDescent="0.3">
      <c r="N904" s="7"/>
      <c r="Q904" s="7"/>
      <c r="T904" s="7"/>
    </row>
    <row r="905" spans="1:20" x14ac:dyDescent="0.3">
      <c r="D905" s="279">
        <f>A894</f>
        <v>75</v>
      </c>
      <c r="E905" s="279"/>
      <c r="F905" s="279"/>
      <c r="G905" s="279"/>
      <c r="H905" s="279"/>
      <c r="I905" s="279"/>
      <c r="J905" s="279"/>
      <c r="N905" s="7"/>
      <c r="Q905" s="7"/>
      <c r="T905" s="7"/>
    </row>
    <row r="906" spans="1:20" x14ac:dyDescent="0.3">
      <c r="D906" s="279"/>
      <c r="E906" s="279"/>
      <c r="F906" s="279"/>
      <c r="G906" s="279"/>
      <c r="H906" s="279"/>
      <c r="I906" s="279"/>
      <c r="J906" s="279"/>
      <c r="N906" s="7"/>
      <c r="Q906" s="7"/>
      <c r="T906" s="7"/>
    </row>
    <row r="907" spans="1:20" x14ac:dyDescent="0.3">
      <c r="N907" s="7"/>
      <c r="Q907" s="7"/>
      <c r="T907" s="7"/>
    </row>
    <row r="908" spans="1:20" x14ac:dyDescent="0.3">
      <c r="N908" s="7"/>
      <c r="Q908" s="7"/>
      <c r="T908" s="7"/>
    </row>
    <row r="909" spans="1:20" x14ac:dyDescent="0.3">
      <c r="N909" s="7"/>
      <c r="Q909" s="7"/>
      <c r="T909" s="7"/>
    </row>
    <row r="910" spans="1:20" x14ac:dyDescent="0.3">
      <c r="N910" s="7"/>
      <c r="Q910" s="7"/>
      <c r="T910" s="7"/>
    </row>
    <row r="911" spans="1:20" x14ac:dyDescent="0.3">
      <c r="N911" s="7"/>
      <c r="Q911" s="7"/>
      <c r="T911" s="7"/>
    </row>
    <row r="912" spans="1:20" x14ac:dyDescent="0.3">
      <c r="N912" s="7"/>
      <c r="Q912" s="7"/>
      <c r="T912" s="7"/>
    </row>
    <row r="913" spans="1:20" x14ac:dyDescent="0.3">
      <c r="N913" s="7"/>
      <c r="Q913" s="7"/>
      <c r="T913" s="7"/>
    </row>
    <row r="914" spans="1:20" x14ac:dyDescent="0.3">
      <c r="N914" s="7"/>
      <c r="Q914" s="7"/>
      <c r="T914" s="7"/>
    </row>
    <row r="915" spans="1:20" x14ac:dyDescent="0.3">
      <c r="N915" s="7"/>
      <c r="Q915" s="7"/>
      <c r="T915" s="7"/>
    </row>
    <row r="916" spans="1:20" ht="14.4" thickBot="1" x14ac:dyDescent="0.35"/>
    <row r="917" spans="1:20" ht="16.2" thickBot="1" x14ac:dyDescent="0.35">
      <c r="A917" s="264" t="s">
        <v>146</v>
      </c>
      <c r="B917" s="265"/>
      <c r="C917" s="265"/>
      <c r="D917" s="265"/>
      <c r="E917" s="265"/>
      <c r="F917" s="265"/>
      <c r="G917" s="265"/>
      <c r="H917" s="265"/>
      <c r="I917" s="265"/>
      <c r="J917" s="265"/>
      <c r="K917" s="266"/>
      <c r="M917" s="267" t="s">
        <v>65</v>
      </c>
      <c r="N917" s="267"/>
      <c r="O917" s="108"/>
      <c r="P917" s="267" t="s">
        <v>66</v>
      </c>
      <c r="Q917" s="267"/>
      <c r="R917" s="108"/>
      <c r="S917" s="267" t="s">
        <v>67</v>
      </c>
      <c r="T917" s="267"/>
    </row>
    <row r="918" spans="1:20" ht="16.2" thickBot="1" x14ac:dyDescent="0.35">
      <c r="A918" s="280" t="s">
        <v>8</v>
      </c>
      <c r="B918" s="281"/>
      <c r="C918" s="281"/>
      <c r="D918" s="281"/>
      <c r="E918" s="282"/>
      <c r="F918" s="39"/>
      <c r="G918" s="283" t="s">
        <v>63</v>
      </c>
      <c r="H918" s="284"/>
      <c r="I918" s="284"/>
      <c r="J918" s="284"/>
      <c r="K918" s="285"/>
      <c r="M918" s="86" t="s">
        <v>68</v>
      </c>
      <c r="N918" s="87">
        <v>9.5</v>
      </c>
      <c r="P918" s="86" t="s">
        <v>69</v>
      </c>
      <c r="Q918" s="88">
        <v>-1.3979999999999999</v>
      </c>
      <c r="S918" s="89">
        <v>0</v>
      </c>
      <c r="T918" s="90">
        <v>2</v>
      </c>
    </row>
    <row r="919" spans="1:20" ht="16.2" thickBot="1" x14ac:dyDescent="0.35">
      <c r="A919" s="42" t="s">
        <v>11</v>
      </c>
      <c r="B919" s="43" t="s">
        <v>12</v>
      </c>
      <c r="C919" s="43" t="s">
        <v>13</v>
      </c>
      <c r="D919" s="43" t="s">
        <v>11</v>
      </c>
      <c r="E919" s="44" t="s">
        <v>14</v>
      </c>
      <c r="F919" s="40"/>
      <c r="G919" s="42" t="str">
        <f>A919</f>
        <v>Dist</v>
      </c>
      <c r="H919" s="43" t="str">
        <f>B919</f>
        <v>R.L</v>
      </c>
      <c r="I919" s="43" t="str">
        <f>C919</f>
        <v>Av.RL</v>
      </c>
      <c r="J919" s="43" t="str">
        <f>D919</f>
        <v>Dist</v>
      </c>
      <c r="K919" s="44" t="str">
        <f>E919</f>
        <v>Area</v>
      </c>
      <c r="M919" s="86" t="s">
        <v>70</v>
      </c>
      <c r="N919" s="87">
        <v>6</v>
      </c>
      <c r="P919" s="86" t="s">
        <v>70</v>
      </c>
      <c r="Q919" s="88">
        <v>16.7</v>
      </c>
      <c r="S919" s="88">
        <v>2</v>
      </c>
      <c r="T919" s="88">
        <v>-3</v>
      </c>
    </row>
    <row r="920" spans="1:20" ht="15.6" x14ac:dyDescent="0.3">
      <c r="A920" s="208">
        <f>Survey!H569</f>
        <v>0</v>
      </c>
      <c r="B920" s="209">
        <f>Survey!G569</f>
        <v>0.8383999999999987</v>
      </c>
      <c r="C920" s="46" t="s">
        <v>15</v>
      </c>
      <c r="D920" s="51" t="s">
        <v>15</v>
      </c>
      <c r="E920" s="47" t="s">
        <v>15</v>
      </c>
      <c r="F920" s="40"/>
      <c r="G920" s="53">
        <v>0</v>
      </c>
      <c r="H920" s="45">
        <v>1.2039999999999975</v>
      </c>
      <c r="I920" s="46" t="s">
        <v>15</v>
      </c>
      <c r="J920" s="51" t="s">
        <v>15</v>
      </c>
      <c r="K920" s="106" t="s">
        <v>15</v>
      </c>
      <c r="M920" s="86" t="s">
        <v>71</v>
      </c>
      <c r="N920" s="87">
        <v>23</v>
      </c>
      <c r="P920" s="86" t="s">
        <v>71</v>
      </c>
      <c r="Q920" s="87">
        <v>23</v>
      </c>
      <c r="S920" s="88">
        <v>15</v>
      </c>
      <c r="T920" s="88">
        <v>12</v>
      </c>
    </row>
    <row r="921" spans="1:20" ht="15.6" x14ac:dyDescent="0.3">
      <c r="A921" s="208">
        <f>Survey!H570</f>
        <v>5</v>
      </c>
      <c r="B921" s="209">
        <f>Survey!G570</f>
        <v>0.81839999999999868</v>
      </c>
      <c r="C921" s="49">
        <f>IF(B921="","",ROUNDUP(((B920+B921)/2),2))</f>
        <v>0.83</v>
      </c>
      <c r="D921" s="52">
        <f>IF(A921="","",ROUND((A921-A920),2))</f>
        <v>5</v>
      </c>
      <c r="E921" s="50">
        <f>IF(D921="","",IF(B921="","",ROUND((D921*C921),3)))</f>
        <v>4.1500000000000004</v>
      </c>
      <c r="F921" s="40"/>
      <c r="G921" s="54">
        <v>12</v>
      </c>
      <c r="H921" s="48">
        <v>1.2139999999999975</v>
      </c>
      <c r="I921" s="49">
        <f>IF(H921="","",ROUNDUP(((H920+H921)/2),2))</f>
        <v>1.21</v>
      </c>
      <c r="J921" s="52">
        <f>IF(G921="","",ROUND((G921-G920),2))</f>
        <v>12</v>
      </c>
      <c r="K921" s="107">
        <f>IF(J921="","",IF(H921="","",ROUND((J921*I921),3)))</f>
        <v>14.52</v>
      </c>
      <c r="M921" s="91">
        <v>2</v>
      </c>
      <c r="N921" s="92">
        <v>2</v>
      </c>
      <c r="P921" s="93">
        <v>1.5</v>
      </c>
      <c r="Q921" s="94">
        <v>1.5</v>
      </c>
    </row>
    <row r="922" spans="1:20" ht="15.6" x14ac:dyDescent="0.3">
      <c r="A922" s="208">
        <f>Survey!H571</f>
        <v>7</v>
      </c>
      <c r="B922" s="209">
        <f>Survey!G571</f>
        <v>2.2083999999999988</v>
      </c>
      <c r="C922" s="49">
        <f t="shared" ref="C922:C923" si="273">IF(B922="","",ROUNDUP(((B921+B922)/2),2))</f>
        <v>1.52</v>
      </c>
      <c r="D922" s="52">
        <f t="shared" ref="D922:D923" si="274">IF(A922="","",ROUND((A922-A921),2))</f>
        <v>2</v>
      </c>
      <c r="E922" s="50">
        <f t="shared" ref="E922:E923" si="275">IF(D922="","",IF(B922="","",ROUND((D922*C922),3)))</f>
        <v>3.04</v>
      </c>
      <c r="F922" s="40"/>
      <c r="G922" s="54"/>
      <c r="H922" s="48"/>
      <c r="I922" s="49" t="str">
        <f t="shared" ref="I922:I923" si="276">IF(H922="","",ROUNDUP(((H921+H922)/2),2))</f>
        <v/>
      </c>
      <c r="J922" s="52" t="str">
        <f t="shared" ref="J922:J923" si="277">IF(G922="","",ROUND((G922-G921),2))</f>
        <v/>
      </c>
      <c r="K922" s="107" t="str">
        <f t="shared" ref="K922:K924" si="278">IF(J922="","",IF(H922="","",ROUND((J922*I922),3)))</f>
        <v/>
      </c>
      <c r="M922" s="95">
        <v>1</v>
      </c>
      <c r="N922" s="88">
        <v>0</v>
      </c>
      <c r="P922" s="96">
        <v>27</v>
      </c>
      <c r="Q922" s="88">
        <v>6.8999999999997508E-2</v>
      </c>
      <c r="S922" s="286" t="s">
        <v>72</v>
      </c>
      <c r="T922" s="286"/>
    </row>
    <row r="923" spans="1:20" ht="15.6" x14ac:dyDescent="0.3">
      <c r="A923" s="208">
        <f>Survey!H572</f>
        <v>10</v>
      </c>
      <c r="B923" s="209">
        <f>Survey!G572</f>
        <v>1.8983999999999988</v>
      </c>
      <c r="C923" s="49">
        <f t="shared" si="273"/>
        <v>2.0599999999999996</v>
      </c>
      <c r="D923" s="52">
        <f t="shared" si="274"/>
        <v>3</v>
      </c>
      <c r="E923" s="50">
        <f t="shared" si="275"/>
        <v>6.18</v>
      </c>
      <c r="F923" s="40"/>
      <c r="G923" s="54"/>
      <c r="H923" s="48"/>
      <c r="I923" s="49" t="str">
        <f t="shared" si="276"/>
        <v/>
      </c>
      <c r="J923" s="52" t="str">
        <f t="shared" si="277"/>
        <v/>
      </c>
      <c r="K923" s="107" t="str">
        <f t="shared" si="278"/>
        <v/>
      </c>
      <c r="M923" s="97">
        <f>IF(N923="","-",(M922+(M921*(N918-N922))))</f>
        <v>20</v>
      </c>
      <c r="N923" s="88">
        <f>IF(N918="","-",N918)</f>
        <v>9.5</v>
      </c>
      <c r="P923" s="98">
        <f>IF(Q918="","-",(P922+(P921*IF((Q922-Q923)&lt;0,((Q922-Q923)*-1),(Q922-Q923)))))</f>
        <v>29.200499999999998</v>
      </c>
      <c r="Q923" s="88">
        <f>IF(Q918="","",Q918)</f>
        <v>-1.3979999999999999</v>
      </c>
      <c r="S923" s="269">
        <v>1.25</v>
      </c>
      <c r="T923" s="269"/>
    </row>
    <row r="924" spans="1:20" ht="15.6" x14ac:dyDescent="0.3">
      <c r="A924" s="208">
        <f>Survey!H574</f>
        <v>13</v>
      </c>
      <c r="B924" s="209">
        <f>Survey!G574</f>
        <v>-0.15860000000000118</v>
      </c>
      <c r="C924" s="49">
        <f t="shared" ref="C924:C942" si="279">IF(B924="","",ROUNDUP(((B923+B924)/2),2))</f>
        <v>0.87</v>
      </c>
      <c r="D924" s="52">
        <f t="shared" ref="D924:D942" si="280">IF(A924="","",ROUND((A924-A923),2))</f>
        <v>3</v>
      </c>
      <c r="E924" s="50">
        <f t="shared" ref="E924:E942" si="281">IF(D924="","",IF(B924="","",ROUND((D924*C924),3)))</f>
        <v>2.61</v>
      </c>
      <c r="F924" s="40"/>
      <c r="G924" s="54"/>
      <c r="H924" s="48"/>
      <c r="I924" s="49" t="str">
        <f>IF(H924="","",ROUNDUP(((#REF!+H924)/2),2))</f>
        <v/>
      </c>
      <c r="J924" s="52" t="str">
        <f>IF(G924="","",ROUND((G924-#REF!),2))</f>
        <v/>
      </c>
      <c r="K924" s="107" t="str">
        <f t="shared" si="278"/>
        <v/>
      </c>
      <c r="M924" s="102" t="e">
        <f>IF(N924="","-",(#REF!+(N921*(N918-N924))))</f>
        <v>#REF!</v>
      </c>
      <c r="N924" s="88">
        <v>0</v>
      </c>
      <c r="P924" s="103" t="e">
        <f>IF(Q918="","-",(#REF!+(Q921*IF((#REF!-Q924)&lt;0,((#REF!-Q924)*-1),(#REF!-Q924)))))</f>
        <v>#REF!</v>
      </c>
      <c r="Q924" s="88">
        <v>1.65</v>
      </c>
      <c r="S924" s="101" t="s">
        <v>74</v>
      </c>
      <c r="T924" s="88">
        <f>IF(S920="","",IF(T920="","",(T920+((S923-T918)*((S920-T920)/(S918-T918))))))</f>
        <v>13.125</v>
      </c>
    </row>
    <row r="925" spans="1:20" ht="15.6" x14ac:dyDescent="0.3">
      <c r="A925" s="208">
        <f>Survey!H575</f>
        <v>16</v>
      </c>
      <c r="B925" s="209">
        <f>Survey!G575</f>
        <v>-0.85860000000000136</v>
      </c>
      <c r="C925" s="49">
        <f t="shared" si="279"/>
        <v>-0.51</v>
      </c>
      <c r="D925" s="52">
        <f t="shared" si="280"/>
        <v>3</v>
      </c>
      <c r="E925" s="50">
        <f t="shared" si="281"/>
        <v>-1.53</v>
      </c>
      <c r="F925" s="40"/>
      <c r="G925" s="54"/>
      <c r="H925" s="48"/>
      <c r="I925" s="49" t="str">
        <f t="shared" ref="I925:I942" si="282">IF(H925="","",ROUNDUP(((H924+H925)/2),2))</f>
        <v/>
      </c>
      <c r="J925" s="52" t="str">
        <f t="shared" ref="J925:J942" si="283">IF(G925="","",ROUND((G925-G924),2))</f>
        <v/>
      </c>
      <c r="K925" s="107" t="str">
        <f t="shared" ref="K925:K942" si="284">IF(J925="","",IF(H925="","",ROUND((J925*I925),3)))</f>
        <v/>
      </c>
      <c r="M925" s="205"/>
      <c r="N925" s="206"/>
      <c r="P925" s="207"/>
      <c r="Q925" s="206"/>
      <c r="T925" s="206"/>
    </row>
    <row r="926" spans="1:20" ht="15.6" x14ac:dyDescent="0.3">
      <c r="A926" s="208">
        <f>Survey!H576</f>
        <v>19</v>
      </c>
      <c r="B926" s="209">
        <f>Survey!G576</f>
        <v>-1.1986000000000012</v>
      </c>
      <c r="C926" s="49">
        <f t="shared" si="279"/>
        <v>-1.03</v>
      </c>
      <c r="D926" s="52">
        <f t="shared" si="280"/>
        <v>3</v>
      </c>
      <c r="E926" s="50">
        <f t="shared" si="281"/>
        <v>-3.09</v>
      </c>
      <c r="F926" s="40"/>
      <c r="G926" s="54"/>
      <c r="H926" s="48"/>
      <c r="I926" s="49" t="str">
        <f t="shared" si="282"/>
        <v/>
      </c>
      <c r="J926" s="52" t="str">
        <f t="shared" si="283"/>
        <v/>
      </c>
      <c r="K926" s="107" t="str">
        <f t="shared" si="284"/>
        <v/>
      </c>
      <c r="M926" s="205"/>
      <c r="N926" s="206"/>
      <c r="P926" s="207"/>
      <c r="Q926" s="206"/>
      <c r="T926" s="206"/>
    </row>
    <row r="927" spans="1:20" ht="15.6" x14ac:dyDescent="0.3">
      <c r="A927" s="208">
        <f>Survey!H577</f>
        <v>21</v>
      </c>
      <c r="B927" s="209">
        <f>Survey!G577</f>
        <v>-1.1586000000000012</v>
      </c>
      <c r="C927" s="49">
        <f t="shared" si="279"/>
        <v>-1.18</v>
      </c>
      <c r="D927" s="52">
        <f t="shared" si="280"/>
        <v>2</v>
      </c>
      <c r="E927" s="50">
        <f t="shared" si="281"/>
        <v>-2.36</v>
      </c>
      <c r="F927" s="40"/>
      <c r="G927" s="54"/>
      <c r="H927" s="48"/>
      <c r="I927" s="49" t="str">
        <f t="shared" si="282"/>
        <v/>
      </c>
      <c r="J927" s="52" t="str">
        <f t="shared" si="283"/>
        <v/>
      </c>
      <c r="K927" s="107" t="str">
        <f t="shared" si="284"/>
        <v/>
      </c>
      <c r="M927" s="205"/>
      <c r="N927" s="206"/>
      <c r="P927" s="207"/>
      <c r="Q927" s="206"/>
      <c r="T927" s="206"/>
    </row>
    <row r="928" spans="1:20" ht="15.6" x14ac:dyDescent="0.3">
      <c r="A928" s="208">
        <f>Survey!H578</f>
        <v>24</v>
      </c>
      <c r="B928" s="209">
        <f>Survey!G578</f>
        <v>-1.0886000000000013</v>
      </c>
      <c r="C928" s="49">
        <f t="shared" si="279"/>
        <v>-1.1300000000000001</v>
      </c>
      <c r="D928" s="52">
        <f t="shared" si="280"/>
        <v>3</v>
      </c>
      <c r="E928" s="50">
        <f t="shared" si="281"/>
        <v>-3.39</v>
      </c>
      <c r="F928" s="40"/>
      <c r="G928" s="54"/>
      <c r="H928" s="48"/>
      <c r="I928" s="49"/>
      <c r="J928" s="52"/>
      <c r="K928" s="107"/>
      <c r="M928" s="205"/>
      <c r="N928" s="206"/>
      <c r="P928" s="207"/>
      <c r="Q928" s="206"/>
      <c r="T928" s="206"/>
    </row>
    <row r="929" spans="1:20" ht="15.6" x14ac:dyDescent="0.3">
      <c r="A929" s="208">
        <f>Survey!H579</f>
        <v>27</v>
      </c>
      <c r="B929" s="209">
        <f>Survey!G579</f>
        <v>-1.1586000000000012</v>
      </c>
      <c r="C929" s="49">
        <f t="shared" si="279"/>
        <v>-1.1300000000000001</v>
      </c>
      <c r="D929" s="52">
        <f t="shared" si="280"/>
        <v>3</v>
      </c>
      <c r="E929" s="50">
        <f t="shared" si="281"/>
        <v>-3.39</v>
      </c>
      <c r="F929" s="40"/>
      <c r="G929" s="54"/>
      <c r="H929" s="48"/>
      <c r="I929" s="49"/>
      <c r="J929" s="52"/>
      <c r="K929" s="107"/>
      <c r="M929" s="205"/>
      <c r="N929" s="206"/>
      <c r="P929" s="207"/>
      <c r="Q929" s="206"/>
      <c r="T929" s="206"/>
    </row>
    <row r="930" spans="1:20" ht="15.6" x14ac:dyDescent="0.3">
      <c r="A930" s="208">
        <f>Survey!H580</f>
        <v>30</v>
      </c>
      <c r="B930" s="209">
        <f>Survey!G580</f>
        <v>-1.2586000000000013</v>
      </c>
      <c r="C930" s="49">
        <f t="shared" si="279"/>
        <v>-1.21</v>
      </c>
      <c r="D930" s="52">
        <f t="shared" si="280"/>
        <v>3</v>
      </c>
      <c r="E930" s="50">
        <f t="shared" si="281"/>
        <v>-3.63</v>
      </c>
      <c r="F930" s="40"/>
      <c r="G930" s="54"/>
      <c r="H930" s="48"/>
      <c r="I930" s="49"/>
      <c r="J930" s="52"/>
      <c r="K930" s="107"/>
      <c r="M930" s="205"/>
      <c r="N930" s="206"/>
      <c r="P930" s="207"/>
      <c r="Q930" s="206"/>
      <c r="T930" s="206"/>
    </row>
    <row r="931" spans="1:20" ht="15.6" x14ac:dyDescent="0.3">
      <c r="A931" s="208">
        <f>Survey!H581</f>
        <v>32</v>
      </c>
      <c r="B931" s="209">
        <f>Survey!G581</f>
        <v>-1.1286000000000014</v>
      </c>
      <c r="C931" s="49">
        <f t="shared" si="279"/>
        <v>-1.2</v>
      </c>
      <c r="D931" s="52">
        <f t="shared" si="280"/>
        <v>2</v>
      </c>
      <c r="E931" s="50">
        <f t="shared" si="281"/>
        <v>-2.4</v>
      </c>
      <c r="F931" s="40"/>
      <c r="G931" s="54"/>
      <c r="H931" s="48"/>
      <c r="I931" s="49"/>
      <c r="J931" s="52"/>
      <c r="K931" s="107"/>
      <c r="M931" s="205"/>
      <c r="N931" s="206"/>
      <c r="P931" s="207"/>
      <c r="Q931" s="206"/>
      <c r="T931" s="206"/>
    </row>
    <row r="932" spans="1:20" ht="15.6" x14ac:dyDescent="0.3">
      <c r="A932" s="208">
        <f>Survey!H582</f>
        <v>35</v>
      </c>
      <c r="B932" s="209">
        <f>Survey!G582</f>
        <v>-0.5586000000000011</v>
      </c>
      <c r="C932" s="49">
        <f t="shared" si="279"/>
        <v>-0.85</v>
      </c>
      <c r="D932" s="52">
        <f t="shared" si="280"/>
        <v>3</v>
      </c>
      <c r="E932" s="50">
        <f t="shared" si="281"/>
        <v>-2.5499999999999998</v>
      </c>
      <c r="F932" s="40"/>
      <c r="G932" s="54"/>
      <c r="H932" s="48"/>
      <c r="I932" s="49"/>
      <c r="J932" s="52"/>
      <c r="K932" s="107"/>
      <c r="M932" s="205"/>
      <c r="N932" s="206"/>
      <c r="P932" s="207"/>
      <c r="Q932" s="206"/>
      <c r="T932" s="206"/>
    </row>
    <row r="933" spans="1:20" ht="15.6" x14ac:dyDescent="0.3">
      <c r="A933" s="208">
        <f>Survey!H583</f>
        <v>38</v>
      </c>
      <c r="B933" s="209">
        <f>Survey!G583</f>
        <v>-0.15860000000000118</v>
      </c>
      <c r="C933" s="49">
        <f t="shared" si="279"/>
        <v>-0.36</v>
      </c>
      <c r="D933" s="52">
        <f t="shared" si="280"/>
        <v>3</v>
      </c>
      <c r="E933" s="50">
        <f t="shared" si="281"/>
        <v>-1.08</v>
      </c>
      <c r="F933" s="40"/>
      <c r="G933" s="54"/>
      <c r="H933" s="48"/>
      <c r="I933" s="49"/>
      <c r="J933" s="52"/>
      <c r="K933" s="107"/>
      <c r="M933" s="205"/>
      <c r="N933" s="206"/>
      <c r="P933" s="207"/>
      <c r="Q933" s="206"/>
      <c r="T933" s="206"/>
    </row>
    <row r="934" spans="1:20" ht="15.6" x14ac:dyDescent="0.3">
      <c r="A934" s="208">
        <f>Survey!H584</f>
        <v>41</v>
      </c>
      <c r="B934" s="209">
        <f>Survey!G584</f>
        <v>-8.6000000000012733E-3</v>
      </c>
      <c r="C934" s="49">
        <f t="shared" si="279"/>
        <v>-0.09</v>
      </c>
      <c r="D934" s="52">
        <f t="shared" si="280"/>
        <v>3</v>
      </c>
      <c r="E934" s="50">
        <f t="shared" si="281"/>
        <v>-0.27</v>
      </c>
      <c r="F934" s="40"/>
      <c r="G934" s="54"/>
      <c r="H934" s="48"/>
      <c r="I934" s="49"/>
      <c r="J934" s="52"/>
      <c r="K934" s="107"/>
      <c r="M934" s="205"/>
      <c r="N934" s="206"/>
      <c r="P934" s="207"/>
      <c r="Q934" s="206"/>
      <c r="T934" s="206"/>
    </row>
    <row r="935" spans="1:20" ht="15.6" x14ac:dyDescent="0.3">
      <c r="A935" s="208">
        <f>Survey!H585</f>
        <v>44</v>
      </c>
      <c r="B935" s="209">
        <f>Survey!G585</f>
        <v>0.16139999999999888</v>
      </c>
      <c r="C935" s="49">
        <f t="shared" si="279"/>
        <v>0.08</v>
      </c>
      <c r="D935" s="52">
        <f t="shared" si="280"/>
        <v>3</v>
      </c>
      <c r="E935" s="50">
        <f t="shared" si="281"/>
        <v>0.24</v>
      </c>
      <c r="F935" s="40"/>
      <c r="G935" s="54"/>
      <c r="H935" s="48"/>
      <c r="I935" s="49"/>
      <c r="J935" s="52"/>
      <c r="K935" s="107"/>
      <c r="M935" s="205"/>
      <c r="N935" s="206"/>
      <c r="P935" s="207"/>
      <c r="Q935" s="206"/>
      <c r="T935" s="206"/>
    </row>
    <row r="936" spans="1:20" ht="15.6" x14ac:dyDescent="0.3">
      <c r="A936" s="208">
        <f>Survey!H587</f>
        <v>48</v>
      </c>
      <c r="B936" s="209">
        <f>Survey!G587</f>
        <v>1.8933999999999989</v>
      </c>
      <c r="C936" s="49">
        <f t="shared" si="279"/>
        <v>1.03</v>
      </c>
      <c r="D936" s="52">
        <f t="shared" si="280"/>
        <v>4</v>
      </c>
      <c r="E936" s="50">
        <f t="shared" si="281"/>
        <v>4.12</v>
      </c>
      <c r="F936" s="40"/>
      <c r="G936" s="54"/>
      <c r="H936" s="48"/>
      <c r="I936" s="49"/>
      <c r="J936" s="52"/>
      <c r="K936" s="107"/>
      <c r="M936" s="205"/>
      <c r="N936" s="206"/>
      <c r="P936" s="207"/>
      <c r="Q936" s="206"/>
      <c r="T936" s="206"/>
    </row>
    <row r="937" spans="1:20" ht="15.6" x14ac:dyDescent="0.3">
      <c r="A937" s="208">
        <f>Survey!H588</f>
        <v>56</v>
      </c>
      <c r="B937" s="209">
        <f>Survey!G588</f>
        <v>1.6583999999999988</v>
      </c>
      <c r="C937" s="49">
        <f t="shared" si="279"/>
        <v>1.78</v>
      </c>
      <c r="D937" s="52">
        <f t="shared" si="280"/>
        <v>8</v>
      </c>
      <c r="E937" s="50">
        <f t="shared" si="281"/>
        <v>14.24</v>
      </c>
      <c r="F937" s="40"/>
      <c r="G937" s="54"/>
      <c r="H937" s="48"/>
      <c r="I937" s="49"/>
      <c r="J937" s="52"/>
      <c r="K937" s="107"/>
      <c r="M937" s="205"/>
      <c r="N937" s="206"/>
      <c r="P937" s="207"/>
      <c r="Q937" s="206"/>
      <c r="T937" s="206"/>
    </row>
    <row r="938" spans="1:20" ht="15.6" x14ac:dyDescent="0.3">
      <c r="A938" s="208">
        <f>Survey!H589</f>
        <v>59</v>
      </c>
      <c r="B938" s="209">
        <f>Survey!G589</f>
        <v>2.2783999999999986</v>
      </c>
      <c r="C938" s="49">
        <f t="shared" si="279"/>
        <v>1.97</v>
      </c>
      <c r="D938" s="52">
        <f t="shared" si="280"/>
        <v>3</v>
      </c>
      <c r="E938" s="50">
        <f t="shared" si="281"/>
        <v>5.91</v>
      </c>
      <c r="F938" s="40"/>
      <c r="G938" s="54"/>
      <c r="H938" s="48"/>
      <c r="I938" s="49"/>
      <c r="J938" s="52"/>
      <c r="K938" s="107"/>
      <c r="M938" s="205"/>
      <c r="N938" s="206"/>
      <c r="P938" s="207"/>
      <c r="Q938" s="206"/>
      <c r="T938" s="206"/>
    </row>
    <row r="939" spans="1:20" ht="15.6" x14ac:dyDescent="0.3">
      <c r="A939" s="208">
        <f>Survey!H590</f>
        <v>62</v>
      </c>
      <c r="B939" s="209">
        <f>Survey!G590</f>
        <v>2.678399999999999</v>
      </c>
      <c r="C939" s="49">
        <f t="shared" si="279"/>
        <v>2.48</v>
      </c>
      <c r="D939" s="52">
        <f t="shared" si="280"/>
        <v>3</v>
      </c>
      <c r="E939" s="50">
        <f t="shared" si="281"/>
        <v>7.44</v>
      </c>
      <c r="F939" s="40"/>
      <c r="G939" s="54"/>
      <c r="H939" s="48"/>
      <c r="I939" s="49"/>
      <c r="J939" s="52"/>
      <c r="K939" s="107"/>
      <c r="M939" s="205"/>
      <c r="N939" s="206"/>
      <c r="P939" s="207"/>
      <c r="Q939" s="206"/>
      <c r="T939" s="206"/>
    </row>
    <row r="940" spans="1:20" ht="15.6" x14ac:dyDescent="0.3">
      <c r="A940" s="208">
        <f>Survey!H591</f>
        <v>65</v>
      </c>
      <c r="B940" s="209">
        <f>Survey!G591</f>
        <v>2.9783999999999988</v>
      </c>
      <c r="C940" s="49">
        <f t="shared" si="279"/>
        <v>2.8299999999999996</v>
      </c>
      <c r="D940" s="52">
        <f t="shared" si="280"/>
        <v>3</v>
      </c>
      <c r="E940" s="50">
        <f t="shared" si="281"/>
        <v>8.49</v>
      </c>
      <c r="F940" s="40"/>
      <c r="G940" s="54"/>
      <c r="H940" s="48"/>
      <c r="I940" s="49" t="str">
        <f>IF(H940="","",ROUNDUP(((H927+H940)/2),2))</f>
        <v/>
      </c>
      <c r="J940" s="52" t="str">
        <f>IF(G940="","",ROUND((G940-G927),2))</f>
        <v/>
      </c>
      <c r="K940" s="107" t="str">
        <f t="shared" si="284"/>
        <v/>
      </c>
      <c r="M940" s="205"/>
      <c r="N940" s="206"/>
      <c r="P940" s="207"/>
      <c r="Q940" s="206"/>
      <c r="T940" s="206"/>
    </row>
    <row r="941" spans="1:20" ht="15.6" x14ac:dyDescent="0.3">
      <c r="A941" s="208">
        <f>Survey!H592</f>
        <v>66</v>
      </c>
      <c r="B941" s="209">
        <f>Survey!G592</f>
        <v>2.1583999999999985</v>
      </c>
      <c r="C941" s="49">
        <f t="shared" si="279"/>
        <v>2.57</v>
      </c>
      <c r="D941" s="52">
        <f t="shared" si="280"/>
        <v>1</v>
      </c>
      <c r="E941" s="50">
        <f t="shared" si="281"/>
        <v>2.57</v>
      </c>
      <c r="F941" s="40"/>
      <c r="G941" s="54"/>
      <c r="H941" s="48"/>
      <c r="I941" s="49" t="str">
        <f t="shared" si="282"/>
        <v/>
      </c>
      <c r="J941" s="52" t="str">
        <f t="shared" si="283"/>
        <v/>
      </c>
      <c r="K941" s="107" t="str">
        <f t="shared" si="284"/>
        <v/>
      </c>
      <c r="M941" s="205"/>
      <c r="N941" s="206"/>
      <c r="P941" s="207"/>
      <c r="Q941" s="206"/>
      <c r="T941" s="206"/>
    </row>
    <row r="942" spans="1:20" ht="16.2" thickBot="1" x14ac:dyDescent="0.35">
      <c r="A942" s="208">
        <f>Survey!H593</f>
        <v>68.5</v>
      </c>
      <c r="B942" s="209">
        <f>Survey!G593</f>
        <v>2.1283999999999987</v>
      </c>
      <c r="C942" s="49">
        <f t="shared" si="279"/>
        <v>2.15</v>
      </c>
      <c r="D942" s="52">
        <f t="shared" si="280"/>
        <v>2.5</v>
      </c>
      <c r="E942" s="50">
        <f t="shared" si="281"/>
        <v>5.375</v>
      </c>
      <c r="F942" s="40"/>
      <c r="G942" s="54"/>
      <c r="H942" s="48"/>
      <c r="I942" s="49" t="str">
        <f t="shared" si="282"/>
        <v/>
      </c>
      <c r="J942" s="52" t="str">
        <f t="shared" si="283"/>
        <v/>
      </c>
      <c r="K942" s="107" t="str">
        <f t="shared" si="284"/>
        <v/>
      </c>
      <c r="M942" s="205"/>
      <c r="N942" s="206"/>
      <c r="P942" s="207"/>
      <c r="Q942" s="206"/>
      <c r="T942" s="206"/>
    </row>
    <row r="943" spans="1:20" ht="16.2" thickBot="1" x14ac:dyDescent="0.35">
      <c r="A943" s="287">
        <f>ROUND((SUM(D920:D942)),3)</f>
        <v>68.5</v>
      </c>
      <c r="B943" s="275"/>
      <c r="C943" s="272">
        <f>IF(A943="","-",IF(A943="-","-",IF(A943=0,"-",ROUND((SUM(E920:E942)),3))))</f>
        <v>40.674999999999997</v>
      </c>
      <c r="D943" s="272"/>
      <c r="E943" s="273"/>
      <c r="F943" s="41"/>
      <c r="G943" s="274">
        <f>ROUND((SUM(J920:J942)),3)</f>
        <v>12</v>
      </c>
      <c r="H943" s="275"/>
      <c r="I943" s="272">
        <f>IF(G943="","-",IF(G943="-","-",IF(G943=0,"-",ROUND((SUM(K920:K942)),3))))</f>
        <v>14.52</v>
      </c>
      <c r="J943" s="272"/>
      <c r="K943" s="273"/>
      <c r="M943" s="109" t="e">
        <f>#REF!</f>
        <v>#REF!</v>
      </c>
      <c r="N943" s="7"/>
      <c r="Q943" s="7"/>
      <c r="T943" s="7"/>
    </row>
    <row r="944" spans="1:20" ht="16.2" thickBot="1" x14ac:dyDescent="0.35">
      <c r="A944" s="276">
        <f>IF(C943="","-",IF(C943="-","-",IF(I943="","-",IF(I943="-","-",IF((C943-I943)&lt;=0,((C943-I943)*-1),(C943-I943))))))</f>
        <v>26.154999999999998</v>
      </c>
      <c r="B944" s="277"/>
      <c r="C944" s="277"/>
      <c r="D944" s="277"/>
      <c r="E944" s="277"/>
      <c r="F944" s="277"/>
      <c r="G944" s="277"/>
      <c r="H944" s="277"/>
      <c r="I944" s="277"/>
      <c r="J944" s="277"/>
      <c r="K944" s="278"/>
      <c r="M944" s="110" t="e">
        <f>#REF!</f>
        <v>#REF!</v>
      </c>
      <c r="N944" s="7"/>
      <c r="Q944" s="7"/>
      <c r="T944" s="7"/>
    </row>
    <row r="945" spans="1:20" ht="18" customHeight="1" x14ac:dyDescent="0.3">
      <c r="N945" s="7"/>
      <c r="Q945" s="7"/>
      <c r="T945" s="7"/>
    </row>
    <row r="946" spans="1:20" x14ac:dyDescent="0.3">
      <c r="D946" s="279">
        <f>A927</f>
        <v>21</v>
      </c>
      <c r="E946" s="279"/>
      <c r="F946" s="279"/>
      <c r="G946" s="279"/>
      <c r="H946" s="279"/>
      <c r="I946" s="279"/>
      <c r="J946" s="279"/>
      <c r="N946" s="7"/>
      <c r="Q946" s="7"/>
      <c r="T946" s="7"/>
    </row>
    <row r="947" spans="1:20" x14ac:dyDescent="0.3">
      <c r="D947" s="279"/>
      <c r="E947" s="279"/>
      <c r="F947" s="279"/>
      <c r="G947" s="279"/>
      <c r="H947" s="279"/>
      <c r="I947" s="279"/>
      <c r="J947" s="279"/>
      <c r="N947" s="7"/>
      <c r="Q947" s="7"/>
      <c r="T947" s="7"/>
    </row>
    <row r="948" spans="1:20" x14ac:dyDescent="0.3">
      <c r="N948" s="7"/>
      <c r="Q948" s="7"/>
      <c r="T948" s="7"/>
    </row>
    <row r="949" spans="1:20" x14ac:dyDescent="0.3">
      <c r="N949" s="7"/>
      <c r="Q949" s="7"/>
      <c r="T949" s="7"/>
    </row>
    <row r="950" spans="1:20" x14ac:dyDescent="0.3">
      <c r="N950" s="7"/>
      <c r="Q950" s="7"/>
      <c r="T950" s="7"/>
    </row>
    <row r="951" spans="1:20" x14ac:dyDescent="0.3">
      <c r="N951" s="7"/>
      <c r="Q951" s="7"/>
      <c r="T951" s="7"/>
    </row>
    <row r="952" spans="1:20" x14ac:dyDescent="0.3">
      <c r="N952" s="7"/>
      <c r="Q952" s="7"/>
      <c r="T952" s="7"/>
    </row>
    <row r="953" spans="1:20" x14ac:dyDescent="0.3">
      <c r="N953" s="7"/>
      <c r="Q953" s="7"/>
      <c r="T953" s="7"/>
    </row>
    <row r="954" spans="1:20" x14ac:dyDescent="0.3">
      <c r="N954" s="7"/>
      <c r="Q954" s="7"/>
      <c r="T954" s="7"/>
    </row>
    <row r="955" spans="1:20" x14ac:dyDescent="0.3">
      <c r="N955" s="7"/>
      <c r="Q955" s="7"/>
      <c r="T955" s="7"/>
    </row>
    <row r="956" spans="1:20" x14ac:dyDescent="0.3">
      <c r="N956" s="7"/>
      <c r="Q956" s="7"/>
      <c r="T956" s="7"/>
    </row>
    <row r="957" spans="1:20" x14ac:dyDescent="0.3">
      <c r="N957" s="7"/>
      <c r="Q957" s="7"/>
      <c r="T957" s="7"/>
    </row>
    <row r="958" spans="1:20" ht="33.6" customHeight="1" x14ac:dyDescent="0.3">
      <c r="A958" s="296" t="s">
        <v>147</v>
      </c>
      <c r="B958" s="297"/>
      <c r="C958" s="297"/>
      <c r="D958" s="297"/>
      <c r="E958" s="297"/>
      <c r="F958" s="297"/>
      <c r="G958" s="297"/>
      <c r="H958" s="297"/>
      <c r="I958" s="297"/>
      <c r="J958" s="297"/>
      <c r="K958" s="297"/>
      <c r="N958" s="7"/>
      <c r="Q958" s="7"/>
      <c r="T958" s="7"/>
    </row>
    <row r="959" spans="1:20" ht="16.2" thickBot="1" x14ac:dyDescent="0.35">
      <c r="M959" s="267" t="s">
        <v>65</v>
      </c>
      <c r="N959" s="267"/>
      <c r="O959" s="108"/>
      <c r="P959" s="267" t="s">
        <v>66</v>
      </c>
      <c r="Q959" s="267"/>
      <c r="R959" s="108"/>
      <c r="S959" s="267" t="s">
        <v>67</v>
      </c>
      <c r="T959" s="267"/>
    </row>
    <row r="960" spans="1:20" ht="16.2" thickBot="1" x14ac:dyDescent="0.35">
      <c r="A960" s="280" t="s">
        <v>8</v>
      </c>
      <c r="B960" s="281"/>
      <c r="C960" s="281"/>
      <c r="D960" s="281"/>
      <c r="E960" s="282"/>
      <c r="F960" s="39"/>
      <c r="G960" s="283" t="s">
        <v>63</v>
      </c>
      <c r="H960" s="284"/>
      <c r="I960" s="284"/>
      <c r="J960" s="284"/>
      <c r="K960" s="285"/>
      <c r="M960" s="86" t="s">
        <v>68</v>
      </c>
      <c r="N960" s="87">
        <v>9.5</v>
      </c>
      <c r="P960" s="86" t="s">
        <v>69</v>
      </c>
      <c r="Q960" s="88">
        <v>-1.4159999999999999</v>
      </c>
      <c r="S960" s="89">
        <v>0</v>
      </c>
      <c r="T960" s="90">
        <v>2</v>
      </c>
    </row>
    <row r="961" spans="1:20" ht="16.2" thickBot="1" x14ac:dyDescent="0.35">
      <c r="A961" s="42" t="s">
        <v>11</v>
      </c>
      <c r="B961" s="43" t="s">
        <v>12</v>
      </c>
      <c r="C961" s="43" t="s">
        <v>13</v>
      </c>
      <c r="D961" s="43" t="s">
        <v>11</v>
      </c>
      <c r="E961" s="44" t="s">
        <v>14</v>
      </c>
      <c r="F961" s="40"/>
      <c r="G961" s="42" t="str">
        <f>A961</f>
        <v>Dist</v>
      </c>
      <c r="H961" s="43" t="str">
        <f>B961</f>
        <v>R.L</v>
      </c>
      <c r="I961" s="43" t="str">
        <f>C961</f>
        <v>Av.RL</v>
      </c>
      <c r="J961" s="43" t="str">
        <f>D961</f>
        <v>Dist</v>
      </c>
      <c r="K961" s="44" t="str">
        <f>E961</f>
        <v>Area</v>
      </c>
      <c r="M961" s="86" t="s">
        <v>70</v>
      </c>
      <c r="N961" s="87">
        <v>6</v>
      </c>
      <c r="P961" s="86" t="s">
        <v>70</v>
      </c>
      <c r="Q961" s="88">
        <v>17.149999999999999</v>
      </c>
      <c r="S961" s="88">
        <v>2</v>
      </c>
      <c r="T961" s="88">
        <v>-3</v>
      </c>
    </row>
    <row r="962" spans="1:20" ht="15.6" x14ac:dyDescent="0.3">
      <c r="A962" s="208">
        <f>Survey!H595</f>
        <v>0</v>
      </c>
      <c r="B962" s="209">
        <f>Survey!G595</f>
        <v>2.4113999999999987</v>
      </c>
      <c r="C962" s="46" t="s">
        <v>15</v>
      </c>
      <c r="D962" s="51" t="s">
        <v>15</v>
      </c>
      <c r="E962" s="47" t="s">
        <v>15</v>
      </c>
      <c r="F962" s="40"/>
      <c r="G962" s="53">
        <v>0</v>
      </c>
      <c r="H962" s="45">
        <v>1.3129999999999971</v>
      </c>
      <c r="I962" s="46" t="s">
        <v>15</v>
      </c>
      <c r="J962" s="51" t="s">
        <v>15</v>
      </c>
      <c r="K962" s="106" t="s">
        <v>15</v>
      </c>
      <c r="M962" s="86" t="s">
        <v>71</v>
      </c>
      <c r="N962" s="87">
        <v>23</v>
      </c>
      <c r="P962" s="86" t="s">
        <v>71</v>
      </c>
      <c r="Q962" s="87">
        <v>23</v>
      </c>
      <c r="S962" s="88">
        <v>15</v>
      </c>
      <c r="T962" s="88">
        <v>12</v>
      </c>
    </row>
    <row r="963" spans="1:20" ht="15.6" x14ac:dyDescent="0.3">
      <c r="A963" s="208">
        <f>Survey!H596</f>
        <v>4</v>
      </c>
      <c r="B963" s="209">
        <f>Survey!G596</f>
        <v>2.001399999999999</v>
      </c>
      <c r="C963" s="49">
        <f>IF(B963="","",ROUNDUP(((B962+B963)/2),2))</f>
        <v>2.21</v>
      </c>
      <c r="D963" s="52">
        <f>IF(A963="","",ROUND((A963-A962),2))</f>
        <v>4</v>
      </c>
      <c r="E963" s="50">
        <f>IF(D963="","",IF(B963="","",ROUND((D963*C963),3)))</f>
        <v>8.84</v>
      </c>
      <c r="F963" s="40"/>
      <c r="G963" s="54">
        <v>7</v>
      </c>
      <c r="H963" s="48">
        <v>1.2329999999999972</v>
      </c>
      <c r="I963" s="49">
        <f>IF(H963="","",ROUNDUP(((H962+H963)/2),2))</f>
        <v>1.28</v>
      </c>
      <c r="J963" s="52">
        <f>IF(G963="","",ROUND((G963-G962),2))</f>
        <v>7</v>
      </c>
      <c r="K963" s="107">
        <f>IF(J963="","",IF(H963="","",ROUND((J963*I963),3)))</f>
        <v>8.9600000000000009</v>
      </c>
      <c r="M963" s="91">
        <v>2</v>
      </c>
      <c r="N963" s="92">
        <v>2</v>
      </c>
      <c r="P963" s="93">
        <v>1.5</v>
      </c>
      <c r="Q963" s="94">
        <v>1.5</v>
      </c>
    </row>
    <row r="964" spans="1:20" ht="15.6" x14ac:dyDescent="0.3">
      <c r="A964" s="208">
        <f>Survey!H598</f>
        <v>6</v>
      </c>
      <c r="B964" s="209">
        <f>Survey!G598</f>
        <v>1.1403999999999987</v>
      </c>
      <c r="C964" s="49">
        <f t="shared" ref="C964:C992" si="285">IF(B964="","",ROUNDUP(((B963+B964)/2),2))</f>
        <v>1.58</v>
      </c>
      <c r="D964" s="52">
        <f t="shared" ref="D964:D992" si="286">IF(A964="","",ROUND((A964-A963),2))</f>
        <v>2</v>
      </c>
      <c r="E964" s="50">
        <f t="shared" ref="E964:E992" si="287">IF(D964="","",IF(B964="","",ROUND((D964*C964),3)))</f>
        <v>3.16</v>
      </c>
      <c r="F964" s="40"/>
      <c r="G964" s="54"/>
      <c r="H964" s="48"/>
      <c r="I964" s="49" t="str">
        <f>IF(H964="","",ROUNDUP(((#REF!+H964)/2),2))</f>
        <v/>
      </c>
      <c r="J964" s="52" t="str">
        <f>IF(G964="","",ROUND((G964-#REF!),2))</f>
        <v/>
      </c>
      <c r="K964" s="107" t="str">
        <f t="shared" ref="K964:K970" si="288">IF(J964="","",IF(H964="","",ROUND((J964*I964),3)))</f>
        <v/>
      </c>
      <c r="M964" s="97" t="e">
        <f>IF(N964="","-",(#REF!+(M963*(N960-#REF!))))</f>
        <v>#REF!</v>
      </c>
      <c r="N964" s="88">
        <f>IF(N960="","-",N960)</f>
        <v>9.5</v>
      </c>
      <c r="P964" s="98" t="e">
        <f>IF(Q960="","-",(#REF!+(P963*IF((#REF!-Q964)&lt;0,((#REF!-Q964)*-1),(#REF!-Q964)))))</f>
        <v>#REF!</v>
      </c>
      <c r="Q964" s="88">
        <f>IF(Q960="","",Q960)</f>
        <v>-1.4159999999999999</v>
      </c>
      <c r="S964" s="269">
        <v>1.25</v>
      </c>
      <c r="T964" s="269"/>
    </row>
    <row r="965" spans="1:20" ht="15.6" x14ac:dyDescent="0.3">
      <c r="A965" s="208">
        <f>Survey!H599</f>
        <v>8</v>
      </c>
      <c r="B965" s="209">
        <f>Survey!G599</f>
        <v>0.63039999999999896</v>
      </c>
      <c r="C965" s="49">
        <f t="shared" si="285"/>
        <v>0.89</v>
      </c>
      <c r="D965" s="52">
        <f t="shared" si="286"/>
        <v>2</v>
      </c>
      <c r="E965" s="50">
        <f t="shared" si="287"/>
        <v>1.78</v>
      </c>
      <c r="F965" s="40"/>
      <c r="G965" s="54"/>
      <c r="H965" s="48"/>
      <c r="I965" s="49" t="str">
        <f t="shared" ref="I965:I970" si="289">IF(H965="","",ROUNDUP(((H964+H965)/2),2))</f>
        <v/>
      </c>
      <c r="J965" s="52" t="str">
        <f t="shared" ref="J965:J970" si="290">IF(G965="","",ROUND((G965-G964),2))</f>
        <v/>
      </c>
      <c r="K965" s="107" t="str">
        <f t="shared" si="288"/>
        <v/>
      </c>
      <c r="M965" s="99" t="e">
        <f>IF(N961="","-",(M964+N961))</f>
        <v>#REF!</v>
      </c>
      <c r="N965" s="88">
        <f>IF(N960="","-",N960)</f>
        <v>9.5</v>
      </c>
      <c r="P965" s="100" t="e">
        <f>IF(Q961="","",(P964+Q961))</f>
        <v>#REF!</v>
      </c>
      <c r="Q965" s="88">
        <f>IF(Q960="","",Q960)</f>
        <v>-1.4159999999999999</v>
      </c>
      <c r="S965" s="101" t="s">
        <v>73</v>
      </c>
      <c r="T965" s="88">
        <f>IF(S961="","",IF(T961="","",(T961+((S964-T960)*((S961-T961)/(S960-T960))))))</f>
        <v>-1.125</v>
      </c>
    </row>
    <row r="966" spans="1:20" ht="15.6" x14ac:dyDescent="0.3">
      <c r="A966" s="208">
        <f>Survey!H600</f>
        <v>10</v>
      </c>
      <c r="B966" s="209">
        <f>Survey!G600</f>
        <v>0.5603999999999989</v>
      </c>
      <c r="C966" s="49">
        <f t="shared" si="285"/>
        <v>0.6</v>
      </c>
      <c r="D966" s="52">
        <f t="shared" si="286"/>
        <v>2</v>
      </c>
      <c r="E966" s="50">
        <f t="shared" si="287"/>
        <v>1.2</v>
      </c>
      <c r="F966" s="40"/>
      <c r="G966" s="54"/>
      <c r="H966" s="48"/>
      <c r="I966" s="49" t="str">
        <f t="shared" si="289"/>
        <v/>
      </c>
      <c r="J966" s="52" t="str">
        <f t="shared" si="290"/>
        <v/>
      </c>
      <c r="K966" s="107" t="str">
        <f t="shared" si="288"/>
        <v/>
      </c>
      <c r="M966" s="102" t="e">
        <f>IF(N966="","-",(M965+(N963*(N960-N966))))</f>
        <v>#REF!</v>
      </c>
      <c r="N966" s="88">
        <v>0</v>
      </c>
      <c r="P966" s="103" t="e">
        <f>IF(Q960="","-",(P965+(Q963*IF((Q965-Q966)&lt;0,((Q965-Q966)*-1),(Q965-Q966)))))</f>
        <v>#REF!</v>
      </c>
      <c r="Q966" s="88">
        <v>0.98</v>
      </c>
      <c r="S966" s="101" t="s">
        <v>74</v>
      </c>
      <c r="T966" s="88">
        <f>IF(S962="","",IF(T962="","",(T962+((S964-T960)*((S962-T962)/(S960-T960))))))</f>
        <v>13.125</v>
      </c>
    </row>
    <row r="967" spans="1:20" ht="15.6" x14ac:dyDescent="0.3">
      <c r="A967" s="208">
        <f>Survey!H601</f>
        <v>12</v>
      </c>
      <c r="B967" s="209">
        <f>Survey!G601</f>
        <v>0.41039999999999899</v>
      </c>
      <c r="C967" s="49">
        <f t="shared" si="285"/>
        <v>0.49</v>
      </c>
      <c r="D967" s="52">
        <f t="shared" si="286"/>
        <v>2</v>
      </c>
      <c r="E967" s="50">
        <f t="shared" si="287"/>
        <v>0.98</v>
      </c>
      <c r="F967" s="40"/>
      <c r="G967" s="54"/>
      <c r="H967" s="48"/>
      <c r="I967" s="49" t="str">
        <f t="shared" si="289"/>
        <v/>
      </c>
      <c r="J967" s="52" t="str">
        <f t="shared" si="290"/>
        <v/>
      </c>
      <c r="K967" s="107" t="str">
        <f t="shared" si="288"/>
        <v/>
      </c>
      <c r="M967" s="205"/>
      <c r="N967" s="206"/>
      <c r="P967" s="207"/>
      <c r="Q967" s="206"/>
      <c r="T967" s="206"/>
    </row>
    <row r="968" spans="1:20" ht="15.6" x14ac:dyDescent="0.3">
      <c r="A968" s="208">
        <f>Survey!H602</f>
        <v>14</v>
      </c>
      <c r="B968" s="209">
        <f>Survey!G602</f>
        <v>1.0399999999998855E-2</v>
      </c>
      <c r="C968" s="49">
        <f t="shared" si="285"/>
        <v>0.22</v>
      </c>
      <c r="D968" s="52">
        <f t="shared" si="286"/>
        <v>2</v>
      </c>
      <c r="E968" s="50">
        <f t="shared" si="287"/>
        <v>0.44</v>
      </c>
      <c r="F968" s="40"/>
      <c r="G968" s="54"/>
      <c r="H968" s="48"/>
      <c r="I968" s="49" t="str">
        <f t="shared" si="289"/>
        <v/>
      </c>
      <c r="J968" s="52" t="str">
        <f t="shared" si="290"/>
        <v/>
      </c>
      <c r="K968" s="107" t="str">
        <f t="shared" si="288"/>
        <v/>
      </c>
      <c r="M968" s="205"/>
      <c r="N968" s="206"/>
      <c r="P968" s="207"/>
      <c r="Q968" s="206"/>
      <c r="T968" s="206"/>
    </row>
    <row r="969" spans="1:20" ht="15.6" x14ac:dyDescent="0.3">
      <c r="A969" s="208">
        <f>Survey!H603</f>
        <v>16</v>
      </c>
      <c r="B969" s="209">
        <f>Survey!G603</f>
        <v>-0.60960000000000103</v>
      </c>
      <c r="C969" s="49">
        <f t="shared" si="285"/>
        <v>-0.3</v>
      </c>
      <c r="D969" s="52">
        <f t="shared" si="286"/>
        <v>2</v>
      </c>
      <c r="E969" s="50">
        <f t="shared" si="287"/>
        <v>-0.6</v>
      </c>
      <c r="F969" s="40"/>
      <c r="G969" s="54"/>
      <c r="H969" s="48"/>
      <c r="I969" s="49" t="str">
        <f t="shared" si="289"/>
        <v/>
      </c>
      <c r="J969" s="52" t="str">
        <f t="shared" si="290"/>
        <v/>
      </c>
      <c r="K969" s="107" t="str">
        <f t="shared" si="288"/>
        <v/>
      </c>
      <c r="M969" s="205"/>
      <c r="N969" s="206"/>
      <c r="P969" s="207"/>
      <c r="Q969" s="206"/>
      <c r="T969" s="206"/>
    </row>
    <row r="970" spans="1:20" ht="15.6" x14ac:dyDescent="0.3">
      <c r="A970" s="208">
        <f>Survey!H604</f>
        <v>18</v>
      </c>
      <c r="B970" s="209">
        <f>Survey!G604</f>
        <v>-1.2496000000000012</v>
      </c>
      <c r="C970" s="49">
        <f t="shared" si="285"/>
        <v>-0.93</v>
      </c>
      <c r="D970" s="52">
        <f t="shared" si="286"/>
        <v>2</v>
      </c>
      <c r="E970" s="50">
        <f t="shared" si="287"/>
        <v>-1.86</v>
      </c>
      <c r="F970" s="40"/>
      <c r="G970" s="54"/>
      <c r="H970" s="48"/>
      <c r="I970" s="49" t="str">
        <f t="shared" si="289"/>
        <v/>
      </c>
      <c r="J970" s="52" t="str">
        <f t="shared" si="290"/>
        <v/>
      </c>
      <c r="K970" s="107" t="str">
        <f t="shared" si="288"/>
        <v/>
      </c>
      <c r="M970" s="205"/>
      <c r="N970" s="206"/>
      <c r="P970" s="207"/>
      <c r="Q970" s="206"/>
      <c r="T970" s="206"/>
    </row>
    <row r="971" spans="1:20" ht="15.6" x14ac:dyDescent="0.3">
      <c r="A971" s="208">
        <f>Survey!H605</f>
        <v>20</v>
      </c>
      <c r="B971" s="209">
        <f>Survey!G605</f>
        <v>-1.5196000000000012</v>
      </c>
      <c r="C971" s="49">
        <f t="shared" si="285"/>
        <v>-1.39</v>
      </c>
      <c r="D971" s="52">
        <f t="shared" si="286"/>
        <v>2</v>
      </c>
      <c r="E971" s="50">
        <f t="shared" si="287"/>
        <v>-2.78</v>
      </c>
      <c r="F971" s="40"/>
      <c r="G971" s="54"/>
      <c r="H971" s="48"/>
      <c r="I971" s="49" t="str">
        <f t="shared" ref="I971:I982" si="291">IF(H971="","",ROUNDUP(((H970+H971)/2),2))</f>
        <v/>
      </c>
      <c r="J971" s="52" t="str">
        <f t="shared" ref="J971:J982" si="292">IF(G971="","",ROUND((G971-G970),2))</f>
        <v/>
      </c>
      <c r="K971" s="107" t="str">
        <f t="shared" ref="K971:K982" si="293">IF(J971="","",IF(H971="","",ROUND((J971*I971),3)))</f>
        <v/>
      </c>
      <c r="M971" s="205"/>
      <c r="N971" s="206"/>
      <c r="P971" s="207"/>
      <c r="Q971" s="206"/>
      <c r="T971" s="206"/>
    </row>
    <row r="972" spans="1:20" ht="15.6" x14ac:dyDescent="0.3">
      <c r="A972" s="208">
        <f>Survey!H606</f>
        <v>22</v>
      </c>
      <c r="B972" s="209">
        <f>Survey!G606</f>
        <v>-1.6196000000000013</v>
      </c>
      <c r="C972" s="49">
        <f t="shared" si="285"/>
        <v>-1.57</v>
      </c>
      <c r="D972" s="52">
        <f t="shared" si="286"/>
        <v>2</v>
      </c>
      <c r="E972" s="50">
        <f t="shared" si="287"/>
        <v>-3.14</v>
      </c>
      <c r="F972" s="40"/>
      <c r="G972" s="54"/>
      <c r="H972" s="48"/>
      <c r="I972" s="49" t="str">
        <f t="shared" si="291"/>
        <v/>
      </c>
      <c r="J972" s="52" t="str">
        <f t="shared" si="292"/>
        <v/>
      </c>
      <c r="K972" s="107" t="str">
        <f t="shared" si="293"/>
        <v/>
      </c>
      <c r="M972" s="205"/>
      <c r="N972" s="206"/>
      <c r="P972" s="207"/>
      <c r="Q972" s="206"/>
      <c r="T972" s="206"/>
    </row>
    <row r="973" spans="1:20" ht="15.6" customHeight="1" x14ac:dyDescent="0.3">
      <c r="A973" s="208">
        <f>Survey!H607</f>
        <v>24</v>
      </c>
      <c r="B973" s="209">
        <f>Survey!G607</f>
        <v>-1.6696000000000011</v>
      </c>
      <c r="C973" s="49">
        <f t="shared" si="285"/>
        <v>-1.65</v>
      </c>
      <c r="D973" s="52">
        <f t="shared" si="286"/>
        <v>2</v>
      </c>
      <c r="E973" s="50">
        <f t="shared" si="287"/>
        <v>-3.3</v>
      </c>
      <c r="F973" s="40"/>
      <c r="G973" s="54"/>
      <c r="H973" s="48"/>
      <c r="I973" s="49" t="str">
        <f t="shared" si="291"/>
        <v/>
      </c>
      <c r="J973" s="52" t="str">
        <f t="shared" si="292"/>
        <v/>
      </c>
      <c r="K973" s="107" t="str">
        <f t="shared" si="293"/>
        <v/>
      </c>
      <c r="M973" s="205"/>
      <c r="N973" s="206"/>
      <c r="P973" s="207"/>
      <c r="Q973" s="206"/>
      <c r="T973" s="206"/>
    </row>
    <row r="974" spans="1:20" ht="15.6" customHeight="1" x14ac:dyDescent="0.3">
      <c r="A974" s="208">
        <f>Survey!H608</f>
        <v>26</v>
      </c>
      <c r="B974" s="209">
        <f>Survey!G608</f>
        <v>-1.6496000000000011</v>
      </c>
      <c r="C974" s="49">
        <f t="shared" si="285"/>
        <v>-1.66</v>
      </c>
      <c r="D974" s="52">
        <f t="shared" si="286"/>
        <v>2</v>
      </c>
      <c r="E974" s="50">
        <f t="shared" si="287"/>
        <v>-3.32</v>
      </c>
      <c r="F974" s="40"/>
      <c r="G974" s="54"/>
      <c r="H974" s="48"/>
      <c r="I974" s="49" t="str">
        <f t="shared" si="291"/>
        <v/>
      </c>
      <c r="J974" s="52" t="str">
        <f t="shared" si="292"/>
        <v/>
      </c>
      <c r="K974" s="107" t="str">
        <f t="shared" si="293"/>
        <v/>
      </c>
      <c r="M974" s="205"/>
      <c r="N974" s="206"/>
      <c r="P974" s="207"/>
      <c r="Q974" s="206"/>
      <c r="T974" s="206"/>
    </row>
    <row r="975" spans="1:20" ht="15.6" x14ac:dyDescent="0.3">
      <c r="A975" s="208">
        <f>Survey!H609</f>
        <v>28</v>
      </c>
      <c r="B975" s="209">
        <f>Survey!G609</f>
        <v>-1.6896000000000011</v>
      </c>
      <c r="C975" s="49">
        <f t="shared" si="285"/>
        <v>-1.67</v>
      </c>
      <c r="D975" s="52">
        <f t="shared" si="286"/>
        <v>2</v>
      </c>
      <c r="E975" s="50">
        <f t="shared" si="287"/>
        <v>-3.34</v>
      </c>
      <c r="F975" s="40"/>
      <c r="G975" s="54"/>
      <c r="H975" s="48"/>
      <c r="I975" s="49" t="str">
        <f t="shared" si="291"/>
        <v/>
      </c>
      <c r="J975" s="52" t="str">
        <f t="shared" si="292"/>
        <v/>
      </c>
      <c r="K975" s="107" t="str">
        <f t="shared" si="293"/>
        <v/>
      </c>
      <c r="M975" s="205"/>
      <c r="N975" s="206"/>
      <c r="P975" s="207"/>
      <c r="Q975" s="206"/>
      <c r="T975" s="206"/>
    </row>
    <row r="976" spans="1:20" ht="15.6" x14ac:dyDescent="0.3">
      <c r="A976" s="208">
        <f>Survey!H610</f>
        <v>30</v>
      </c>
      <c r="B976" s="209">
        <f>Survey!G610</f>
        <v>-0.50960000000000094</v>
      </c>
      <c r="C976" s="49">
        <f t="shared" si="285"/>
        <v>-1.1000000000000001</v>
      </c>
      <c r="D976" s="52">
        <f t="shared" si="286"/>
        <v>2</v>
      </c>
      <c r="E976" s="50">
        <f t="shared" si="287"/>
        <v>-2.2000000000000002</v>
      </c>
      <c r="F976" s="40"/>
      <c r="G976" s="54"/>
      <c r="H976" s="48"/>
      <c r="I976" s="49" t="str">
        <f t="shared" si="291"/>
        <v/>
      </c>
      <c r="J976" s="52" t="str">
        <f t="shared" si="292"/>
        <v/>
      </c>
      <c r="K976" s="107" t="str">
        <f t="shared" si="293"/>
        <v/>
      </c>
      <c r="M976" s="205"/>
      <c r="N976" s="206"/>
      <c r="P976" s="207"/>
      <c r="Q976" s="206"/>
      <c r="T976" s="206"/>
    </row>
    <row r="977" spans="1:20" ht="15.6" x14ac:dyDescent="0.3">
      <c r="A977" s="208">
        <f>Survey!H611</f>
        <v>32</v>
      </c>
      <c r="B977" s="209">
        <f>Survey!G611</f>
        <v>0.19039999999999879</v>
      </c>
      <c r="C977" s="49">
        <f t="shared" si="285"/>
        <v>-0.16</v>
      </c>
      <c r="D977" s="52">
        <f t="shared" si="286"/>
        <v>2</v>
      </c>
      <c r="E977" s="50">
        <f t="shared" si="287"/>
        <v>-0.32</v>
      </c>
      <c r="F977" s="40"/>
      <c r="G977" s="54"/>
      <c r="H977" s="48"/>
      <c r="I977" s="49" t="str">
        <f t="shared" si="291"/>
        <v/>
      </c>
      <c r="J977" s="52" t="str">
        <f t="shared" si="292"/>
        <v/>
      </c>
      <c r="K977" s="107" t="str">
        <f t="shared" si="293"/>
        <v/>
      </c>
      <c r="M977" s="205"/>
      <c r="N977" s="206"/>
      <c r="P977" s="207"/>
      <c r="Q977" s="206"/>
      <c r="T977" s="206"/>
    </row>
    <row r="978" spans="1:20" ht="15.6" x14ac:dyDescent="0.3">
      <c r="A978" s="208">
        <f>Survey!H612</f>
        <v>34</v>
      </c>
      <c r="B978" s="209">
        <f>Survey!G612</f>
        <v>0.41039999999999899</v>
      </c>
      <c r="C978" s="49">
        <f t="shared" si="285"/>
        <v>0.31</v>
      </c>
      <c r="D978" s="52">
        <f t="shared" si="286"/>
        <v>2</v>
      </c>
      <c r="E978" s="50">
        <f t="shared" si="287"/>
        <v>0.62</v>
      </c>
      <c r="F978" s="40"/>
      <c r="G978" s="54"/>
      <c r="H978" s="48"/>
      <c r="I978" s="49" t="str">
        <f t="shared" si="291"/>
        <v/>
      </c>
      <c r="J978" s="52" t="str">
        <f t="shared" si="292"/>
        <v/>
      </c>
      <c r="K978" s="107" t="str">
        <f t="shared" si="293"/>
        <v/>
      </c>
      <c r="M978" s="205"/>
      <c r="N978" s="206"/>
      <c r="P978" s="207"/>
      <c r="Q978" s="206"/>
      <c r="T978" s="206"/>
    </row>
    <row r="979" spans="1:20" ht="15.6" x14ac:dyDescent="0.3">
      <c r="A979" s="208">
        <f>Survey!H613</f>
        <v>36</v>
      </c>
      <c r="B979" s="209">
        <f>Survey!G613</f>
        <v>0.87039999999999895</v>
      </c>
      <c r="C979" s="49">
        <f t="shared" si="285"/>
        <v>0.65</v>
      </c>
      <c r="D979" s="52">
        <f t="shared" si="286"/>
        <v>2</v>
      </c>
      <c r="E979" s="50">
        <f t="shared" si="287"/>
        <v>1.3</v>
      </c>
      <c r="F979" s="40"/>
      <c r="G979" s="54"/>
      <c r="H979" s="48"/>
      <c r="I979" s="49" t="str">
        <f t="shared" si="291"/>
        <v/>
      </c>
      <c r="J979" s="52" t="str">
        <f t="shared" si="292"/>
        <v/>
      </c>
      <c r="K979" s="107" t="str">
        <f t="shared" si="293"/>
        <v/>
      </c>
      <c r="M979" s="205"/>
      <c r="N979" s="206"/>
      <c r="P979" s="207"/>
      <c r="Q979" s="206"/>
      <c r="T979" s="206"/>
    </row>
    <row r="980" spans="1:20" ht="15.6" x14ac:dyDescent="0.3">
      <c r="A980" s="208">
        <f>Survey!H614</f>
        <v>38</v>
      </c>
      <c r="B980" s="209">
        <f>Survey!G614</f>
        <v>0.98039999999999894</v>
      </c>
      <c r="C980" s="49">
        <f t="shared" si="285"/>
        <v>0.93</v>
      </c>
      <c r="D980" s="52">
        <f t="shared" si="286"/>
        <v>2</v>
      </c>
      <c r="E980" s="50">
        <f t="shared" si="287"/>
        <v>1.86</v>
      </c>
      <c r="F980" s="40"/>
      <c r="G980" s="54"/>
      <c r="H980" s="48"/>
      <c r="I980" s="49" t="str">
        <f t="shared" si="291"/>
        <v/>
      </c>
      <c r="J980" s="52" t="str">
        <f t="shared" si="292"/>
        <v/>
      </c>
      <c r="K980" s="107" t="str">
        <f t="shared" si="293"/>
        <v/>
      </c>
      <c r="M980" s="205"/>
      <c r="N980" s="206"/>
      <c r="P980" s="207"/>
      <c r="Q980" s="206"/>
      <c r="T980" s="206"/>
    </row>
    <row r="981" spans="1:20" ht="15.6" x14ac:dyDescent="0.3">
      <c r="A981" s="208">
        <f>Survey!H615</f>
        <v>40</v>
      </c>
      <c r="B981" s="209">
        <f>Survey!G615</f>
        <v>1.5403999999999989</v>
      </c>
      <c r="C981" s="49">
        <f t="shared" si="285"/>
        <v>1.27</v>
      </c>
      <c r="D981" s="52">
        <f t="shared" si="286"/>
        <v>2</v>
      </c>
      <c r="E981" s="50">
        <f t="shared" si="287"/>
        <v>2.54</v>
      </c>
      <c r="F981" s="40"/>
      <c r="G981" s="54"/>
      <c r="H981" s="48"/>
      <c r="I981" s="49" t="str">
        <f t="shared" si="291"/>
        <v/>
      </c>
      <c r="J981" s="52" t="str">
        <f t="shared" si="292"/>
        <v/>
      </c>
      <c r="K981" s="107" t="str">
        <f t="shared" si="293"/>
        <v/>
      </c>
      <c r="M981" s="205"/>
      <c r="N981" s="206"/>
      <c r="P981" s="207"/>
      <c r="Q981" s="206"/>
      <c r="T981" s="206"/>
    </row>
    <row r="982" spans="1:20" ht="15.6" x14ac:dyDescent="0.3">
      <c r="A982" s="208">
        <f>Survey!H616</f>
        <v>42</v>
      </c>
      <c r="B982" s="209">
        <f>Survey!G616</f>
        <v>0.65039999999999898</v>
      </c>
      <c r="C982" s="49">
        <f t="shared" si="285"/>
        <v>1.1000000000000001</v>
      </c>
      <c r="D982" s="52">
        <f t="shared" si="286"/>
        <v>2</v>
      </c>
      <c r="E982" s="50">
        <f t="shared" si="287"/>
        <v>2.2000000000000002</v>
      </c>
      <c r="F982" s="40"/>
      <c r="G982" s="54"/>
      <c r="H982" s="48"/>
      <c r="I982" s="49" t="str">
        <f t="shared" si="291"/>
        <v/>
      </c>
      <c r="J982" s="52" t="str">
        <f t="shared" si="292"/>
        <v/>
      </c>
      <c r="K982" s="107" t="str">
        <f t="shared" si="293"/>
        <v/>
      </c>
      <c r="M982" s="205"/>
      <c r="N982" s="206"/>
      <c r="P982" s="207"/>
      <c r="Q982" s="206"/>
      <c r="T982" s="206"/>
    </row>
    <row r="983" spans="1:20" ht="15.6" x14ac:dyDescent="0.3">
      <c r="A983" s="208">
        <f>Survey!H617</f>
        <v>44</v>
      </c>
      <c r="B983" s="209">
        <f>Survey!G617</f>
        <v>0.58039999999999892</v>
      </c>
      <c r="C983" s="49">
        <f t="shared" si="285"/>
        <v>0.62</v>
      </c>
      <c r="D983" s="52">
        <f t="shared" si="286"/>
        <v>2</v>
      </c>
      <c r="E983" s="50">
        <f t="shared" si="287"/>
        <v>1.24</v>
      </c>
      <c r="F983" s="40"/>
      <c r="G983" s="54"/>
      <c r="H983" s="48"/>
      <c r="I983" s="49"/>
      <c r="J983" s="52"/>
      <c r="K983" s="107"/>
      <c r="M983" s="205"/>
      <c r="N983" s="206"/>
      <c r="P983" s="207"/>
      <c r="Q983" s="206"/>
      <c r="T983" s="206"/>
    </row>
    <row r="984" spans="1:20" ht="15.6" x14ac:dyDescent="0.3">
      <c r="A984" s="208">
        <f>Survey!H618</f>
        <v>46</v>
      </c>
      <c r="B984" s="209">
        <f>Survey!G618</f>
        <v>0.63039999999999896</v>
      </c>
      <c r="C984" s="49">
        <f t="shared" si="285"/>
        <v>0.61</v>
      </c>
      <c r="D984" s="52">
        <f t="shared" si="286"/>
        <v>2</v>
      </c>
      <c r="E984" s="50">
        <f t="shared" si="287"/>
        <v>1.22</v>
      </c>
      <c r="F984" s="40"/>
      <c r="G984" s="54"/>
      <c r="H984" s="48"/>
      <c r="I984" s="49"/>
      <c r="J984" s="52"/>
      <c r="K984" s="107"/>
      <c r="M984" s="205"/>
      <c r="N984" s="206"/>
      <c r="P984" s="207"/>
      <c r="Q984" s="206"/>
      <c r="T984" s="206"/>
    </row>
    <row r="985" spans="1:20" ht="15.6" x14ac:dyDescent="0.3">
      <c r="A985" s="208">
        <f>Survey!H619</f>
        <v>48</v>
      </c>
      <c r="B985" s="209">
        <f>Survey!G619</f>
        <v>0.66039999999999899</v>
      </c>
      <c r="C985" s="49">
        <f t="shared" si="285"/>
        <v>0.65</v>
      </c>
      <c r="D985" s="52">
        <f t="shared" si="286"/>
        <v>2</v>
      </c>
      <c r="E985" s="50">
        <f t="shared" si="287"/>
        <v>1.3</v>
      </c>
      <c r="F985" s="40"/>
      <c r="G985" s="54"/>
      <c r="H985" s="48"/>
      <c r="I985" s="49"/>
      <c r="J985" s="52"/>
      <c r="K985" s="107"/>
      <c r="M985" s="205"/>
      <c r="N985" s="206"/>
      <c r="P985" s="207"/>
      <c r="Q985" s="206"/>
      <c r="T985" s="206"/>
    </row>
    <row r="986" spans="1:20" ht="15.6" x14ac:dyDescent="0.3">
      <c r="A986" s="208">
        <f>Survey!H620</f>
        <v>50</v>
      </c>
      <c r="B986" s="209">
        <f>Survey!G620</f>
        <v>0.68039999999999901</v>
      </c>
      <c r="C986" s="49">
        <f t="shared" si="285"/>
        <v>0.68</v>
      </c>
      <c r="D986" s="52">
        <f t="shared" si="286"/>
        <v>2</v>
      </c>
      <c r="E986" s="50">
        <f t="shared" si="287"/>
        <v>1.36</v>
      </c>
      <c r="F986" s="40"/>
      <c r="G986" s="54"/>
      <c r="H986" s="48"/>
      <c r="I986" s="49"/>
      <c r="J986" s="52"/>
      <c r="K986" s="107"/>
      <c r="M986" s="205"/>
      <c r="N986" s="206"/>
      <c r="P986" s="207"/>
      <c r="Q986" s="206"/>
      <c r="T986" s="206"/>
    </row>
    <row r="987" spans="1:20" ht="15.6" x14ac:dyDescent="0.3">
      <c r="A987" s="208">
        <f>Survey!H621</f>
        <v>52</v>
      </c>
      <c r="B987" s="209">
        <f>Survey!G621</f>
        <v>0.83039999999999892</v>
      </c>
      <c r="C987" s="49">
        <f t="shared" si="285"/>
        <v>0.76</v>
      </c>
      <c r="D987" s="52">
        <f t="shared" si="286"/>
        <v>2</v>
      </c>
      <c r="E987" s="50">
        <f t="shared" si="287"/>
        <v>1.52</v>
      </c>
      <c r="F987" s="40"/>
      <c r="G987" s="54"/>
      <c r="H987" s="48"/>
      <c r="I987" s="49"/>
      <c r="J987" s="52"/>
      <c r="K987" s="107"/>
      <c r="M987" s="205"/>
      <c r="N987" s="206"/>
      <c r="P987" s="207"/>
      <c r="Q987" s="206"/>
      <c r="T987" s="206"/>
    </row>
    <row r="988" spans="1:20" ht="15.6" x14ac:dyDescent="0.3">
      <c r="A988" s="208">
        <f>Survey!H622</f>
        <v>54</v>
      </c>
      <c r="B988" s="209">
        <f>Survey!G622</f>
        <v>1.0403999999999989</v>
      </c>
      <c r="C988" s="49">
        <f t="shared" si="285"/>
        <v>0.94000000000000006</v>
      </c>
      <c r="D988" s="52">
        <f t="shared" si="286"/>
        <v>2</v>
      </c>
      <c r="E988" s="50">
        <f t="shared" si="287"/>
        <v>1.88</v>
      </c>
      <c r="F988" s="40"/>
      <c r="G988" s="54"/>
      <c r="H988" s="48"/>
      <c r="I988" s="49"/>
      <c r="J988" s="52"/>
      <c r="K988" s="107"/>
      <c r="M988" s="205"/>
      <c r="N988" s="206"/>
      <c r="P988" s="207"/>
      <c r="Q988" s="206"/>
      <c r="T988" s="206"/>
    </row>
    <row r="989" spans="1:20" ht="15.6" x14ac:dyDescent="0.3">
      <c r="A989" s="208">
        <f>Survey!H623</f>
        <v>56</v>
      </c>
      <c r="B989" s="209">
        <f>Survey!G623</f>
        <v>1.370399999999999</v>
      </c>
      <c r="C989" s="49">
        <f t="shared" si="285"/>
        <v>1.21</v>
      </c>
      <c r="D989" s="52">
        <f t="shared" si="286"/>
        <v>2</v>
      </c>
      <c r="E989" s="50">
        <f t="shared" si="287"/>
        <v>2.42</v>
      </c>
      <c r="F989" s="40"/>
      <c r="G989" s="54"/>
      <c r="H989" s="48"/>
      <c r="I989" s="49"/>
      <c r="J989" s="52"/>
      <c r="K989" s="107"/>
      <c r="M989" s="205"/>
      <c r="N989" s="206"/>
      <c r="P989" s="207"/>
      <c r="Q989" s="206"/>
      <c r="T989" s="206"/>
    </row>
    <row r="990" spans="1:20" ht="15.6" x14ac:dyDescent="0.3">
      <c r="A990" s="208">
        <f>Survey!H625</f>
        <v>57</v>
      </c>
      <c r="B990" s="209">
        <f>Survey!G625</f>
        <v>1.8613999999999988</v>
      </c>
      <c r="C990" s="49">
        <f t="shared" si="285"/>
        <v>1.62</v>
      </c>
      <c r="D990" s="52">
        <f t="shared" si="286"/>
        <v>1</v>
      </c>
      <c r="E990" s="50">
        <f t="shared" si="287"/>
        <v>1.62</v>
      </c>
      <c r="F990" s="40"/>
      <c r="G990" s="54"/>
      <c r="H990" s="48"/>
      <c r="I990" s="49"/>
      <c r="J990" s="52"/>
      <c r="K990" s="107"/>
      <c r="M990" s="205"/>
      <c r="N990" s="206"/>
      <c r="P990" s="207"/>
      <c r="Q990" s="206"/>
      <c r="T990" s="206"/>
    </row>
    <row r="991" spans="1:20" ht="15.6" x14ac:dyDescent="0.3">
      <c r="A991" s="208">
        <f>Survey!H626</f>
        <v>59</v>
      </c>
      <c r="B991" s="209">
        <f>Survey!G626</f>
        <v>2.0913999999999988</v>
      </c>
      <c r="C991" s="49">
        <f t="shared" si="285"/>
        <v>1.98</v>
      </c>
      <c r="D991" s="52">
        <f t="shared" si="286"/>
        <v>2</v>
      </c>
      <c r="E991" s="50">
        <f t="shared" si="287"/>
        <v>3.96</v>
      </c>
      <c r="F991" s="40"/>
      <c r="G991" s="54"/>
      <c r="H991" s="48"/>
      <c r="I991" s="49"/>
      <c r="J991" s="52"/>
      <c r="K991" s="107"/>
      <c r="M991" s="205"/>
      <c r="N991" s="206"/>
      <c r="P991" s="207"/>
      <c r="Q991" s="206"/>
      <c r="T991" s="206"/>
    </row>
    <row r="992" spans="1:20" ht="16.2" thickBot="1" x14ac:dyDescent="0.35">
      <c r="A992" s="208">
        <f>Survey!H627</f>
        <v>61.5</v>
      </c>
      <c r="B992" s="209">
        <f>Survey!G627</f>
        <v>2.1213999999999986</v>
      </c>
      <c r="C992" s="49">
        <f t="shared" si="285"/>
        <v>2.11</v>
      </c>
      <c r="D992" s="52">
        <f t="shared" si="286"/>
        <v>2.5</v>
      </c>
      <c r="E992" s="50">
        <f t="shared" si="287"/>
        <v>5.2750000000000004</v>
      </c>
      <c r="F992" s="40"/>
      <c r="G992" s="54"/>
      <c r="H992" s="48"/>
      <c r="I992" s="49"/>
      <c r="J992" s="52"/>
      <c r="K992" s="107"/>
      <c r="M992" s="205"/>
      <c r="N992" s="206"/>
      <c r="P992" s="207"/>
      <c r="Q992" s="206"/>
      <c r="T992" s="206"/>
    </row>
    <row r="993" spans="1:20" ht="16.2" thickBot="1" x14ac:dyDescent="0.35">
      <c r="A993" s="287">
        <f>ROUND((SUM(D962:D992)),3)</f>
        <v>61.5</v>
      </c>
      <c r="B993" s="275"/>
      <c r="C993" s="272">
        <f>IF(A993="","-",IF(A993="-","-",IF(A993=0,"-",ROUND((SUM(E962:E992)),3))))</f>
        <v>25.855</v>
      </c>
      <c r="D993" s="272"/>
      <c r="E993" s="273"/>
      <c r="F993" s="41"/>
      <c r="G993" s="274">
        <f>ROUND((SUM(J962:J992)),3)</f>
        <v>7</v>
      </c>
      <c r="H993" s="275"/>
      <c r="I993" s="272">
        <f>IF(G993="","-",IF(G993="-","-",IF(G993=0,"-",ROUND((SUM(K962:K992)),3))))</f>
        <v>8.9600000000000009</v>
      </c>
      <c r="J993" s="272"/>
      <c r="K993" s="273"/>
      <c r="M993" s="109" t="e">
        <f>#REF!</f>
        <v>#REF!</v>
      </c>
      <c r="N993" s="7"/>
      <c r="Q993" s="7"/>
      <c r="T993" s="7"/>
    </row>
    <row r="994" spans="1:20" ht="16.2" thickBot="1" x14ac:dyDescent="0.35">
      <c r="A994" s="276">
        <f>IF(C993="","-",IF(C993="-","-",IF(I993="","-",IF(I993="-","-",IF((C993-I993)&lt;=0,((C993-I993)*-1),(C993-I993))))))</f>
        <v>16.895</v>
      </c>
      <c r="B994" s="277"/>
      <c r="C994" s="277"/>
      <c r="D994" s="277"/>
      <c r="E994" s="277"/>
      <c r="F994" s="277"/>
      <c r="G994" s="277"/>
      <c r="H994" s="277"/>
      <c r="I994" s="277"/>
      <c r="J994" s="277"/>
      <c r="K994" s="278"/>
      <c r="M994" s="110" t="e">
        <f>#REF!</f>
        <v>#REF!</v>
      </c>
      <c r="N994" s="7"/>
      <c r="Q994" s="7"/>
      <c r="T994" s="7"/>
    </row>
    <row r="995" spans="1:20" ht="15.6" x14ac:dyDescent="0.3">
      <c r="A995" s="211"/>
      <c r="B995" s="211"/>
      <c r="C995" s="211"/>
      <c r="D995" s="211"/>
      <c r="E995" s="211"/>
      <c r="F995" s="211"/>
      <c r="G995" s="211"/>
      <c r="H995" s="211"/>
      <c r="I995" s="211"/>
      <c r="J995" s="211"/>
      <c r="K995" s="211"/>
      <c r="M995" s="110"/>
      <c r="N995" s="7"/>
      <c r="Q995" s="7"/>
      <c r="T995" s="7"/>
    </row>
    <row r="996" spans="1:20" ht="18" customHeight="1" x14ac:dyDescent="0.3">
      <c r="A996" s="212"/>
      <c r="B996" s="212"/>
      <c r="C996" s="212"/>
      <c r="D996" s="212"/>
      <c r="E996" s="212"/>
      <c r="F996" s="212"/>
      <c r="G996" s="212"/>
      <c r="H996" s="212"/>
      <c r="I996" s="212"/>
      <c r="J996" s="212"/>
      <c r="K996" s="212"/>
      <c r="L996" s="212"/>
      <c r="M996" s="212"/>
      <c r="N996" s="7"/>
      <c r="Q996" s="7"/>
      <c r="T996" s="7"/>
    </row>
    <row r="997" spans="1:20" x14ac:dyDescent="0.3">
      <c r="N997" s="7"/>
      <c r="Q997" s="7"/>
      <c r="T997" s="7"/>
    </row>
    <row r="998" spans="1:20" x14ac:dyDescent="0.3">
      <c r="D998" s="279">
        <f>A966</f>
        <v>10</v>
      </c>
      <c r="E998" s="279"/>
      <c r="F998" s="279"/>
      <c r="G998" s="279"/>
      <c r="H998" s="279"/>
      <c r="I998" s="279"/>
      <c r="J998" s="279"/>
      <c r="N998" s="7"/>
      <c r="Q998" s="7"/>
      <c r="T998" s="7"/>
    </row>
    <row r="999" spans="1:20" x14ac:dyDescent="0.3">
      <c r="D999" s="279"/>
      <c r="E999" s="279"/>
      <c r="F999" s="279"/>
      <c r="G999" s="279"/>
      <c r="H999" s="279"/>
      <c r="I999" s="279"/>
      <c r="J999" s="279"/>
      <c r="N999" s="7"/>
      <c r="Q999" s="7"/>
      <c r="T999" s="7"/>
    </row>
    <row r="1000" spans="1:20" x14ac:dyDescent="0.3">
      <c r="N1000" s="7"/>
      <c r="Q1000" s="7"/>
      <c r="T1000" s="7"/>
    </row>
    <row r="1001" spans="1:20" x14ac:dyDescent="0.3">
      <c r="N1001" s="7"/>
      <c r="Q1001" s="7"/>
      <c r="T1001" s="7"/>
    </row>
    <row r="1002" spans="1:20" x14ac:dyDescent="0.3">
      <c r="N1002" s="7"/>
      <c r="Q1002" s="7"/>
      <c r="T1002" s="7"/>
    </row>
    <row r="1003" spans="1:20" x14ac:dyDescent="0.3">
      <c r="N1003" s="7"/>
      <c r="Q1003" s="7"/>
      <c r="T1003" s="7"/>
    </row>
    <row r="1004" spans="1:20" x14ac:dyDescent="0.3">
      <c r="N1004" s="7"/>
      <c r="Q1004" s="7"/>
      <c r="T1004" s="7"/>
    </row>
    <row r="1005" spans="1:20" x14ac:dyDescent="0.3">
      <c r="N1005" s="7"/>
      <c r="Q1005" s="7"/>
      <c r="T1005" s="7"/>
    </row>
    <row r="1006" spans="1:20" x14ac:dyDescent="0.3">
      <c r="N1006" s="7"/>
      <c r="Q1006" s="7"/>
      <c r="T1006" s="7"/>
    </row>
    <row r="1007" spans="1:20" x14ac:dyDescent="0.3">
      <c r="N1007" s="7"/>
      <c r="Q1007" s="7"/>
      <c r="T1007" s="7"/>
    </row>
    <row r="1008" spans="1:20" x14ac:dyDescent="0.3">
      <c r="N1008" s="7"/>
      <c r="Q1008" s="7"/>
      <c r="T1008" s="7"/>
    </row>
    <row r="1009" spans="1:20" x14ac:dyDescent="0.3">
      <c r="N1009" s="7"/>
      <c r="Q1009" s="7"/>
      <c r="T1009" s="7"/>
    </row>
    <row r="1010" spans="1:20" ht="33.6" customHeight="1" x14ac:dyDescent="0.3">
      <c r="A1010" s="296" t="s">
        <v>148</v>
      </c>
      <c r="B1010" s="297"/>
      <c r="C1010" s="297"/>
      <c r="D1010" s="297"/>
      <c r="E1010" s="297"/>
      <c r="F1010" s="297"/>
      <c r="G1010" s="297"/>
      <c r="H1010" s="297"/>
      <c r="I1010" s="297"/>
      <c r="J1010" s="297"/>
      <c r="K1010" s="297"/>
      <c r="N1010" s="7"/>
      <c r="Q1010" s="7"/>
      <c r="T1010" s="7"/>
    </row>
    <row r="1011" spans="1:20" ht="16.2" thickBot="1" x14ac:dyDescent="0.35">
      <c r="M1011" s="267" t="s">
        <v>65</v>
      </c>
      <c r="N1011" s="267"/>
      <c r="O1011" s="108"/>
      <c r="P1011" s="267" t="s">
        <v>66</v>
      </c>
      <c r="Q1011" s="267"/>
      <c r="R1011" s="108"/>
      <c r="S1011" s="267" t="s">
        <v>67</v>
      </c>
      <c r="T1011" s="267"/>
    </row>
    <row r="1012" spans="1:20" ht="16.2" thickBot="1" x14ac:dyDescent="0.35">
      <c r="A1012" s="280" t="s">
        <v>8</v>
      </c>
      <c r="B1012" s="281"/>
      <c r="C1012" s="281"/>
      <c r="D1012" s="281"/>
      <c r="E1012" s="282"/>
      <c r="F1012" s="39"/>
      <c r="G1012" s="283" t="s">
        <v>63</v>
      </c>
      <c r="H1012" s="284"/>
      <c r="I1012" s="284"/>
      <c r="J1012" s="284"/>
      <c r="K1012" s="285"/>
      <c r="M1012" s="220" t="s">
        <v>68</v>
      </c>
      <c r="N1012" s="87">
        <v>9.5</v>
      </c>
      <c r="P1012" s="220" t="s">
        <v>69</v>
      </c>
      <c r="Q1012" s="88">
        <v>-1.44</v>
      </c>
      <c r="S1012" s="89">
        <v>0</v>
      </c>
      <c r="T1012" s="90">
        <v>2</v>
      </c>
    </row>
    <row r="1013" spans="1:20" ht="16.2" thickBot="1" x14ac:dyDescent="0.35">
      <c r="A1013" s="42" t="s">
        <v>11</v>
      </c>
      <c r="B1013" s="43" t="s">
        <v>12</v>
      </c>
      <c r="C1013" s="43" t="s">
        <v>13</v>
      </c>
      <c r="D1013" s="43" t="s">
        <v>11</v>
      </c>
      <c r="E1013" s="44" t="s">
        <v>14</v>
      </c>
      <c r="F1013" s="40"/>
      <c r="G1013" s="42" t="str">
        <f>A1013</f>
        <v>Dist</v>
      </c>
      <c r="H1013" s="43" t="str">
        <f>B1013</f>
        <v>R.L</v>
      </c>
      <c r="I1013" s="43" t="str">
        <f>C1013</f>
        <v>Av.RL</v>
      </c>
      <c r="J1013" s="43" t="str">
        <f>D1013</f>
        <v>Dist</v>
      </c>
      <c r="K1013" s="44" t="str">
        <f>E1013</f>
        <v>Area</v>
      </c>
      <c r="M1013" s="220" t="s">
        <v>70</v>
      </c>
      <c r="N1013" s="87">
        <v>6</v>
      </c>
      <c r="P1013" s="220" t="s">
        <v>70</v>
      </c>
      <c r="Q1013" s="88">
        <v>17.75</v>
      </c>
      <c r="S1013" s="88">
        <v>2</v>
      </c>
      <c r="T1013" s="88">
        <v>-3</v>
      </c>
    </row>
    <row r="1014" spans="1:20" ht="15.6" x14ac:dyDescent="0.3">
      <c r="A1014" s="208">
        <f>Survey!H629</f>
        <v>0</v>
      </c>
      <c r="B1014" s="209">
        <f>Survey!G629</f>
        <v>2.0873999999999988</v>
      </c>
      <c r="C1014" s="46" t="s">
        <v>15</v>
      </c>
      <c r="D1014" s="51" t="s">
        <v>15</v>
      </c>
      <c r="E1014" s="47" t="s">
        <v>15</v>
      </c>
      <c r="F1014" s="40"/>
      <c r="G1014" s="53">
        <v>0</v>
      </c>
      <c r="H1014" s="45">
        <v>1.7639999999999969</v>
      </c>
      <c r="I1014" s="46" t="s">
        <v>15</v>
      </c>
      <c r="J1014" s="51" t="s">
        <v>15</v>
      </c>
      <c r="K1014" s="106" t="s">
        <v>15</v>
      </c>
      <c r="M1014" s="220" t="s">
        <v>71</v>
      </c>
      <c r="N1014" s="87">
        <v>23</v>
      </c>
      <c r="P1014" s="220" t="s">
        <v>71</v>
      </c>
      <c r="Q1014" s="87">
        <v>23</v>
      </c>
      <c r="S1014" s="88">
        <v>15</v>
      </c>
      <c r="T1014" s="88">
        <v>12</v>
      </c>
    </row>
    <row r="1015" spans="1:20" ht="15.6" x14ac:dyDescent="0.3">
      <c r="A1015" s="208">
        <f>Survey!H630</f>
        <v>2</v>
      </c>
      <c r="B1015" s="209">
        <f>Survey!G630</f>
        <v>2.1073999999999988</v>
      </c>
      <c r="C1015" s="49">
        <f>IF(B1015="","",ROUNDUP(((B1014+B1015)/2),2))</f>
        <v>2.0999999999999996</v>
      </c>
      <c r="D1015" s="52">
        <f>IF(A1015="","",ROUND((A1015-A1014),2))</f>
        <v>2</v>
      </c>
      <c r="E1015" s="50">
        <f>IF(D1015="","",IF(B1015="","",ROUND((D1015*C1015),3)))</f>
        <v>4.2</v>
      </c>
      <c r="F1015" s="40"/>
      <c r="G1015" s="54">
        <v>5</v>
      </c>
      <c r="H1015" s="48">
        <v>1.6939999999999968</v>
      </c>
      <c r="I1015" s="49">
        <f>IF(H1015="","",ROUNDUP(((H1014+H1015)/2),2))</f>
        <v>1.73</v>
      </c>
      <c r="J1015" s="52">
        <f>IF(G1015="","",ROUND((G1015-G1014),2))</f>
        <v>5</v>
      </c>
      <c r="K1015" s="107">
        <f>IF(J1015="","",IF(H1015="","",ROUND((J1015*I1015),3)))</f>
        <v>8.65</v>
      </c>
      <c r="M1015" s="91">
        <v>2</v>
      </c>
      <c r="N1015" s="92">
        <v>2</v>
      </c>
      <c r="P1015" s="93">
        <v>1.5</v>
      </c>
      <c r="Q1015" s="94">
        <v>1.5</v>
      </c>
      <c r="T1015" s="222"/>
    </row>
    <row r="1016" spans="1:20" ht="15.6" x14ac:dyDescent="0.3">
      <c r="A1016" s="208">
        <f>Survey!H632</f>
        <v>5</v>
      </c>
      <c r="B1016" s="209">
        <f>Survey!G632</f>
        <v>0.18239999999999879</v>
      </c>
      <c r="C1016" s="49">
        <f t="shared" ref="C1016:C1029" si="294">IF(B1016="","",ROUNDUP(((B1015+B1016)/2),2))</f>
        <v>1.1499999999999999</v>
      </c>
      <c r="D1016" s="52">
        <f t="shared" ref="D1016:D1029" si="295">IF(A1016="","",ROUND((A1016-A1015),2))</f>
        <v>3</v>
      </c>
      <c r="E1016" s="50">
        <f t="shared" ref="E1016:E1029" si="296">IF(D1016="","",IF(B1016="","",ROUND((D1016*C1016),3)))</f>
        <v>3.45</v>
      </c>
      <c r="F1016" s="40"/>
      <c r="G1016" s="54"/>
      <c r="H1016" s="48"/>
      <c r="I1016" s="49" t="str">
        <f>IF(H1016="","",ROUNDUP(((#REF!+H1016)/2),2))</f>
        <v/>
      </c>
      <c r="J1016" s="52" t="str">
        <f>IF(G1016="","",ROUND((G1016-#REF!),2))</f>
        <v/>
      </c>
      <c r="K1016" s="107" t="str">
        <f t="shared" ref="K1016:K1020" si="297">IF(J1016="","",IF(H1016="","",ROUND((J1016*I1016),3)))</f>
        <v/>
      </c>
      <c r="M1016" s="97" t="e">
        <f>IF(N1016="","-",(#REF!+(M1015*(N1012-#REF!))))</f>
        <v>#REF!</v>
      </c>
      <c r="N1016" s="88">
        <f>IF(N1012="","-",N1012)</f>
        <v>9.5</v>
      </c>
      <c r="P1016" s="98" t="e">
        <f>IF(Q1012="","-",(#REF!+(P1015*IF((#REF!-Q1016)&lt;0,((#REF!-Q1016)*-1),(#REF!-Q1016)))))</f>
        <v>#REF!</v>
      </c>
      <c r="Q1016" s="88">
        <f>IF(Q1012="","",Q1012)</f>
        <v>-1.44</v>
      </c>
      <c r="S1016" s="269">
        <v>1.25</v>
      </c>
      <c r="T1016" s="269"/>
    </row>
    <row r="1017" spans="1:20" ht="15.6" x14ac:dyDescent="0.3">
      <c r="A1017" s="208">
        <f>Survey!H633</f>
        <v>8</v>
      </c>
      <c r="B1017" s="209">
        <f>Survey!G633</f>
        <v>-0.13760000000000105</v>
      </c>
      <c r="C1017" s="49">
        <f t="shared" si="294"/>
        <v>0.03</v>
      </c>
      <c r="D1017" s="52">
        <f t="shared" si="295"/>
        <v>3</v>
      </c>
      <c r="E1017" s="50">
        <f t="shared" si="296"/>
        <v>0.09</v>
      </c>
      <c r="F1017" s="40"/>
      <c r="G1017" s="54"/>
      <c r="H1017" s="48"/>
      <c r="I1017" s="49" t="str">
        <f t="shared" ref="I1017:I1020" si="298">IF(H1017="","",ROUNDUP(((H1016+H1017)/2),2))</f>
        <v/>
      </c>
      <c r="J1017" s="52" t="str">
        <f t="shared" ref="J1017:J1020" si="299">IF(G1017="","",ROUND((G1017-G1016),2))</f>
        <v/>
      </c>
      <c r="K1017" s="107" t="str">
        <f t="shared" si="297"/>
        <v/>
      </c>
      <c r="M1017" s="99" t="e">
        <f>IF(N1013="","-",(M1016+N1013))</f>
        <v>#REF!</v>
      </c>
      <c r="N1017" s="88">
        <f>IF(N1012="","-",N1012)</f>
        <v>9.5</v>
      </c>
      <c r="P1017" s="100" t="e">
        <f>IF(Q1013="","",(P1016+Q1013))</f>
        <v>#REF!</v>
      </c>
      <c r="Q1017" s="88">
        <f>IF(Q1012="","",Q1012)</f>
        <v>-1.44</v>
      </c>
      <c r="S1017" s="101" t="s">
        <v>73</v>
      </c>
      <c r="T1017" s="88">
        <f>IF(S1013="","",IF(T1013="","",(T1013+((S1016-T1012)*((S1013-T1013)/(S1012-T1012))))))</f>
        <v>-1.125</v>
      </c>
    </row>
    <row r="1018" spans="1:20" ht="15.6" x14ac:dyDescent="0.3">
      <c r="A1018" s="208">
        <f>Survey!H634</f>
        <v>11</v>
      </c>
      <c r="B1018" s="209">
        <f>Survey!G634</f>
        <v>-0.46760000000000135</v>
      </c>
      <c r="C1018" s="49">
        <f t="shared" si="294"/>
        <v>-0.31</v>
      </c>
      <c r="D1018" s="52">
        <f t="shared" si="295"/>
        <v>3</v>
      </c>
      <c r="E1018" s="50">
        <f t="shared" si="296"/>
        <v>-0.93</v>
      </c>
      <c r="F1018" s="40"/>
      <c r="G1018" s="54"/>
      <c r="H1018" s="48"/>
      <c r="I1018" s="49" t="str">
        <f t="shared" si="298"/>
        <v/>
      </c>
      <c r="J1018" s="52" t="str">
        <f t="shared" si="299"/>
        <v/>
      </c>
      <c r="K1018" s="107" t="str">
        <f t="shared" si="297"/>
        <v/>
      </c>
      <c r="M1018" s="102" t="e">
        <f>IF(N1018="","-",(M1017+(N1015*(N1012-N1018))))</f>
        <v>#REF!</v>
      </c>
      <c r="N1018" s="88">
        <v>0</v>
      </c>
      <c r="P1018" s="103" t="e">
        <f>IF(Q1012="","-",(P1017+(Q1015*IF((Q1017-Q1018)&lt;0,((Q1017-Q1018)*-1),(Q1017-Q1018)))))</f>
        <v>#REF!</v>
      </c>
      <c r="Q1018" s="88">
        <v>2.27</v>
      </c>
      <c r="S1018" s="101" t="s">
        <v>74</v>
      </c>
      <c r="T1018" s="88">
        <f>IF(S1014="","",IF(T1014="","",(T1014+((S1016-T1012)*((S1014-T1014)/(S1012-T1012))))))</f>
        <v>13.125</v>
      </c>
    </row>
    <row r="1019" spans="1:20" ht="15.6" x14ac:dyDescent="0.3">
      <c r="A1019" s="208">
        <f>Survey!H635</f>
        <v>14</v>
      </c>
      <c r="B1019" s="209">
        <f>Survey!G635</f>
        <v>-0.96760000000000135</v>
      </c>
      <c r="C1019" s="49">
        <f t="shared" si="294"/>
        <v>-0.72</v>
      </c>
      <c r="D1019" s="52">
        <f t="shared" si="295"/>
        <v>3</v>
      </c>
      <c r="E1019" s="50">
        <f t="shared" si="296"/>
        <v>-2.16</v>
      </c>
      <c r="F1019" s="40"/>
      <c r="G1019" s="54"/>
      <c r="H1019" s="48"/>
      <c r="I1019" s="49" t="str">
        <f t="shared" si="298"/>
        <v/>
      </c>
      <c r="J1019" s="52" t="str">
        <f t="shared" si="299"/>
        <v/>
      </c>
      <c r="K1019" s="107" t="str">
        <f t="shared" si="297"/>
        <v/>
      </c>
      <c r="M1019" s="205"/>
      <c r="N1019" s="206"/>
      <c r="P1019" s="207"/>
      <c r="Q1019" s="206"/>
      <c r="T1019" s="206"/>
    </row>
    <row r="1020" spans="1:20" ht="15.6" x14ac:dyDescent="0.3">
      <c r="A1020" s="208">
        <f>Survey!H636</f>
        <v>18</v>
      </c>
      <c r="B1020" s="209">
        <f>Survey!G636</f>
        <v>-1.0176000000000012</v>
      </c>
      <c r="C1020" s="49">
        <f t="shared" si="294"/>
        <v>-1</v>
      </c>
      <c r="D1020" s="52">
        <f t="shared" si="295"/>
        <v>4</v>
      </c>
      <c r="E1020" s="50">
        <f t="shared" si="296"/>
        <v>-4</v>
      </c>
      <c r="F1020" s="40"/>
      <c r="G1020" s="54"/>
      <c r="H1020" s="48"/>
      <c r="I1020" s="49" t="str">
        <f t="shared" si="298"/>
        <v/>
      </c>
      <c r="J1020" s="52" t="str">
        <f t="shared" si="299"/>
        <v/>
      </c>
      <c r="K1020" s="107" t="str">
        <f t="shared" si="297"/>
        <v/>
      </c>
      <c r="M1020" s="205"/>
      <c r="N1020" s="206"/>
      <c r="P1020" s="207"/>
      <c r="Q1020" s="206"/>
      <c r="T1020" s="206"/>
    </row>
    <row r="1021" spans="1:20" ht="15.6" x14ac:dyDescent="0.3">
      <c r="A1021" s="208">
        <f>Survey!H637</f>
        <v>21</v>
      </c>
      <c r="B1021" s="209">
        <f>Survey!G637</f>
        <v>-1.067600000000001</v>
      </c>
      <c r="C1021" s="49">
        <f t="shared" si="294"/>
        <v>-1.05</v>
      </c>
      <c r="D1021" s="52">
        <f t="shared" si="295"/>
        <v>3</v>
      </c>
      <c r="E1021" s="50">
        <f t="shared" si="296"/>
        <v>-3.15</v>
      </c>
      <c r="F1021" s="40"/>
      <c r="G1021" s="54"/>
      <c r="H1021" s="48"/>
      <c r="I1021" s="49" t="str">
        <f t="shared" ref="I1021:I1029" si="300">IF(H1021="","",ROUNDUP(((H1020+H1021)/2),2))</f>
        <v/>
      </c>
      <c r="J1021" s="52" t="str">
        <f t="shared" ref="J1021:J1029" si="301">IF(G1021="","",ROUND((G1021-G1020),2))</f>
        <v/>
      </c>
      <c r="K1021" s="107" t="str">
        <f t="shared" ref="K1021:K1029" si="302">IF(J1021="","",IF(H1021="","",ROUND((J1021*I1021),3)))</f>
        <v/>
      </c>
      <c r="M1021" s="205"/>
      <c r="N1021" s="206"/>
      <c r="P1021" s="207"/>
      <c r="Q1021" s="206"/>
      <c r="T1021" s="206"/>
    </row>
    <row r="1022" spans="1:20" ht="15.6" x14ac:dyDescent="0.3">
      <c r="A1022" s="208">
        <f>Survey!H638</f>
        <v>25</v>
      </c>
      <c r="B1022" s="209">
        <f>Survey!G638</f>
        <v>-1.0576000000000012</v>
      </c>
      <c r="C1022" s="49">
        <f t="shared" si="294"/>
        <v>-1.07</v>
      </c>
      <c r="D1022" s="52">
        <f t="shared" si="295"/>
        <v>4</v>
      </c>
      <c r="E1022" s="50">
        <f t="shared" si="296"/>
        <v>-4.28</v>
      </c>
      <c r="F1022" s="40"/>
      <c r="G1022" s="54"/>
      <c r="H1022" s="48"/>
      <c r="I1022" s="49" t="str">
        <f t="shared" si="300"/>
        <v/>
      </c>
      <c r="J1022" s="52" t="str">
        <f t="shared" si="301"/>
        <v/>
      </c>
      <c r="K1022" s="107" t="str">
        <f t="shared" si="302"/>
        <v/>
      </c>
      <c r="M1022" s="205"/>
      <c r="N1022" s="206"/>
      <c r="P1022" s="207"/>
      <c r="Q1022" s="206"/>
      <c r="T1022" s="206"/>
    </row>
    <row r="1023" spans="1:20" ht="15.6" x14ac:dyDescent="0.3">
      <c r="A1023" s="208">
        <f>Survey!H639</f>
        <v>30</v>
      </c>
      <c r="B1023" s="209">
        <f>Survey!G639</f>
        <v>-1.0176000000000012</v>
      </c>
      <c r="C1023" s="49">
        <f t="shared" si="294"/>
        <v>-1.04</v>
      </c>
      <c r="D1023" s="52">
        <f t="shared" si="295"/>
        <v>5</v>
      </c>
      <c r="E1023" s="50">
        <f t="shared" si="296"/>
        <v>-5.2</v>
      </c>
      <c r="F1023" s="40"/>
      <c r="G1023" s="54"/>
      <c r="H1023" s="48"/>
      <c r="I1023" s="49" t="str">
        <f t="shared" si="300"/>
        <v/>
      </c>
      <c r="J1023" s="52" t="str">
        <f t="shared" si="301"/>
        <v/>
      </c>
      <c r="K1023" s="107" t="str">
        <f t="shared" si="302"/>
        <v/>
      </c>
      <c r="M1023" s="205"/>
      <c r="N1023" s="206"/>
      <c r="P1023" s="207"/>
      <c r="Q1023" s="206"/>
      <c r="T1023" s="206"/>
    </row>
    <row r="1024" spans="1:20" ht="15.6" customHeight="1" x14ac:dyDescent="0.3">
      <c r="A1024" s="208">
        <f>Survey!H640</f>
        <v>33</v>
      </c>
      <c r="B1024" s="209">
        <f>Survey!G640</f>
        <v>-0.89760000000000106</v>
      </c>
      <c r="C1024" s="49">
        <f t="shared" si="294"/>
        <v>-0.96</v>
      </c>
      <c r="D1024" s="52">
        <f t="shared" si="295"/>
        <v>3</v>
      </c>
      <c r="E1024" s="50">
        <f t="shared" si="296"/>
        <v>-2.88</v>
      </c>
      <c r="F1024" s="40"/>
      <c r="G1024" s="54"/>
      <c r="H1024" s="48"/>
      <c r="I1024" s="49" t="str">
        <f t="shared" si="300"/>
        <v/>
      </c>
      <c r="J1024" s="52" t="str">
        <f t="shared" si="301"/>
        <v/>
      </c>
      <c r="K1024" s="107" t="str">
        <f t="shared" si="302"/>
        <v/>
      </c>
      <c r="M1024" s="205"/>
      <c r="N1024" s="206"/>
      <c r="P1024" s="207"/>
      <c r="Q1024" s="206"/>
      <c r="T1024" s="206"/>
    </row>
    <row r="1025" spans="1:20" ht="15.6" customHeight="1" x14ac:dyDescent="0.3">
      <c r="A1025" s="208">
        <f>Survey!H641</f>
        <v>38</v>
      </c>
      <c r="B1025" s="209">
        <f>Survey!G641</f>
        <v>0.14239999999999875</v>
      </c>
      <c r="C1025" s="49">
        <f t="shared" si="294"/>
        <v>-0.38</v>
      </c>
      <c r="D1025" s="52">
        <f t="shared" si="295"/>
        <v>5</v>
      </c>
      <c r="E1025" s="50">
        <f t="shared" si="296"/>
        <v>-1.9</v>
      </c>
      <c r="F1025" s="40"/>
      <c r="G1025" s="54"/>
      <c r="H1025" s="48"/>
      <c r="I1025" s="49" t="str">
        <f t="shared" si="300"/>
        <v/>
      </c>
      <c r="J1025" s="52" t="str">
        <f t="shared" si="301"/>
        <v/>
      </c>
      <c r="K1025" s="107" t="str">
        <f t="shared" si="302"/>
        <v/>
      </c>
      <c r="M1025" s="205"/>
      <c r="N1025" s="206"/>
      <c r="P1025" s="207"/>
      <c r="Q1025" s="206"/>
      <c r="T1025" s="206"/>
    </row>
    <row r="1026" spans="1:20" ht="15.6" x14ac:dyDescent="0.3">
      <c r="A1026" s="208">
        <f>Survey!H643</f>
        <v>39</v>
      </c>
      <c r="B1026" s="209">
        <f>Survey!G643</f>
        <v>2.267399999999999</v>
      </c>
      <c r="C1026" s="49">
        <f t="shared" si="294"/>
        <v>1.21</v>
      </c>
      <c r="D1026" s="52">
        <f t="shared" si="295"/>
        <v>1</v>
      </c>
      <c r="E1026" s="50">
        <f t="shared" si="296"/>
        <v>1.21</v>
      </c>
      <c r="F1026" s="40"/>
      <c r="G1026" s="54"/>
      <c r="H1026" s="48"/>
      <c r="I1026" s="49" t="str">
        <f>IF(H1026="","",ROUNDUP(((#REF!+H1026)/2),2))</f>
        <v/>
      </c>
      <c r="J1026" s="52" t="str">
        <f>IF(G1026="","",ROUND((G1026-#REF!),2))</f>
        <v/>
      </c>
      <c r="K1026" s="107" t="str">
        <f t="shared" si="302"/>
        <v/>
      </c>
      <c r="M1026" s="205"/>
      <c r="N1026" s="206"/>
      <c r="P1026" s="207"/>
      <c r="Q1026" s="206"/>
      <c r="T1026" s="206"/>
    </row>
    <row r="1027" spans="1:20" ht="15.6" x14ac:dyDescent="0.3">
      <c r="A1027" s="208">
        <f>Survey!H644</f>
        <v>43</v>
      </c>
      <c r="B1027" s="209">
        <f>Survey!G644</f>
        <v>2.1673999999999989</v>
      </c>
      <c r="C1027" s="49">
        <f t="shared" si="294"/>
        <v>2.2199999999999998</v>
      </c>
      <c r="D1027" s="52">
        <f t="shared" si="295"/>
        <v>4</v>
      </c>
      <c r="E1027" s="50">
        <f t="shared" si="296"/>
        <v>8.8800000000000008</v>
      </c>
      <c r="F1027" s="40"/>
      <c r="G1027" s="54"/>
      <c r="H1027" s="48"/>
      <c r="I1027" s="49" t="str">
        <f t="shared" si="300"/>
        <v/>
      </c>
      <c r="J1027" s="52" t="str">
        <f t="shared" si="301"/>
        <v/>
      </c>
      <c r="K1027" s="107" t="str">
        <f t="shared" si="302"/>
        <v/>
      </c>
      <c r="M1027" s="205"/>
      <c r="N1027" s="206"/>
      <c r="P1027" s="207"/>
      <c r="Q1027" s="206"/>
      <c r="T1027" s="206"/>
    </row>
    <row r="1028" spans="1:20" ht="15.6" x14ac:dyDescent="0.3">
      <c r="A1028" s="208">
        <f>Survey!H645</f>
        <v>46</v>
      </c>
      <c r="B1028" s="209">
        <f>Survey!G645</f>
        <v>-4.2600000000001081E-2</v>
      </c>
      <c r="C1028" s="49">
        <f t="shared" si="294"/>
        <v>1.07</v>
      </c>
      <c r="D1028" s="52">
        <f t="shared" si="295"/>
        <v>3</v>
      </c>
      <c r="E1028" s="50">
        <f t="shared" si="296"/>
        <v>3.21</v>
      </c>
      <c r="F1028" s="40"/>
      <c r="G1028" s="54"/>
      <c r="H1028" s="48"/>
      <c r="I1028" s="49" t="str">
        <f t="shared" si="300"/>
        <v/>
      </c>
      <c r="J1028" s="52" t="str">
        <f t="shared" si="301"/>
        <v/>
      </c>
      <c r="K1028" s="107" t="str">
        <f t="shared" si="302"/>
        <v/>
      </c>
      <c r="M1028" s="205"/>
      <c r="N1028" s="206"/>
      <c r="P1028" s="207"/>
      <c r="Q1028" s="206"/>
      <c r="T1028" s="206"/>
    </row>
    <row r="1029" spans="1:20" ht="16.2" thickBot="1" x14ac:dyDescent="0.35">
      <c r="A1029" s="208">
        <f>Survey!H646</f>
        <v>51</v>
      </c>
      <c r="B1029" s="209">
        <f>Survey!G646</f>
        <v>0.65739999999999865</v>
      </c>
      <c r="C1029" s="49">
        <f t="shared" si="294"/>
        <v>0.31</v>
      </c>
      <c r="D1029" s="52">
        <f t="shared" si="295"/>
        <v>5</v>
      </c>
      <c r="E1029" s="50">
        <f t="shared" si="296"/>
        <v>1.55</v>
      </c>
      <c r="F1029" s="40"/>
      <c r="G1029" s="54"/>
      <c r="H1029" s="48"/>
      <c r="I1029" s="49" t="str">
        <f t="shared" si="300"/>
        <v/>
      </c>
      <c r="J1029" s="52" t="str">
        <f t="shared" si="301"/>
        <v/>
      </c>
      <c r="K1029" s="107" t="str">
        <f t="shared" si="302"/>
        <v/>
      </c>
      <c r="M1029" s="205"/>
      <c r="N1029" s="206"/>
      <c r="P1029" s="207"/>
      <c r="Q1029" s="206"/>
      <c r="T1029" s="206"/>
    </row>
    <row r="1030" spans="1:20" ht="16.2" thickBot="1" x14ac:dyDescent="0.35">
      <c r="A1030" s="287">
        <f>ROUND((SUM(D1014:D1029)),3)</f>
        <v>51</v>
      </c>
      <c r="B1030" s="275"/>
      <c r="C1030" s="272">
        <f>IF(A1030="","-",IF(A1030="-","-",IF(A1030=0,"-",ROUND((SUM(E1014:E1029)),3))))</f>
        <v>-1.91</v>
      </c>
      <c r="D1030" s="272"/>
      <c r="E1030" s="273"/>
      <c r="F1030" s="41"/>
      <c r="G1030" s="274">
        <f>ROUND((SUM(J1014:J1029)),3)</f>
        <v>5</v>
      </c>
      <c r="H1030" s="275"/>
      <c r="I1030" s="272">
        <f>IF(G1030="","-",IF(G1030="-","-",IF(G1030=0,"-",ROUND((SUM(K1014:K1029)),3))))</f>
        <v>8.65</v>
      </c>
      <c r="J1030" s="272"/>
      <c r="K1030" s="273"/>
      <c r="M1030" s="109" t="e">
        <f>#REF!</f>
        <v>#REF!</v>
      </c>
      <c r="N1030" s="7"/>
      <c r="Q1030" s="7"/>
      <c r="T1030" s="7"/>
    </row>
    <row r="1031" spans="1:20" ht="16.2" thickBot="1" x14ac:dyDescent="0.35">
      <c r="A1031" s="276">
        <f>IF(C1030="","-",IF(C1030="-","-",IF(I1030="","-",IF(I1030="-","-",IF((C1030-I1030)&lt;=0,((C1030-I1030)*-1),(C1030-I1030))))))</f>
        <v>10.56</v>
      </c>
      <c r="B1031" s="277"/>
      <c r="C1031" s="277"/>
      <c r="D1031" s="277"/>
      <c r="E1031" s="277"/>
      <c r="F1031" s="277"/>
      <c r="G1031" s="277"/>
      <c r="H1031" s="277"/>
      <c r="I1031" s="277"/>
      <c r="J1031" s="277"/>
      <c r="K1031" s="278"/>
      <c r="M1031" s="110" t="e">
        <f>#REF!</f>
        <v>#REF!</v>
      </c>
      <c r="N1031" s="7"/>
      <c r="Q1031" s="7"/>
      <c r="T1031" s="7"/>
    </row>
    <row r="1032" spans="1:20" ht="15.6" x14ac:dyDescent="0.3">
      <c r="A1032" s="211"/>
      <c r="B1032" s="211"/>
      <c r="C1032" s="211"/>
      <c r="D1032" s="211"/>
      <c r="E1032" s="211"/>
      <c r="F1032" s="211"/>
      <c r="G1032" s="211"/>
      <c r="H1032" s="211"/>
      <c r="I1032" s="211"/>
      <c r="J1032" s="211"/>
      <c r="K1032" s="211"/>
      <c r="M1032" s="110"/>
      <c r="N1032" s="7"/>
      <c r="Q1032" s="7"/>
      <c r="T1032" s="7"/>
    </row>
    <row r="1033" spans="1:20" ht="18" customHeight="1" x14ac:dyDescent="0.3">
      <c r="A1033" s="221"/>
      <c r="B1033" s="221"/>
      <c r="C1033" s="221"/>
      <c r="D1033" s="221"/>
      <c r="E1033" s="221"/>
      <c r="F1033" s="221"/>
      <c r="G1033" s="221"/>
      <c r="H1033" s="221"/>
      <c r="I1033" s="221"/>
      <c r="J1033" s="221"/>
      <c r="K1033" s="221"/>
      <c r="L1033" s="221"/>
      <c r="M1033" s="221"/>
      <c r="N1033" s="7"/>
      <c r="Q1033" s="7"/>
      <c r="T1033" s="7"/>
    </row>
    <row r="1034" spans="1:20" x14ac:dyDescent="0.3">
      <c r="N1034" s="7"/>
      <c r="Q1034" s="7"/>
      <c r="T1034" s="7"/>
    </row>
    <row r="1035" spans="1:20" x14ac:dyDescent="0.3">
      <c r="D1035" s="279">
        <f>A1018</f>
        <v>11</v>
      </c>
      <c r="E1035" s="279"/>
      <c r="F1035" s="279"/>
      <c r="G1035" s="279"/>
      <c r="H1035" s="279"/>
      <c r="I1035" s="279"/>
      <c r="J1035" s="279"/>
      <c r="N1035" s="7"/>
      <c r="Q1035" s="7"/>
      <c r="T1035" s="7"/>
    </row>
    <row r="1036" spans="1:20" x14ac:dyDescent="0.3">
      <c r="D1036" s="279"/>
      <c r="E1036" s="279"/>
      <c r="F1036" s="279"/>
      <c r="G1036" s="279"/>
      <c r="H1036" s="279"/>
      <c r="I1036" s="279"/>
      <c r="J1036" s="279"/>
      <c r="N1036" s="7"/>
      <c r="Q1036" s="7"/>
      <c r="T1036" s="7"/>
    </row>
    <row r="1037" spans="1:20" x14ac:dyDescent="0.3">
      <c r="N1037" s="7"/>
      <c r="Q1037" s="7"/>
      <c r="T1037" s="7"/>
    </row>
    <row r="1038" spans="1:20" x14ac:dyDescent="0.3">
      <c r="N1038" s="7"/>
      <c r="Q1038" s="7"/>
      <c r="T1038" s="7"/>
    </row>
    <row r="1039" spans="1:20" x14ac:dyDescent="0.3">
      <c r="N1039" s="7"/>
      <c r="Q1039" s="7"/>
      <c r="T1039" s="7"/>
    </row>
    <row r="1040" spans="1:20" x14ac:dyDescent="0.3">
      <c r="N1040" s="7"/>
      <c r="Q1040" s="7"/>
      <c r="T1040" s="7"/>
    </row>
    <row r="1041" spans="1:20" x14ac:dyDescent="0.3">
      <c r="N1041" s="7"/>
      <c r="Q1041" s="7"/>
      <c r="T1041" s="7"/>
    </row>
    <row r="1042" spans="1:20" x14ac:dyDescent="0.3">
      <c r="N1042" s="7"/>
      <c r="Q1042" s="7"/>
      <c r="T1042" s="7"/>
    </row>
    <row r="1043" spans="1:20" x14ac:dyDescent="0.3">
      <c r="N1043" s="7"/>
      <c r="Q1043" s="7"/>
      <c r="T1043" s="7"/>
    </row>
    <row r="1044" spans="1:20" x14ac:dyDescent="0.3">
      <c r="N1044" s="7"/>
      <c r="Q1044" s="7"/>
      <c r="T1044" s="7"/>
    </row>
    <row r="1045" spans="1:20" x14ac:dyDescent="0.3">
      <c r="N1045" s="7"/>
      <c r="Q1045" s="7"/>
      <c r="T1045" s="7"/>
    </row>
    <row r="1046" spans="1:20" ht="33.6" customHeight="1" x14ac:dyDescent="0.3">
      <c r="A1046" s="296" t="s">
        <v>149</v>
      </c>
      <c r="B1046" s="297"/>
      <c r="C1046" s="297"/>
      <c r="D1046" s="297"/>
      <c r="E1046" s="297"/>
      <c r="F1046" s="297"/>
      <c r="G1046" s="297"/>
      <c r="H1046" s="297"/>
      <c r="I1046" s="297"/>
      <c r="J1046" s="297"/>
      <c r="K1046" s="297"/>
      <c r="N1046" s="7"/>
      <c r="Q1046" s="7"/>
      <c r="T1046" s="7"/>
    </row>
    <row r="1047" spans="1:20" ht="16.2" thickBot="1" x14ac:dyDescent="0.35">
      <c r="M1047" s="267" t="s">
        <v>65</v>
      </c>
      <c r="N1047" s="267"/>
      <c r="O1047" s="108"/>
      <c r="P1047" s="267" t="s">
        <v>66</v>
      </c>
      <c r="Q1047" s="267"/>
      <c r="R1047" s="108"/>
      <c r="S1047" s="267" t="s">
        <v>67</v>
      </c>
      <c r="T1047" s="267"/>
    </row>
    <row r="1048" spans="1:20" ht="16.2" thickBot="1" x14ac:dyDescent="0.35">
      <c r="A1048" s="280" t="s">
        <v>8</v>
      </c>
      <c r="B1048" s="281"/>
      <c r="C1048" s="281"/>
      <c r="D1048" s="281"/>
      <c r="E1048" s="282"/>
      <c r="F1048" s="39"/>
      <c r="G1048" s="283" t="s">
        <v>63</v>
      </c>
      <c r="H1048" s="284"/>
      <c r="I1048" s="284"/>
      <c r="J1048" s="284"/>
      <c r="K1048" s="285"/>
      <c r="M1048" s="220" t="s">
        <v>68</v>
      </c>
      <c r="N1048" s="87">
        <v>9.5</v>
      </c>
      <c r="P1048" s="220" t="s">
        <v>69</v>
      </c>
      <c r="Q1048" s="88">
        <v>-1.458</v>
      </c>
      <c r="S1048" s="89">
        <v>0</v>
      </c>
      <c r="T1048" s="90">
        <v>2</v>
      </c>
    </row>
    <row r="1049" spans="1:20" ht="16.2" thickBot="1" x14ac:dyDescent="0.35">
      <c r="A1049" s="42" t="s">
        <v>11</v>
      </c>
      <c r="B1049" s="43" t="s">
        <v>12</v>
      </c>
      <c r="C1049" s="43" t="s">
        <v>13</v>
      </c>
      <c r="D1049" s="43" t="s">
        <v>11</v>
      </c>
      <c r="E1049" s="44" t="s">
        <v>14</v>
      </c>
      <c r="F1049" s="40"/>
      <c r="G1049" s="42" t="str">
        <f>A1049</f>
        <v>Dist</v>
      </c>
      <c r="H1049" s="43" t="str">
        <f>B1049</f>
        <v>R.L</v>
      </c>
      <c r="I1049" s="43" t="str">
        <f>C1049</f>
        <v>Av.RL</v>
      </c>
      <c r="J1049" s="43" t="str">
        <f>D1049</f>
        <v>Dist</v>
      </c>
      <c r="K1049" s="44" t="str">
        <f>E1049</f>
        <v>Area</v>
      </c>
      <c r="M1049" s="220" t="s">
        <v>70</v>
      </c>
      <c r="N1049" s="87">
        <v>6</v>
      </c>
      <c r="P1049" s="220" t="s">
        <v>70</v>
      </c>
      <c r="Q1049" s="88">
        <v>18.2</v>
      </c>
      <c r="S1049" s="88">
        <v>2</v>
      </c>
      <c r="T1049" s="88">
        <v>-3</v>
      </c>
    </row>
    <row r="1050" spans="1:20" ht="15.6" x14ac:dyDescent="0.3">
      <c r="A1050" s="208">
        <f>Survey!H648</f>
        <v>0</v>
      </c>
      <c r="B1050" s="209">
        <f>Survey!G648</f>
        <v>2.5703999999999985</v>
      </c>
      <c r="C1050" s="46" t="s">
        <v>15</v>
      </c>
      <c r="D1050" s="51" t="s">
        <v>15</v>
      </c>
      <c r="E1050" s="47" t="s">
        <v>15</v>
      </c>
      <c r="F1050" s="40"/>
      <c r="G1050" s="53">
        <v>0</v>
      </c>
      <c r="H1050" s="45">
        <v>1.5459999999999967</v>
      </c>
      <c r="I1050" s="46" t="s">
        <v>15</v>
      </c>
      <c r="J1050" s="51" t="s">
        <v>15</v>
      </c>
      <c r="K1050" s="106" t="s">
        <v>15</v>
      </c>
      <c r="M1050" s="220" t="s">
        <v>71</v>
      </c>
      <c r="N1050" s="87">
        <v>23</v>
      </c>
      <c r="P1050" s="220" t="s">
        <v>71</v>
      </c>
      <c r="Q1050" s="87">
        <v>23</v>
      </c>
      <c r="S1050" s="88">
        <v>15</v>
      </c>
      <c r="T1050" s="88">
        <v>12</v>
      </c>
    </row>
    <row r="1051" spans="1:20" ht="15.6" x14ac:dyDescent="0.3">
      <c r="A1051" s="208">
        <f>Survey!H649</f>
        <v>4</v>
      </c>
      <c r="B1051" s="209">
        <f>Survey!G649</f>
        <v>2.3703999999999987</v>
      </c>
      <c r="C1051" s="49">
        <f>IF(B1051="","",ROUNDUP(((B1050+B1051)/2),2))</f>
        <v>2.48</v>
      </c>
      <c r="D1051" s="52">
        <f>IF(A1051="","",ROUND((A1051-A1050),2))</f>
        <v>4</v>
      </c>
      <c r="E1051" s="50">
        <f>IF(D1051="","",IF(B1051="","",ROUND((D1051*C1051),3)))</f>
        <v>9.92</v>
      </c>
      <c r="F1051" s="40"/>
      <c r="G1051" s="54">
        <v>5</v>
      </c>
      <c r="H1051" s="48">
        <v>1.6659999999999968</v>
      </c>
      <c r="I1051" s="49">
        <f>IF(H1051="","",ROUNDUP(((H1050+H1051)/2),2))</f>
        <v>1.61</v>
      </c>
      <c r="J1051" s="52">
        <f>IF(G1051="","",ROUND((G1051-G1050),2))</f>
        <v>5</v>
      </c>
      <c r="K1051" s="107">
        <f>IF(J1051="","",IF(H1051="","",ROUND((J1051*I1051),3)))</f>
        <v>8.0500000000000007</v>
      </c>
      <c r="M1051" s="91">
        <v>2</v>
      </c>
      <c r="N1051" s="92">
        <v>2</v>
      </c>
      <c r="P1051" s="93">
        <v>1.5</v>
      </c>
      <c r="Q1051" s="94">
        <v>1.5</v>
      </c>
      <c r="T1051" s="222"/>
    </row>
    <row r="1052" spans="1:20" ht="15.6" x14ac:dyDescent="0.3">
      <c r="A1052" s="208">
        <f>Survey!H650</f>
        <v>8.5</v>
      </c>
      <c r="B1052" s="209">
        <f>Survey!G650</f>
        <v>1.4003999999999985</v>
      </c>
      <c r="C1052" s="49">
        <f t="shared" ref="C1052" si="303">IF(B1052="","",ROUNDUP(((B1051+B1052)/2),2))</f>
        <v>1.89</v>
      </c>
      <c r="D1052" s="52">
        <f t="shared" ref="D1052" si="304">IF(A1052="","",ROUND((A1052-A1051),2))</f>
        <v>4.5</v>
      </c>
      <c r="E1052" s="50">
        <f t="shared" ref="E1052" si="305">IF(D1052="","",IF(B1052="","",ROUND((D1052*C1052),3)))</f>
        <v>8.5050000000000008</v>
      </c>
      <c r="F1052" s="40"/>
      <c r="G1052" s="54"/>
      <c r="H1052" s="48"/>
      <c r="I1052" s="49" t="str">
        <f t="shared" ref="I1052:I1064" si="306">IF(H1052="","",ROUNDUP(((H1051+H1052)/2),2))</f>
        <v/>
      </c>
      <c r="J1052" s="52" t="str">
        <f t="shared" ref="J1052:J1064" si="307">IF(G1052="","",ROUND((G1052-G1051),2))</f>
        <v/>
      </c>
      <c r="K1052" s="107" t="str">
        <f t="shared" ref="K1052:K1064" si="308">IF(J1052="","",IF(H1052="","",ROUND((J1052*I1052),3)))</f>
        <v/>
      </c>
      <c r="M1052" s="95">
        <v>1</v>
      </c>
      <c r="N1052" s="88">
        <v>0</v>
      </c>
      <c r="P1052" s="96">
        <v>33.5</v>
      </c>
      <c r="Q1052" s="88">
        <v>1.7359999999999967</v>
      </c>
      <c r="S1052" s="286" t="s">
        <v>72</v>
      </c>
      <c r="T1052" s="286"/>
    </row>
    <row r="1053" spans="1:20" ht="15.6" x14ac:dyDescent="0.3">
      <c r="A1053" s="208">
        <f>Survey!H652</f>
        <v>11</v>
      </c>
      <c r="B1053" s="209">
        <f>Survey!G652</f>
        <v>0.25339999999999874</v>
      </c>
      <c r="C1053" s="49">
        <f t="shared" ref="C1053:C1071" si="309">IF(B1053="","",ROUNDUP(((B1052+B1053)/2),2))</f>
        <v>0.83</v>
      </c>
      <c r="D1053" s="52">
        <f t="shared" ref="D1053:D1071" si="310">IF(A1053="","",ROUND((A1053-A1052),2))</f>
        <v>2.5</v>
      </c>
      <c r="E1053" s="50">
        <f t="shared" ref="E1053:E1071" si="311">IF(D1053="","",IF(B1053="","",ROUND((D1053*C1053),3)))</f>
        <v>2.0750000000000002</v>
      </c>
      <c r="F1053" s="40"/>
      <c r="G1053" s="54"/>
      <c r="H1053" s="48"/>
      <c r="I1053" s="49" t="str">
        <f>IF(H1053="","",ROUNDUP(((#REF!+H1053)/2),2))</f>
        <v/>
      </c>
      <c r="J1053" s="52" t="str">
        <f>IF(G1053="","",ROUND((G1053-#REF!),2))</f>
        <v/>
      </c>
      <c r="K1053" s="107" t="str">
        <f t="shared" si="308"/>
        <v/>
      </c>
      <c r="M1053" s="99" t="e">
        <f>IF(N1049="","-",(#REF!+N1049))</f>
        <v>#REF!</v>
      </c>
      <c r="N1053" s="88">
        <f>IF(N1048="","-",N1048)</f>
        <v>9.5</v>
      </c>
      <c r="P1053" s="100" t="e">
        <f>IF(Q1049="","",(#REF!+Q1049))</f>
        <v>#REF!</v>
      </c>
      <c r="Q1053" s="88">
        <f>IF(Q1048="","",Q1048)</f>
        <v>-1.458</v>
      </c>
      <c r="S1053" s="101" t="s">
        <v>73</v>
      </c>
      <c r="T1053" s="88" t="e">
        <f>IF(S1049="","",IF(T1049="","",(T1049+((#REF!-T1048)*((S1049-T1049)/(S1048-T1048))))))</f>
        <v>#REF!</v>
      </c>
    </row>
    <row r="1054" spans="1:20" ht="15.6" x14ac:dyDescent="0.3">
      <c r="A1054" s="208">
        <f>Survey!H653</f>
        <v>13</v>
      </c>
      <c r="B1054" s="209">
        <f>Survey!G653</f>
        <v>-0.57660000000000133</v>
      </c>
      <c r="C1054" s="49">
        <f t="shared" si="309"/>
        <v>-0.17</v>
      </c>
      <c r="D1054" s="52">
        <f t="shared" si="310"/>
        <v>2</v>
      </c>
      <c r="E1054" s="50">
        <f t="shared" si="311"/>
        <v>-0.34</v>
      </c>
      <c r="F1054" s="40"/>
      <c r="G1054" s="54"/>
      <c r="H1054" s="48"/>
      <c r="I1054" s="49" t="str">
        <f t="shared" si="306"/>
        <v/>
      </c>
      <c r="J1054" s="52" t="str">
        <f t="shared" si="307"/>
        <v/>
      </c>
      <c r="K1054" s="107" t="str">
        <f t="shared" si="308"/>
        <v/>
      </c>
      <c r="M1054" s="102" t="e">
        <f>IF(N1054="","-",(M1053+(N1051*(N1048-N1054))))</f>
        <v>#REF!</v>
      </c>
      <c r="N1054" s="88">
        <v>0</v>
      </c>
      <c r="P1054" s="103" t="e">
        <f>IF(Q1048="","-",(P1053+(Q1051*IF((Q1053-Q1054)&lt;0,((Q1053-Q1054)*-1),(Q1053-Q1054)))))</f>
        <v>#REF!</v>
      </c>
      <c r="Q1054" s="88">
        <v>-0.39</v>
      </c>
      <c r="S1054" s="101" t="s">
        <v>74</v>
      </c>
      <c r="T1054" s="88" t="e">
        <f>IF(S1050="","",IF(T1050="","",(T1050+((#REF!-T1048)*((S1050-T1050)/(S1048-T1048))))))</f>
        <v>#REF!</v>
      </c>
    </row>
    <row r="1055" spans="1:20" ht="15.6" x14ac:dyDescent="0.3">
      <c r="A1055" s="208">
        <f>Survey!H654</f>
        <v>16</v>
      </c>
      <c r="B1055" s="209">
        <f>Survey!G654</f>
        <v>-1.2266000000000012</v>
      </c>
      <c r="C1055" s="49">
        <f t="shared" si="309"/>
        <v>-0.91</v>
      </c>
      <c r="D1055" s="52">
        <f t="shared" si="310"/>
        <v>3</v>
      </c>
      <c r="E1055" s="50">
        <f t="shared" si="311"/>
        <v>-2.73</v>
      </c>
      <c r="F1055" s="40"/>
      <c r="G1055" s="54"/>
      <c r="H1055" s="48"/>
      <c r="I1055" s="49" t="str">
        <f t="shared" si="306"/>
        <v/>
      </c>
      <c r="J1055" s="52" t="str">
        <f t="shared" si="307"/>
        <v/>
      </c>
      <c r="K1055" s="107" t="str">
        <f t="shared" si="308"/>
        <v/>
      </c>
      <c r="M1055" s="205"/>
      <c r="N1055" s="206"/>
      <c r="P1055" s="207"/>
      <c r="Q1055" s="206"/>
      <c r="T1055" s="206"/>
    </row>
    <row r="1056" spans="1:20" ht="15.6" x14ac:dyDescent="0.3">
      <c r="A1056" s="208">
        <f>Survey!H655</f>
        <v>20</v>
      </c>
      <c r="B1056" s="209">
        <f>Survey!G655</f>
        <v>-1.3566000000000011</v>
      </c>
      <c r="C1056" s="49">
        <f t="shared" si="309"/>
        <v>-1.3</v>
      </c>
      <c r="D1056" s="52">
        <f t="shared" si="310"/>
        <v>4</v>
      </c>
      <c r="E1056" s="50">
        <f t="shared" si="311"/>
        <v>-5.2</v>
      </c>
      <c r="F1056" s="40"/>
      <c r="G1056" s="54"/>
      <c r="H1056" s="48"/>
      <c r="I1056" s="49" t="str">
        <f t="shared" si="306"/>
        <v/>
      </c>
      <c r="J1056" s="52" t="str">
        <f t="shared" si="307"/>
        <v/>
      </c>
      <c r="K1056" s="107" t="str">
        <f t="shared" si="308"/>
        <v/>
      </c>
      <c r="M1056" s="205"/>
      <c r="N1056" s="206"/>
      <c r="P1056" s="207"/>
      <c r="Q1056" s="206"/>
      <c r="T1056" s="206"/>
    </row>
    <row r="1057" spans="1:20" ht="15.6" x14ac:dyDescent="0.3">
      <c r="A1057" s="208">
        <f>Survey!H656</f>
        <v>24</v>
      </c>
      <c r="B1057" s="209">
        <f>Survey!G656</f>
        <v>-1.3866000000000014</v>
      </c>
      <c r="C1057" s="49">
        <f t="shared" si="309"/>
        <v>-1.3800000000000001</v>
      </c>
      <c r="D1057" s="52">
        <f t="shared" si="310"/>
        <v>4</v>
      </c>
      <c r="E1057" s="50">
        <f t="shared" si="311"/>
        <v>-5.52</v>
      </c>
      <c r="F1057" s="40"/>
      <c r="G1057" s="54"/>
      <c r="H1057" s="48"/>
      <c r="I1057" s="49" t="str">
        <f t="shared" si="306"/>
        <v/>
      </c>
      <c r="J1057" s="52" t="str">
        <f t="shared" si="307"/>
        <v/>
      </c>
      <c r="K1057" s="107" t="str">
        <f t="shared" si="308"/>
        <v/>
      </c>
      <c r="M1057" s="205"/>
      <c r="N1057" s="206"/>
      <c r="P1057" s="207"/>
      <c r="Q1057" s="206"/>
      <c r="T1057" s="206"/>
    </row>
    <row r="1058" spans="1:20" ht="15.6" x14ac:dyDescent="0.3">
      <c r="A1058" s="208">
        <f>Survey!H657</f>
        <v>27</v>
      </c>
      <c r="B1058" s="209">
        <f>Survey!G657</f>
        <v>-1.4066000000000014</v>
      </c>
      <c r="C1058" s="49">
        <f t="shared" si="309"/>
        <v>-1.4</v>
      </c>
      <c r="D1058" s="52">
        <f t="shared" si="310"/>
        <v>3</v>
      </c>
      <c r="E1058" s="50">
        <f t="shared" si="311"/>
        <v>-4.2</v>
      </c>
      <c r="F1058" s="40"/>
      <c r="G1058" s="54"/>
      <c r="H1058" s="48"/>
      <c r="I1058" s="49" t="str">
        <f t="shared" si="306"/>
        <v/>
      </c>
      <c r="J1058" s="52" t="str">
        <f t="shared" si="307"/>
        <v/>
      </c>
      <c r="K1058" s="107" t="str">
        <f t="shared" si="308"/>
        <v/>
      </c>
      <c r="M1058" s="205"/>
      <c r="N1058" s="206"/>
      <c r="P1058" s="207"/>
      <c r="Q1058" s="206"/>
      <c r="T1058" s="206"/>
    </row>
    <row r="1059" spans="1:20" ht="15.6" x14ac:dyDescent="0.3">
      <c r="A1059" s="208">
        <f>Survey!H658</f>
        <v>30</v>
      </c>
      <c r="B1059" s="209">
        <f>Survey!G658</f>
        <v>-1.2166000000000015</v>
      </c>
      <c r="C1059" s="49">
        <f t="shared" si="309"/>
        <v>-1.32</v>
      </c>
      <c r="D1059" s="52">
        <f t="shared" si="310"/>
        <v>3</v>
      </c>
      <c r="E1059" s="50">
        <f t="shared" si="311"/>
        <v>-3.96</v>
      </c>
      <c r="F1059" s="40"/>
      <c r="G1059" s="54"/>
      <c r="H1059" s="48"/>
      <c r="I1059" s="49" t="str">
        <f t="shared" si="306"/>
        <v/>
      </c>
      <c r="J1059" s="52" t="str">
        <f t="shared" si="307"/>
        <v/>
      </c>
      <c r="K1059" s="107" t="str">
        <f t="shared" si="308"/>
        <v/>
      </c>
      <c r="M1059" s="205"/>
      <c r="N1059" s="206"/>
      <c r="P1059" s="207"/>
      <c r="Q1059" s="206"/>
      <c r="T1059" s="206"/>
    </row>
    <row r="1060" spans="1:20" ht="15.6" x14ac:dyDescent="0.3">
      <c r="A1060" s="208">
        <f>Survey!H659</f>
        <v>32</v>
      </c>
      <c r="B1060" s="209">
        <f>Survey!G659</f>
        <v>-1.2866000000000013</v>
      </c>
      <c r="C1060" s="49">
        <f t="shared" si="309"/>
        <v>-1.26</v>
      </c>
      <c r="D1060" s="52">
        <f t="shared" si="310"/>
        <v>2</v>
      </c>
      <c r="E1060" s="50">
        <f t="shared" si="311"/>
        <v>-2.52</v>
      </c>
      <c r="F1060" s="40"/>
      <c r="G1060" s="54"/>
      <c r="H1060" s="48"/>
      <c r="I1060" s="49" t="str">
        <f t="shared" si="306"/>
        <v/>
      </c>
      <c r="J1060" s="52" t="str">
        <f t="shared" si="307"/>
        <v/>
      </c>
      <c r="K1060" s="107" t="str">
        <f t="shared" si="308"/>
        <v/>
      </c>
      <c r="M1060" s="205"/>
      <c r="N1060" s="206"/>
      <c r="P1060" s="207"/>
      <c r="Q1060" s="206"/>
      <c r="T1060" s="206"/>
    </row>
    <row r="1061" spans="1:20" ht="15.6" customHeight="1" x14ac:dyDescent="0.3">
      <c r="A1061" s="208">
        <f>Survey!H660</f>
        <v>37</v>
      </c>
      <c r="B1061" s="209">
        <f>Survey!G660</f>
        <v>-1.5066000000000015</v>
      </c>
      <c r="C1061" s="49">
        <f t="shared" si="309"/>
        <v>-1.4</v>
      </c>
      <c r="D1061" s="52">
        <f t="shared" si="310"/>
        <v>5</v>
      </c>
      <c r="E1061" s="50">
        <f t="shared" si="311"/>
        <v>-7</v>
      </c>
      <c r="F1061" s="40"/>
      <c r="G1061" s="54"/>
      <c r="H1061" s="48"/>
      <c r="I1061" s="49" t="str">
        <f t="shared" si="306"/>
        <v/>
      </c>
      <c r="J1061" s="52" t="str">
        <f t="shared" si="307"/>
        <v/>
      </c>
      <c r="K1061" s="107" t="str">
        <f t="shared" si="308"/>
        <v/>
      </c>
      <c r="M1061" s="205"/>
      <c r="N1061" s="206"/>
      <c r="P1061" s="207"/>
      <c r="Q1061" s="206"/>
      <c r="T1061" s="206"/>
    </row>
    <row r="1062" spans="1:20" ht="15.6" customHeight="1" x14ac:dyDescent="0.3">
      <c r="A1062" s="208">
        <f>Survey!H661</f>
        <v>40</v>
      </c>
      <c r="B1062" s="209">
        <f>Survey!G661</f>
        <v>-1.0466000000000015</v>
      </c>
      <c r="C1062" s="49">
        <f t="shared" si="309"/>
        <v>-1.28</v>
      </c>
      <c r="D1062" s="52">
        <f t="shared" si="310"/>
        <v>3</v>
      </c>
      <c r="E1062" s="50">
        <f t="shared" si="311"/>
        <v>-3.84</v>
      </c>
      <c r="F1062" s="40"/>
      <c r="G1062" s="54"/>
      <c r="H1062" s="48"/>
      <c r="I1062" s="49" t="str">
        <f t="shared" si="306"/>
        <v/>
      </c>
      <c r="J1062" s="52" t="str">
        <f t="shared" si="307"/>
        <v/>
      </c>
      <c r="K1062" s="107" t="str">
        <f t="shared" si="308"/>
        <v/>
      </c>
      <c r="M1062" s="205"/>
      <c r="N1062" s="206"/>
      <c r="P1062" s="207"/>
      <c r="Q1062" s="206"/>
      <c r="T1062" s="206"/>
    </row>
    <row r="1063" spans="1:20" ht="15.6" x14ac:dyDescent="0.3">
      <c r="A1063" s="208">
        <f>Survey!H662</f>
        <v>45</v>
      </c>
      <c r="B1063" s="209">
        <f>Survey!G662</f>
        <v>-0.47660000000000124</v>
      </c>
      <c r="C1063" s="49">
        <f t="shared" si="309"/>
        <v>-0.77</v>
      </c>
      <c r="D1063" s="52">
        <f t="shared" si="310"/>
        <v>5</v>
      </c>
      <c r="E1063" s="50">
        <f t="shared" si="311"/>
        <v>-3.85</v>
      </c>
      <c r="F1063" s="40"/>
      <c r="G1063" s="54"/>
      <c r="H1063" s="48"/>
      <c r="I1063" s="49" t="str">
        <f t="shared" si="306"/>
        <v/>
      </c>
      <c r="J1063" s="52" t="str">
        <f t="shared" si="307"/>
        <v/>
      </c>
      <c r="K1063" s="107" t="str">
        <f t="shared" si="308"/>
        <v/>
      </c>
      <c r="M1063" s="205"/>
      <c r="N1063" s="206"/>
      <c r="P1063" s="207"/>
      <c r="Q1063" s="206"/>
      <c r="T1063" s="206"/>
    </row>
    <row r="1064" spans="1:20" ht="15.6" x14ac:dyDescent="0.3">
      <c r="A1064" s="208">
        <f>Survey!H663</f>
        <v>50</v>
      </c>
      <c r="B1064" s="209">
        <f>Survey!G663</f>
        <v>0.7133999999999987</v>
      </c>
      <c r="C1064" s="49">
        <f t="shared" si="309"/>
        <v>0.12</v>
      </c>
      <c r="D1064" s="52">
        <f t="shared" si="310"/>
        <v>5</v>
      </c>
      <c r="E1064" s="50">
        <f t="shared" si="311"/>
        <v>0.6</v>
      </c>
      <c r="F1064" s="40"/>
      <c r="G1064" s="54"/>
      <c r="H1064" s="48"/>
      <c r="I1064" s="49" t="str">
        <f t="shared" si="306"/>
        <v/>
      </c>
      <c r="J1064" s="52" t="str">
        <f t="shared" si="307"/>
        <v/>
      </c>
      <c r="K1064" s="107" t="str">
        <f t="shared" si="308"/>
        <v/>
      </c>
      <c r="M1064" s="205"/>
      <c r="N1064" s="206"/>
      <c r="P1064" s="207"/>
      <c r="Q1064" s="206"/>
      <c r="T1064" s="206"/>
    </row>
    <row r="1065" spans="1:20" ht="15.6" x14ac:dyDescent="0.3">
      <c r="A1065" s="208">
        <f>Survey!H665</f>
        <v>51.5</v>
      </c>
      <c r="B1065" s="209">
        <f>Survey!G665</f>
        <v>1.5803999999999987</v>
      </c>
      <c r="C1065" s="49">
        <f t="shared" si="309"/>
        <v>1.1499999999999999</v>
      </c>
      <c r="D1065" s="52">
        <f t="shared" si="310"/>
        <v>1.5</v>
      </c>
      <c r="E1065" s="50">
        <f t="shared" si="311"/>
        <v>1.7250000000000001</v>
      </c>
      <c r="F1065" s="40"/>
      <c r="G1065" s="54"/>
      <c r="H1065" s="48"/>
      <c r="I1065" s="49" t="str">
        <f>IF(H1065="","",ROUNDUP(((#REF!+H1065)/2),2))</f>
        <v/>
      </c>
      <c r="J1065" s="52" t="str">
        <f>IF(G1065="","",ROUND((G1065-#REF!),2))</f>
        <v/>
      </c>
      <c r="K1065" s="107" t="str">
        <f t="shared" ref="K1065:K1071" si="312">IF(J1065="","",IF(H1065="","",ROUND((J1065*I1065),3)))</f>
        <v/>
      </c>
      <c r="M1065" s="205"/>
      <c r="N1065" s="206"/>
      <c r="P1065" s="207"/>
      <c r="Q1065" s="206"/>
      <c r="T1065" s="206"/>
    </row>
    <row r="1066" spans="1:20" ht="15.6" x14ac:dyDescent="0.3">
      <c r="A1066" s="208">
        <f>Survey!H666</f>
        <v>54</v>
      </c>
      <c r="B1066" s="209">
        <f>Survey!G666</f>
        <v>1.9403999999999986</v>
      </c>
      <c r="C1066" s="49">
        <f t="shared" si="309"/>
        <v>1.77</v>
      </c>
      <c r="D1066" s="52">
        <f t="shared" si="310"/>
        <v>2.5</v>
      </c>
      <c r="E1066" s="50">
        <f t="shared" si="311"/>
        <v>4.4249999999999998</v>
      </c>
      <c r="F1066" s="40"/>
      <c r="G1066" s="54"/>
      <c r="H1066" s="48"/>
      <c r="I1066" s="49" t="str">
        <f t="shared" ref="I1066:I1071" si="313">IF(H1066="","",ROUNDUP(((H1065+H1066)/2),2))</f>
        <v/>
      </c>
      <c r="J1066" s="52" t="str">
        <f t="shared" ref="J1066:J1071" si="314">IF(G1066="","",ROUND((G1066-G1065),2))</f>
        <v/>
      </c>
      <c r="K1066" s="107" t="str">
        <f t="shared" si="312"/>
        <v/>
      </c>
      <c r="M1066" s="205"/>
      <c r="N1066" s="206"/>
      <c r="P1066" s="207"/>
      <c r="Q1066" s="206"/>
      <c r="T1066" s="206"/>
    </row>
    <row r="1067" spans="1:20" ht="15.6" x14ac:dyDescent="0.3">
      <c r="A1067" s="208">
        <f>Survey!H667</f>
        <v>56</v>
      </c>
      <c r="B1067" s="209">
        <f>Survey!G667</f>
        <v>2.6803999999999988</v>
      </c>
      <c r="C1067" s="49">
        <f t="shared" si="309"/>
        <v>2.3199999999999998</v>
      </c>
      <c r="D1067" s="52">
        <f t="shared" si="310"/>
        <v>2</v>
      </c>
      <c r="E1067" s="50">
        <f t="shared" si="311"/>
        <v>4.6399999999999997</v>
      </c>
      <c r="F1067" s="40"/>
      <c r="G1067" s="54"/>
      <c r="H1067" s="48"/>
      <c r="I1067" s="49" t="str">
        <f t="shared" si="313"/>
        <v/>
      </c>
      <c r="J1067" s="52" t="str">
        <f t="shared" si="314"/>
        <v/>
      </c>
      <c r="K1067" s="107" t="str">
        <f t="shared" si="312"/>
        <v/>
      </c>
      <c r="M1067" s="205"/>
      <c r="N1067" s="206"/>
      <c r="P1067" s="207"/>
      <c r="Q1067" s="206"/>
      <c r="T1067" s="206"/>
    </row>
    <row r="1068" spans="1:20" ht="15.6" x14ac:dyDescent="0.3">
      <c r="A1068" s="208">
        <f>Survey!H668</f>
        <v>59</v>
      </c>
      <c r="B1068" s="209">
        <f>Survey!G668</f>
        <v>2.4003999999999985</v>
      </c>
      <c r="C1068" s="49">
        <f t="shared" si="309"/>
        <v>2.5499999999999998</v>
      </c>
      <c r="D1068" s="52">
        <f t="shared" si="310"/>
        <v>3</v>
      </c>
      <c r="E1068" s="50">
        <f t="shared" si="311"/>
        <v>7.65</v>
      </c>
      <c r="F1068" s="40"/>
      <c r="G1068" s="54"/>
      <c r="H1068" s="48"/>
      <c r="I1068" s="49" t="str">
        <f t="shared" si="313"/>
        <v/>
      </c>
      <c r="J1068" s="52" t="str">
        <f t="shared" si="314"/>
        <v/>
      </c>
      <c r="K1068" s="107" t="str">
        <f t="shared" si="312"/>
        <v/>
      </c>
      <c r="M1068" s="205"/>
      <c r="N1068" s="206"/>
      <c r="P1068" s="207"/>
      <c r="Q1068" s="206"/>
      <c r="T1068" s="206"/>
    </row>
    <row r="1069" spans="1:20" ht="15.6" x14ac:dyDescent="0.3">
      <c r="A1069" s="208">
        <f>Survey!H669</f>
        <v>62</v>
      </c>
      <c r="B1069" s="209">
        <f>Survey!G669</f>
        <v>2.0503999999999989</v>
      </c>
      <c r="C1069" s="49">
        <f t="shared" si="309"/>
        <v>2.23</v>
      </c>
      <c r="D1069" s="52">
        <f t="shared" si="310"/>
        <v>3</v>
      </c>
      <c r="E1069" s="50">
        <f t="shared" si="311"/>
        <v>6.69</v>
      </c>
      <c r="F1069" s="40"/>
      <c r="G1069" s="54"/>
      <c r="H1069" s="48"/>
      <c r="I1069" s="49" t="str">
        <f t="shared" si="313"/>
        <v/>
      </c>
      <c r="J1069" s="52" t="str">
        <f t="shared" si="314"/>
        <v/>
      </c>
      <c r="K1069" s="107" t="str">
        <f t="shared" si="312"/>
        <v/>
      </c>
      <c r="M1069" s="205"/>
      <c r="N1069" s="206"/>
      <c r="P1069" s="207"/>
      <c r="Q1069" s="206"/>
      <c r="T1069" s="206"/>
    </row>
    <row r="1070" spans="1:20" ht="15.6" x14ac:dyDescent="0.3">
      <c r="A1070" s="208">
        <f>Survey!H670</f>
        <v>67</v>
      </c>
      <c r="B1070" s="209">
        <f>Survey!G670</f>
        <v>2.1603999999999988</v>
      </c>
      <c r="C1070" s="49">
        <f t="shared" si="309"/>
        <v>2.11</v>
      </c>
      <c r="D1070" s="52">
        <f t="shared" si="310"/>
        <v>5</v>
      </c>
      <c r="E1070" s="50">
        <f t="shared" si="311"/>
        <v>10.55</v>
      </c>
      <c r="F1070" s="40"/>
      <c r="G1070" s="54"/>
      <c r="H1070" s="48"/>
      <c r="I1070" s="49" t="str">
        <f t="shared" si="313"/>
        <v/>
      </c>
      <c r="J1070" s="52" t="str">
        <f t="shared" si="314"/>
        <v/>
      </c>
      <c r="K1070" s="107" t="str">
        <f t="shared" si="312"/>
        <v/>
      </c>
      <c r="M1070" s="205"/>
      <c r="N1070" s="206"/>
      <c r="P1070" s="207"/>
      <c r="Q1070" s="206"/>
      <c r="T1070" s="206"/>
    </row>
    <row r="1071" spans="1:20" ht="16.2" thickBot="1" x14ac:dyDescent="0.35">
      <c r="A1071" s="208">
        <f>Survey!H671</f>
        <v>71</v>
      </c>
      <c r="B1071" s="209">
        <f>Survey!G671</f>
        <v>2.1803999999999988</v>
      </c>
      <c r="C1071" s="49">
        <f t="shared" si="309"/>
        <v>2.1799999999999997</v>
      </c>
      <c r="D1071" s="52">
        <f t="shared" si="310"/>
        <v>4</v>
      </c>
      <c r="E1071" s="50">
        <f t="shared" si="311"/>
        <v>8.7200000000000006</v>
      </c>
      <c r="F1071" s="40"/>
      <c r="G1071" s="54"/>
      <c r="H1071" s="48"/>
      <c r="I1071" s="49" t="str">
        <f t="shared" si="313"/>
        <v/>
      </c>
      <c r="J1071" s="52" t="str">
        <f t="shared" si="314"/>
        <v/>
      </c>
      <c r="K1071" s="107" t="str">
        <f t="shared" si="312"/>
        <v/>
      </c>
      <c r="M1071" s="205"/>
      <c r="N1071" s="206"/>
      <c r="P1071" s="207"/>
      <c r="Q1071" s="206"/>
      <c r="T1071" s="206"/>
    </row>
    <row r="1072" spans="1:20" ht="16.2" thickBot="1" x14ac:dyDescent="0.35">
      <c r="A1072" s="287">
        <f>ROUND((SUM(D1050:D1071)),3)</f>
        <v>71</v>
      </c>
      <c r="B1072" s="275"/>
      <c r="C1072" s="272">
        <f>IF(A1072="","-",IF(A1072="-","-",IF(A1072=0,"-",ROUND((SUM(E1050:E1071)),3))))</f>
        <v>26.34</v>
      </c>
      <c r="D1072" s="272"/>
      <c r="E1072" s="273"/>
      <c r="F1072" s="41"/>
      <c r="G1072" s="274">
        <f>ROUND((SUM(J1050:J1071)),3)</f>
        <v>5</v>
      </c>
      <c r="H1072" s="275"/>
      <c r="I1072" s="272">
        <f>IF(G1072="","-",IF(G1072="-","-",IF(G1072=0,"-",ROUND((SUM(K1050:K1071)),3))))</f>
        <v>8.0500000000000007</v>
      </c>
      <c r="J1072" s="272"/>
      <c r="K1072" s="273"/>
      <c r="M1072" s="109" t="e">
        <f>#REF!</f>
        <v>#REF!</v>
      </c>
      <c r="N1072" s="7"/>
      <c r="Q1072" s="7"/>
      <c r="T1072" s="7"/>
    </row>
    <row r="1073" spans="1:20" ht="16.2" thickBot="1" x14ac:dyDescent="0.35">
      <c r="A1073" s="276">
        <f>IF(C1072="","-",IF(C1072="-","-",IF(I1072="","-",IF(I1072="-","-",IF((C1072-I1072)&lt;=0,((C1072-I1072)*-1),(C1072-I1072))))))</f>
        <v>18.29</v>
      </c>
      <c r="B1073" s="277"/>
      <c r="C1073" s="277"/>
      <c r="D1073" s="277"/>
      <c r="E1073" s="277"/>
      <c r="F1073" s="277"/>
      <c r="G1073" s="277"/>
      <c r="H1073" s="277"/>
      <c r="I1073" s="277"/>
      <c r="J1073" s="277"/>
      <c r="K1073" s="278"/>
      <c r="M1073" s="110" t="e">
        <f>#REF!</f>
        <v>#REF!</v>
      </c>
      <c r="N1073" s="7"/>
      <c r="Q1073" s="7"/>
      <c r="T1073" s="7"/>
    </row>
    <row r="1074" spans="1:20" ht="15.6" x14ac:dyDescent="0.3">
      <c r="A1074" s="211"/>
      <c r="B1074" s="211"/>
      <c r="C1074" s="211"/>
      <c r="D1074" s="211"/>
      <c r="E1074" s="211"/>
      <c r="F1074" s="211"/>
      <c r="G1074" s="211"/>
      <c r="H1074" s="211"/>
      <c r="I1074" s="211"/>
      <c r="J1074" s="211"/>
      <c r="K1074" s="211"/>
      <c r="M1074" s="110"/>
      <c r="N1074" s="7"/>
      <c r="Q1074" s="7"/>
      <c r="T1074" s="7"/>
    </row>
    <row r="1075" spans="1:20" ht="18" customHeight="1" x14ac:dyDescent="0.3">
      <c r="A1075" s="221"/>
      <c r="B1075" s="221"/>
      <c r="C1075" s="221"/>
      <c r="D1075" s="221"/>
      <c r="E1075" s="221"/>
      <c r="F1075" s="221"/>
      <c r="G1075" s="221"/>
      <c r="H1075" s="221"/>
      <c r="I1075" s="221"/>
      <c r="J1075" s="221"/>
      <c r="K1075" s="221"/>
      <c r="L1075" s="221"/>
      <c r="M1075" s="221"/>
      <c r="N1075" s="7"/>
      <c r="Q1075" s="7"/>
      <c r="T1075" s="7"/>
    </row>
    <row r="1076" spans="1:20" x14ac:dyDescent="0.3">
      <c r="N1076" s="7"/>
      <c r="Q1076" s="7"/>
      <c r="T1076" s="7"/>
    </row>
    <row r="1077" spans="1:20" x14ac:dyDescent="0.3">
      <c r="D1077" s="279">
        <f>A1054</f>
        <v>13</v>
      </c>
      <c r="E1077" s="279"/>
      <c r="F1077" s="279"/>
      <c r="G1077" s="279"/>
      <c r="H1077" s="279"/>
      <c r="I1077" s="279"/>
      <c r="J1077" s="279"/>
      <c r="N1077" s="7"/>
      <c r="Q1077" s="7"/>
      <c r="T1077" s="7"/>
    </row>
    <row r="1078" spans="1:20" x14ac:dyDescent="0.3">
      <c r="D1078" s="279"/>
      <c r="E1078" s="279"/>
      <c r="F1078" s="279"/>
      <c r="G1078" s="279"/>
      <c r="H1078" s="279"/>
      <c r="I1078" s="279"/>
      <c r="J1078" s="279"/>
      <c r="N1078" s="7"/>
      <c r="Q1078" s="7"/>
      <c r="T1078" s="7"/>
    </row>
    <row r="1079" spans="1:20" x14ac:dyDescent="0.3">
      <c r="N1079" s="7"/>
      <c r="Q1079" s="7"/>
      <c r="T1079" s="7"/>
    </row>
    <row r="1080" spans="1:20" x14ac:dyDescent="0.3">
      <c r="N1080" s="7"/>
      <c r="Q1080" s="7"/>
      <c r="T1080" s="7"/>
    </row>
    <row r="1081" spans="1:20" x14ac:dyDescent="0.3">
      <c r="N1081" s="7"/>
      <c r="Q1081" s="7"/>
      <c r="T1081" s="7"/>
    </row>
    <row r="1082" spans="1:20" x14ac:dyDescent="0.3">
      <c r="N1082" s="7"/>
      <c r="Q1082" s="7"/>
      <c r="T1082" s="7"/>
    </row>
    <row r="1083" spans="1:20" x14ac:dyDescent="0.3">
      <c r="N1083" s="7"/>
      <c r="Q1083" s="7"/>
      <c r="T1083" s="7"/>
    </row>
    <row r="1084" spans="1:20" x14ac:dyDescent="0.3">
      <c r="N1084" s="7"/>
      <c r="Q1084" s="7"/>
      <c r="T1084" s="7"/>
    </row>
    <row r="1085" spans="1:20" x14ac:dyDescent="0.3">
      <c r="N1085" s="7"/>
      <c r="Q1085" s="7"/>
      <c r="T1085" s="7"/>
    </row>
    <row r="1086" spans="1:20" x14ac:dyDescent="0.3">
      <c r="N1086" s="7"/>
      <c r="Q1086" s="7"/>
      <c r="T1086" s="7"/>
    </row>
    <row r="1087" spans="1:20" x14ac:dyDescent="0.3">
      <c r="N1087" s="7"/>
      <c r="Q1087" s="7"/>
      <c r="T1087" s="7"/>
    </row>
    <row r="1088" spans="1:20" x14ac:dyDescent="0.3">
      <c r="N1088" s="7"/>
      <c r="Q1088" s="7"/>
      <c r="T1088" s="7"/>
    </row>
    <row r="1089" spans="1:20" ht="33.6" customHeight="1" x14ac:dyDescent="0.3">
      <c r="A1089" s="296" t="s">
        <v>150</v>
      </c>
      <c r="B1089" s="297"/>
      <c r="C1089" s="297"/>
      <c r="D1089" s="297"/>
      <c r="E1089" s="297"/>
      <c r="F1089" s="297"/>
      <c r="G1089" s="297"/>
      <c r="H1089" s="297"/>
      <c r="I1089" s="297"/>
      <c r="J1089" s="297"/>
      <c r="K1089" s="297"/>
      <c r="N1089" s="7"/>
      <c r="Q1089" s="7"/>
      <c r="T1089" s="7"/>
    </row>
    <row r="1090" spans="1:20" ht="16.2" thickBot="1" x14ac:dyDescent="0.35">
      <c r="M1090" s="267" t="s">
        <v>65</v>
      </c>
      <c r="N1090" s="267"/>
      <c r="O1090" s="108"/>
      <c r="P1090" s="267" t="s">
        <v>66</v>
      </c>
      <c r="Q1090" s="267"/>
      <c r="R1090" s="108"/>
      <c r="S1090" s="267" t="s">
        <v>67</v>
      </c>
      <c r="T1090" s="267"/>
    </row>
    <row r="1091" spans="1:20" ht="16.2" thickBot="1" x14ac:dyDescent="0.35">
      <c r="A1091" s="280" t="s">
        <v>8</v>
      </c>
      <c r="B1091" s="281"/>
      <c r="C1091" s="281"/>
      <c r="D1091" s="281"/>
      <c r="E1091" s="282"/>
      <c r="F1091" s="39"/>
      <c r="G1091" s="283" t="s">
        <v>63</v>
      </c>
      <c r="H1091" s="284"/>
      <c r="I1091" s="284"/>
      <c r="J1091" s="284"/>
      <c r="K1091" s="285"/>
      <c r="M1091" s="220" t="s">
        <v>68</v>
      </c>
      <c r="N1091" s="87">
        <v>9.5</v>
      </c>
      <c r="P1091" s="220" t="s">
        <v>69</v>
      </c>
      <c r="Q1091" s="88">
        <v>-1.476</v>
      </c>
      <c r="S1091" s="89">
        <v>0</v>
      </c>
      <c r="T1091" s="90">
        <v>2</v>
      </c>
    </row>
    <row r="1092" spans="1:20" ht="16.2" thickBot="1" x14ac:dyDescent="0.35">
      <c r="A1092" s="42" t="s">
        <v>11</v>
      </c>
      <c r="B1092" s="43" t="s">
        <v>12</v>
      </c>
      <c r="C1092" s="43" t="s">
        <v>13</v>
      </c>
      <c r="D1092" s="43" t="s">
        <v>11</v>
      </c>
      <c r="E1092" s="44" t="s">
        <v>14</v>
      </c>
      <c r="F1092" s="40"/>
      <c r="G1092" s="42" t="str">
        <f>A1092</f>
        <v>Dist</v>
      </c>
      <c r="H1092" s="43" t="str">
        <f>B1092</f>
        <v>R.L</v>
      </c>
      <c r="I1092" s="43" t="str">
        <f>C1092</f>
        <v>Av.RL</v>
      </c>
      <c r="J1092" s="43" t="str">
        <f>D1092</f>
        <v>Dist</v>
      </c>
      <c r="K1092" s="44" t="str">
        <f>E1092</f>
        <v>Area</v>
      </c>
      <c r="M1092" s="220" t="s">
        <v>70</v>
      </c>
      <c r="N1092" s="87">
        <v>6</v>
      </c>
      <c r="P1092" s="220" t="s">
        <v>70</v>
      </c>
      <c r="Q1092" s="88">
        <v>18.649999999999999</v>
      </c>
      <c r="S1092" s="88">
        <v>2</v>
      </c>
      <c r="T1092" s="88">
        <v>-3</v>
      </c>
    </row>
    <row r="1093" spans="1:20" ht="15.6" x14ac:dyDescent="0.3">
      <c r="A1093" s="208">
        <f>Survey!H673</f>
        <v>0</v>
      </c>
      <c r="B1093" s="209">
        <f>Survey!G673</f>
        <v>2.2410999999999985</v>
      </c>
      <c r="C1093" s="46" t="s">
        <v>15</v>
      </c>
      <c r="D1093" s="51" t="s">
        <v>15</v>
      </c>
      <c r="E1093" s="47" t="s">
        <v>15</v>
      </c>
      <c r="F1093" s="40"/>
      <c r="G1093" s="53">
        <v>0</v>
      </c>
      <c r="H1093" s="45">
        <v>1.7479999999999967</v>
      </c>
      <c r="I1093" s="46" t="s">
        <v>15</v>
      </c>
      <c r="J1093" s="51" t="s">
        <v>15</v>
      </c>
      <c r="K1093" s="106" t="s">
        <v>15</v>
      </c>
      <c r="M1093" s="220" t="s">
        <v>71</v>
      </c>
      <c r="N1093" s="87">
        <v>23</v>
      </c>
      <c r="P1093" s="220" t="s">
        <v>71</v>
      </c>
      <c r="Q1093" s="87">
        <v>23</v>
      </c>
      <c r="S1093" s="88">
        <v>15</v>
      </c>
      <c r="T1093" s="88">
        <v>12</v>
      </c>
    </row>
    <row r="1094" spans="1:20" ht="15.6" x14ac:dyDescent="0.3">
      <c r="A1094" s="208">
        <f>Survey!H674</f>
        <v>5</v>
      </c>
      <c r="B1094" s="209">
        <f>Survey!G674</f>
        <v>2.221099999999999</v>
      </c>
      <c r="C1094" s="49">
        <f>IF(B1094="","",ROUNDUP(((B1093+B1094)/2),2))</f>
        <v>2.2399999999999998</v>
      </c>
      <c r="D1094" s="52">
        <f>IF(A1094="","",ROUND((A1094-A1093),2))</f>
        <v>5</v>
      </c>
      <c r="E1094" s="50">
        <f>IF(D1094="","",IF(B1094="","",ROUND((D1094*C1094),3)))</f>
        <v>11.2</v>
      </c>
      <c r="F1094" s="40"/>
      <c r="G1094" s="54">
        <v>10</v>
      </c>
      <c r="H1094" s="48">
        <v>1.7779999999999967</v>
      </c>
      <c r="I1094" s="49">
        <f>IF(H1094="","",ROUNDUP(((H1093+H1094)/2),2))</f>
        <v>1.77</v>
      </c>
      <c r="J1094" s="52">
        <f>IF(G1094="","",ROUND((G1094-G1093),2))</f>
        <v>10</v>
      </c>
      <c r="K1094" s="107">
        <f>IF(J1094="","",IF(H1094="","",ROUND((J1094*I1094),3)))</f>
        <v>17.7</v>
      </c>
      <c r="M1094" s="91">
        <v>2</v>
      </c>
      <c r="N1094" s="92">
        <v>2</v>
      </c>
      <c r="P1094" s="93">
        <v>1.5</v>
      </c>
      <c r="Q1094" s="94">
        <v>1.5</v>
      </c>
      <c r="T1094" s="222"/>
    </row>
    <row r="1095" spans="1:20" ht="15.6" x14ac:dyDescent="0.3">
      <c r="A1095" s="208">
        <f>Survey!H675</f>
        <v>10</v>
      </c>
      <c r="B1095" s="209">
        <f>Survey!G675</f>
        <v>2.2310999999999988</v>
      </c>
      <c r="C1095" s="49">
        <f t="shared" ref="C1095" si="315">IF(B1095="","",ROUNDUP(((B1094+B1095)/2),2))</f>
        <v>2.23</v>
      </c>
      <c r="D1095" s="52">
        <f t="shared" ref="D1095" si="316">IF(A1095="","",ROUND((A1095-A1094),2))</f>
        <v>5</v>
      </c>
      <c r="E1095" s="50">
        <f t="shared" ref="E1095" si="317">IF(D1095="","",IF(B1095="","",ROUND((D1095*C1095),3)))</f>
        <v>11.15</v>
      </c>
      <c r="F1095" s="40"/>
      <c r="G1095" s="54"/>
      <c r="H1095" s="48"/>
      <c r="I1095" s="49" t="str">
        <f t="shared" ref="I1095:I1103" si="318">IF(H1095="","",ROUNDUP(((H1094+H1095)/2),2))</f>
        <v/>
      </c>
      <c r="J1095" s="52" t="str">
        <f t="shared" ref="J1095:J1103" si="319">IF(G1095="","",ROUND((G1095-G1094),2))</f>
        <v/>
      </c>
      <c r="K1095" s="107" t="str">
        <f t="shared" ref="K1095:K1103" si="320">IF(J1095="","",IF(H1095="","",ROUND((J1095*I1095),3)))</f>
        <v/>
      </c>
      <c r="M1095" s="95">
        <v>1</v>
      </c>
      <c r="N1095" s="88">
        <v>0</v>
      </c>
      <c r="P1095" s="96">
        <v>34</v>
      </c>
      <c r="Q1095" s="88">
        <v>2.0979999999999968</v>
      </c>
      <c r="S1095" s="286" t="s">
        <v>72</v>
      </c>
      <c r="T1095" s="286"/>
    </row>
    <row r="1096" spans="1:20" ht="15.6" x14ac:dyDescent="0.3">
      <c r="A1096" s="208">
        <f>Survey!H677</f>
        <v>11.5</v>
      </c>
      <c r="B1096" s="209">
        <f>Survey!G677</f>
        <v>0.28609999999999869</v>
      </c>
      <c r="C1096" s="49">
        <f t="shared" ref="C1096:C1112" si="321">IF(B1096="","",ROUNDUP(((B1095+B1096)/2),2))</f>
        <v>1.26</v>
      </c>
      <c r="D1096" s="52">
        <f t="shared" ref="D1096:D1112" si="322">IF(A1096="","",ROUND((A1096-A1095),2))</f>
        <v>1.5</v>
      </c>
      <c r="E1096" s="50">
        <f t="shared" ref="E1096:E1112" si="323">IF(D1096="","",IF(B1096="","",ROUND((D1096*C1096),3)))</f>
        <v>1.89</v>
      </c>
      <c r="F1096" s="40"/>
      <c r="G1096" s="54"/>
      <c r="H1096" s="48"/>
      <c r="I1096" s="49" t="str">
        <f>IF(H1096="","",ROUNDUP(((#REF!+H1096)/2),2))</f>
        <v/>
      </c>
      <c r="J1096" s="52" t="str">
        <f>IF(G1096="","",ROUND((G1096-#REF!),2))</f>
        <v/>
      </c>
      <c r="K1096" s="107" t="str">
        <f t="shared" si="320"/>
        <v/>
      </c>
      <c r="M1096" s="99" t="e">
        <f>IF(N1092="","-",(#REF!+N1092))</f>
        <v>#REF!</v>
      </c>
      <c r="N1096" s="88">
        <f>IF(N1091="","-",N1091)</f>
        <v>9.5</v>
      </c>
      <c r="P1096" s="100" t="e">
        <f>IF(Q1092="","",(#REF!+Q1092))</f>
        <v>#REF!</v>
      </c>
      <c r="Q1096" s="88">
        <f>IF(Q1091="","",Q1091)</f>
        <v>-1.476</v>
      </c>
      <c r="S1096" s="101" t="s">
        <v>73</v>
      </c>
      <c r="T1096" s="88" t="e">
        <f>IF(S1092="","",IF(T1092="","",(T1092+((#REF!-T1091)*((S1092-T1092)/(S1091-T1091))))))</f>
        <v>#REF!</v>
      </c>
    </row>
    <row r="1097" spans="1:20" ht="15.6" x14ac:dyDescent="0.3">
      <c r="A1097" s="208">
        <f>Survey!H678</f>
        <v>12</v>
      </c>
      <c r="B1097" s="209">
        <f>Survey!G678</f>
        <v>-0.76390000000000113</v>
      </c>
      <c r="C1097" s="49">
        <f t="shared" si="321"/>
        <v>-0.24000000000000002</v>
      </c>
      <c r="D1097" s="52">
        <f t="shared" si="322"/>
        <v>0.5</v>
      </c>
      <c r="E1097" s="50">
        <f t="shared" si="323"/>
        <v>-0.12</v>
      </c>
      <c r="F1097" s="40"/>
      <c r="G1097" s="54"/>
      <c r="H1097" s="48"/>
      <c r="I1097" s="49" t="str">
        <f t="shared" si="318"/>
        <v/>
      </c>
      <c r="J1097" s="52" t="str">
        <f t="shared" si="319"/>
        <v/>
      </c>
      <c r="K1097" s="107" t="str">
        <f t="shared" si="320"/>
        <v/>
      </c>
      <c r="M1097" s="102" t="e">
        <f>IF(N1097="","-",(M1096+(N1094*(N1091-N1097))))</f>
        <v>#REF!</v>
      </c>
      <c r="N1097" s="88">
        <v>0</v>
      </c>
      <c r="P1097" s="103" t="e">
        <f>IF(Q1091="","-",(P1096+(Q1094*IF((Q1096-Q1097)&lt;0,((Q1096-Q1097)*-1),(Q1096-Q1097)))))</f>
        <v>#REF!</v>
      </c>
      <c r="Q1097" s="88">
        <v>1.7130000000000001</v>
      </c>
      <c r="S1097" s="101" t="s">
        <v>74</v>
      </c>
      <c r="T1097" s="88" t="e">
        <f>IF(S1093="","",IF(T1093="","",(T1093+((#REF!-T1091)*((S1093-T1093)/(S1091-T1091))))))</f>
        <v>#REF!</v>
      </c>
    </row>
    <row r="1098" spans="1:20" ht="15.6" x14ac:dyDescent="0.3">
      <c r="A1098" s="208">
        <f>Survey!H679</f>
        <v>14</v>
      </c>
      <c r="B1098" s="209">
        <f>Survey!G679</f>
        <v>-0.67390000000000128</v>
      </c>
      <c r="C1098" s="49">
        <f t="shared" si="321"/>
        <v>-0.72</v>
      </c>
      <c r="D1098" s="52">
        <f t="shared" si="322"/>
        <v>2</v>
      </c>
      <c r="E1098" s="50">
        <f t="shared" si="323"/>
        <v>-1.44</v>
      </c>
      <c r="F1098" s="40"/>
      <c r="G1098" s="54"/>
      <c r="H1098" s="48"/>
      <c r="I1098" s="49" t="str">
        <f t="shared" si="318"/>
        <v/>
      </c>
      <c r="J1098" s="52" t="str">
        <f t="shared" si="319"/>
        <v/>
      </c>
      <c r="K1098" s="107" t="str">
        <f t="shared" si="320"/>
        <v/>
      </c>
      <c r="M1098" s="205"/>
      <c r="N1098" s="206"/>
      <c r="P1098" s="207"/>
      <c r="Q1098" s="206"/>
      <c r="T1098" s="206"/>
    </row>
    <row r="1099" spans="1:20" ht="15.6" x14ac:dyDescent="0.3">
      <c r="A1099" s="208">
        <f>Survey!H680</f>
        <v>17</v>
      </c>
      <c r="B1099" s="209">
        <f>Survey!G680</f>
        <v>-0.92390000000000128</v>
      </c>
      <c r="C1099" s="49">
        <f t="shared" si="321"/>
        <v>-0.8</v>
      </c>
      <c r="D1099" s="52">
        <f t="shared" si="322"/>
        <v>3</v>
      </c>
      <c r="E1099" s="50">
        <f t="shared" si="323"/>
        <v>-2.4</v>
      </c>
      <c r="F1099" s="40"/>
      <c r="G1099" s="54"/>
      <c r="H1099" s="48"/>
      <c r="I1099" s="49" t="str">
        <f t="shared" si="318"/>
        <v/>
      </c>
      <c r="J1099" s="52" t="str">
        <f t="shared" si="319"/>
        <v/>
      </c>
      <c r="K1099" s="107" t="str">
        <f t="shared" si="320"/>
        <v/>
      </c>
      <c r="M1099" s="205"/>
      <c r="N1099" s="206"/>
      <c r="P1099" s="207"/>
      <c r="Q1099" s="206"/>
      <c r="T1099" s="206"/>
    </row>
    <row r="1100" spans="1:20" ht="15.6" x14ac:dyDescent="0.3">
      <c r="A1100" s="208">
        <f>Survey!H681</f>
        <v>20</v>
      </c>
      <c r="B1100" s="209">
        <f>Survey!G681</f>
        <v>-0.77390000000000136</v>
      </c>
      <c r="C1100" s="49">
        <f t="shared" si="321"/>
        <v>-0.85</v>
      </c>
      <c r="D1100" s="52">
        <f t="shared" si="322"/>
        <v>3</v>
      </c>
      <c r="E1100" s="50">
        <f t="shared" si="323"/>
        <v>-2.5499999999999998</v>
      </c>
      <c r="F1100" s="40"/>
      <c r="G1100" s="54"/>
      <c r="H1100" s="48"/>
      <c r="I1100" s="49" t="str">
        <f t="shared" si="318"/>
        <v/>
      </c>
      <c r="J1100" s="52" t="str">
        <f t="shared" si="319"/>
        <v/>
      </c>
      <c r="K1100" s="107" t="str">
        <f t="shared" si="320"/>
        <v/>
      </c>
      <c r="M1100" s="205"/>
      <c r="N1100" s="206"/>
      <c r="P1100" s="207"/>
      <c r="Q1100" s="206"/>
      <c r="T1100" s="206"/>
    </row>
    <row r="1101" spans="1:20" ht="15.6" x14ac:dyDescent="0.3">
      <c r="A1101" s="208">
        <f>Survey!H682</f>
        <v>23</v>
      </c>
      <c r="B1101" s="209">
        <f>Survey!G682</f>
        <v>-0.83390000000000142</v>
      </c>
      <c r="C1101" s="49">
        <f t="shared" si="321"/>
        <v>-0.81</v>
      </c>
      <c r="D1101" s="52">
        <f t="shared" si="322"/>
        <v>3</v>
      </c>
      <c r="E1101" s="50">
        <f t="shared" si="323"/>
        <v>-2.4300000000000002</v>
      </c>
      <c r="F1101" s="40"/>
      <c r="G1101" s="54"/>
      <c r="H1101" s="48"/>
      <c r="I1101" s="49" t="str">
        <f t="shared" si="318"/>
        <v/>
      </c>
      <c r="J1101" s="52" t="str">
        <f t="shared" si="319"/>
        <v/>
      </c>
      <c r="K1101" s="107" t="str">
        <f t="shared" si="320"/>
        <v/>
      </c>
      <c r="M1101" s="205"/>
      <c r="N1101" s="206"/>
      <c r="P1101" s="207"/>
      <c r="Q1101" s="206"/>
      <c r="T1101" s="206"/>
    </row>
    <row r="1102" spans="1:20" ht="15.6" x14ac:dyDescent="0.3">
      <c r="A1102" s="208">
        <f>Survey!H683</f>
        <v>26</v>
      </c>
      <c r="B1102" s="209">
        <f>Survey!G683</f>
        <v>-0.82390000000000119</v>
      </c>
      <c r="C1102" s="49">
        <f t="shared" si="321"/>
        <v>-0.83</v>
      </c>
      <c r="D1102" s="52">
        <f t="shared" si="322"/>
        <v>3</v>
      </c>
      <c r="E1102" s="50">
        <f t="shared" si="323"/>
        <v>-2.4900000000000002</v>
      </c>
      <c r="F1102" s="40"/>
      <c r="G1102" s="54"/>
      <c r="H1102" s="48"/>
      <c r="I1102" s="49" t="str">
        <f t="shared" si="318"/>
        <v/>
      </c>
      <c r="J1102" s="52" t="str">
        <f t="shared" si="319"/>
        <v/>
      </c>
      <c r="K1102" s="107" t="str">
        <f t="shared" si="320"/>
        <v/>
      </c>
      <c r="M1102" s="205"/>
      <c r="N1102" s="206"/>
      <c r="P1102" s="207"/>
      <c r="Q1102" s="206"/>
      <c r="T1102" s="206"/>
    </row>
    <row r="1103" spans="1:20" ht="15.6" x14ac:dyDescent="0.3">
      <c r="A1103" s="208">
        <f>Survey!H684</f>
        <v>29</v>
      </c>
      <c r="B1103" s="209">
        <f>Survey!G684</f>
        <v>-1.0539000000000012</v>
      </c>
      <c r="C1103" s="49">
        <f t="shared" si="321"/>
        <v>-0.94000000000000006</v>
      </c>
      <c r="D1103" s="52">
        <f t="shared" si="322"/>
        <v>3</v>
      </c>
      <c r="E1103" s="50">
        <f t="shared" si="323"/>
        <v>-2.82</v>
      </c>
      <c r="F1103" s="40"/>
      <c r="G1103" s="54"/>
      <c r="H1103" s="48"/>
      <c r="I1103" s="49" t="str">
        <f t="shared" si="318"/>
        <v/>
      </c>
      <c r="J1103" s="52" t="str">
        <f t="shared" si="319"/>
        <v/>
      </c>
      <c r="K1103" s="107" t="str">
        <f t="shared" si="320"/>
        <v/>
      </c>
      <c r="M1103" s="205"/>
      <c r="N1103" s="206"/>
      <c r="P1103" s="207"/>
      <c r="Q1103" s="206"/>
      <c r="T1103" s="206"/>
    </row>
    <row r="1104" spans="1:20" ht="15.6" customHeight="1" x14ac:dyDescent="0.3">
      <c r="A1104" s="208">
        <f>Survey!H685</f>
        <v>32</v>
      </c>
      <c r="B1104" s="209">
        <f>Survey!G685</f>
        <v>-1.1839000000000015</v>
      </c>
      <c r="C1104" s="49">
        <f t="shared" si="321"/>
        <v>-1.1200000000000001</v>
      </c>
      <c r="D1104" s="52">
        <f t="shared" si="322"/>
        <v>3</v>
      </c>
      <c r="E1104" s="50">
        <f t="shared" si="323"/>
        <v>-3.36</v>
      </c>
      <c r="F1104" s="40"/>
      <c r="G1104" s="54"/>
      <c r="H1104" s="48"/>
      <c r="I1104" s="49" t="str">
        <f t="shared" ref="I1104:I1112" si="324">IF(H1104="","",ROUNDUP(((H1103+H1104)/2),2))</f>
        <v/>
      </c>
      <c r="J1104" s="52" t="str">
        <f t="shared" ref="J1104:J1112" si="325">IF(G1104="","",ROUND((G1104-G1103),2))</f>
        <v/>
      </c>
      <c r="K1104" s="107" t="str">
        <f t="shared" ref="K1104:K1112" si="326">IF(J1104="","",IF(H1104="","",ROUND((J1104*I1104),3)))</f>
        <v/>
      </c>
      <c r="M1104" s="205"/>
      <c r="N1104" s="206"/>
      <c r="P1104" s="207"/>
      <c r="Q1104" s="206"/>
      <c r="T1104" s="206"/>
    </row>
    <row r="1105" spans="1:20" ht="15.6" x14ac:dyDescent="0.3">
      <c r="A1105" s="208">
        <f>Survey!H686</f>
        <v>35</v>
      </c>
      <c r="B1105" s="209">
        <f>Survey!G686</f>
        <v>-1.0939000000000012</v>
      </c>
      <c r="C1105" s="49">
        <f t="shared" si="321"/>
        <v>-1.1399999999999999</v>
      </c>
      <c r="D1105" s="52">
        <f t="shared" si="322"/>
        <v>3</v>
      </c>
      <c r="E1105" s="50">
        <f t="shared" si="323"/>
        <v>-3.42</v>
      </c>
      <c r="F1105" s="40"/>
      <c r="G1105" s="54"/>
      <c r="H1105" s="48"/>
      <c r="I1105" s="49" t="str">
        <f t="shared" si="324"/>
        <v/>
      </c>
      <c r="J1105" s="52" t="str">
        <f t="shared" si="325"/>
        <v/>
      </c>
      <c r="K1105" s="107" t="str">
        <f t="shared" si="326"/>
        <v/>
      </c>
      <c r="M1105" s="205"/>
      <c r="N1105" s="206"/>
      <c r="P1105" s="207"/>
      <c r="Q1105" s="206"/>
      <c r="T1105" s="206"/>
    </row>
    <row r="1106" spans="1:20" ht="15.6" x14ac:dyDescent="0.3">
      <c r="A1106" s="208">
        <f>Survey!H687</f>
        <v>38</v>
      </c>
      <c r="B1106" s="209">
        <f>Survey!G687</f>
        <v>-0.83390000000000142</v>
      </c>
      <c r="C1106" s="49">
        <f t="shared" si="321"/>
        <v>-0.97</v>
      </c>
      <c r="D1106" s="52">
        <f t="shared" si="322"/>
        <v>3</v>
      </c>
      <c r="E1106" s="50">
        <f t="shared" si="323"/>
        <v>-2.91</v>
      </c>
      <c r="F1106" s="40"/>
      <c r="G1106" s="54"/>
      <c r="H1106" s="48"/>
      <c r="I1106" s="49" t="str">
        <f t="shared" si="324"/>
        <v/>
      </c>
      <c r="J1106" s="52" t="str">
        <f t="shared" si="325"/>
        <v/>
      </c>
      <c r="K1106" s="107" t="str">
        <f t="shared" si="326"/>
        <v/>
      </c>
      <c r="M1106" s="205"/>
      <c r="N1106" s="206"/>
      <c r="P1106" s="207"/>
      <c r="Q1106" s="206"/>
      <c r="T1106" s="206"/>
    </row>
    <row r="1107" spans="1:20" ht="15.6" x14ac:dyDescent="0.3">
      <c r="A1107" s="208">
        <f>Survey!H688</f>
        <v>41</v>
      </c>
      <c r="B1107" s="209">
        <f>Survey!G688</f>
        <v>-0.5939000000000012</v>
      </c>
      <c r="C1107" s="49">
        <f t="shared" si="321"/>
        <v>-0.72</v>
      </c>
      <c r="D1107" s="52">
        <f t="shared" si="322"/>
        <v>3</v>
      </c>
      <c r="E1107" s="50">
        <f t="shared" si="323"/>
        <v>-2.16</v>
      </c>
      <c r="F1107" s="40"/>
      <c r="G1107" s="54"/>
      <c r="H1107" s="48"/>
      <c r="I1107" s="49" t="str">
        <f t="shared" si="324"/>
        <v/>
      </c>
      <c r="J1107" s="52" t="str">
        <f t="shared" si="325"/>
        <v/>
      </c>
      <c r="K1107" s="107" t="str">
        <f t="shared" si="326"/>
        <v/>
      </c>
      <c r="M1107" s="205"/>
      <c r="N1107" s="206"/>
      <c r="P1107" s="207"/>
      <c r="Q1107" s="206"/>
      <c r="T1107" s="206"/>
    </row>
    <row r="1108" spans="1:20" ht="15.6" x14ac:dyDescent="0.3">
      <c r="A1108" s="208">
        <f>Survey!H689</f>
        <v>44</v>
      </c>
      <c r="B1108" s="209">
        <f>Survey!G689</f>
        <v>0.32609999999999872</v>
      </c>
      <c r="C1108" s="49">
        <f t="shared" si="321"/>
        <v>-0.14000000000000001</v>
      </c>
      <c r="D1108" s="52">
        <f t="shared" si="322"/>
        <v>3</v>
      </c>
      <c r="E1108" s="50">
        <f t="shared" si="323"/>
        <v>-0.42</v>
      </c>
      <c r="F1108" s="40"/>
      <c r="G1108" s="54"/>
      <c r="H1108" s="48"/>
      <c r="I1108" s="49" t="str">
        <f t="shared" si="324"/>
        <v/>
      </c>
      <c r="J1108" s="52" t="str">
        <f t="shared" si="325"/>
        <v/>
      </c>
      <c r="K1108" s="107" t="str">
        <f t="shared" si="326"/>
        <v/>
      </c>
      <c r="M1108" s="205"/>
      <c r="N1108" s="206"/>
      <c r="P1108" s="207"/>
      <c r="Q1108" s="206"/>
      <c r="T1108" s="206"/>
    </row>
    <row r="1109" spans="1:20" ht="15.6" x14ac:dyDescent="0.3">
      <c r="A1109" s="208">
        <f>Survey!H691</f>
        <v>49</v>
      </c>
      <c r="B1109" s="209">
        <f>Survey!G691</f>
        <v>1.5410999999999988</v>
      </c>
      <c r="C1109" s="49">
        <f t="shared" si="321"/>
        <v>0.94000000000000006</v>
      </c>
      <c r="D1109" s="52">
        <f t="shared" si="322"/>
        <v>5</v>
      </c>
      <c r="E1109" s="50">
        <f t="shared" si="323"/>
        <v>4.7</v>
      </c>
      <c r="F1109" s="40"/>
      <c r="G1109" s="54"/>
      <c r="H1109" s="48"/>
      <c r="I1109" s="49" t="str">
        <f>IF(H1109="","",ROUNDUP(((#REF!+H1109)/2),2))</f>
        <v/>
      </c>
      <c r="J1109" s="52" t="str">
        <f>IF(G1109="","",ROUND((G1109-#REF!),2))</f>
        <v/>
      </c>
      <c r="K1109" s="107" t="str">
        <f t="shared" si="326"/>
        <v/>
      </c>
      <c r="M1109" s="205"/>
      <c r="N1109" s="206"/>
      <c r="P1109" s="207"/>
      <c r="Q1109" s="206"/>
      <c r="T1109" s="206"/>
    </row>
    <row r="1110" spans="1:20" ht="15.6" x14ac:dyDescent="0.3">
      <c r="A1110" s="208">
        <f>Survey!H692</f>
        <v>50</v>
      </c>
      <c r="B1110" s="209">
        <f>Survey!G692</f>
        <v>2.1710999999999987</v>
      </c>
      <c r="C1110" s="49">
        <f t="shared" si="321"/>
        <v>1.86</v>
      </c>
      <c r="D1110" s="52">
        <f t="shared" si="322"/>
        <v>1</v>
      </c>
      <c r="E1110" s="50">
        <f t="shared" si="323"/>
        <v>1.86</v>
      </c>
      <c r="F1110" s="40"/>
      <c r="G1110" s="54"/>
      <c r="H1110" s="48"/>
      <c r="I1110" s="49" t="str">
        <f t="shared" si="324"/>
        <v/>
      </c>
      <c r="J1110" s="52" t="str">
        <f t="shared" si="325"/>
        <v/>
      </c>
      <c r="K1110" s="107" t="str">
        <f t="shared" si="326"/>
        <v/>
      </c>
      <c r="M1110" s="205"/>
      <c r="N1110" s="206"/>
      <c r="P1110" s="207"/>
      <c r="Q1110" s="206"/>
      <c r="T1110" s="206"/>
    </row>
    <row r="1111" spans="1:20" ht="15.6" x14ac:dyDescent="0.3">
      <c r="A1111" s="208">
        <f>Survey!H693</f>
        <v>52</v>
      </c>
      <c r="B1111" s="209">
        <f>Survey!G693</f>
        <v>2.2010999999999985</v>
      </c>
      <c r="C1111" s="49">
        <f t="shared" si="321"/>
        <v>2.19</v>
      </c>
      <c r="D1111" s="52">
        <f t="shared" si="322"/>
        <v>2</v>
      </c>
      <c r="E1111" s="50">
        <f t="shared" si="323"/>
        <v>4.38</v>
      </c>
      <c r="F1111" s="40"/>
      <c r="G1111" s="54"/>
      <c r="H1111" s="48"/>
      <c r="I1111" s="49" t="str">
        <f t="shared" si="324"/>
        <v/>
      </c>
      <c r="J1111" s="52" t="str">
        <f t="shared" si="325"/>
        <v/>
      </c>
      <c r="K1111" s="107" t="str">
        <f t="shared" si="326"/>
        <v/>
      </c>
      <c r="M1111" s="205"/>
      <c r="N1111" s="206"/>
      <c r="P1111" s="207"/>
      <c r="Q1111" s="206"/>
      <c r="T1111" s="206"/>
    </row>
    <row r="1112" spans="1:20" ht="16.2" thickBot="1" x14ac:dyDescent="0.35">
      <c r="A1112" s="208">
        <f>Survey!H694</f>
        <v>62</v>
      </c>
      <c r="B1112" s="209">
        <f>Survey!G694</f>
        <v>1.0910999999999986</v>
      </c>
      <c r="C1112" s="49">
        <f t="shared" si="321"/>
        <v>1.65</v>
      </c>
      <c r="D1112" s="52">
        <f t="shared" si="322"/>
        <v>10</v>
      </c>
      <c r="E1112" s="50">
        <f t="shared" si="323"/>
        <v>16.5</v>
      </c>
      <c r="F1112" s="40"/>
      <c r="G1112" s="54"/>
      <c r="H1112" s="48"/>
      <c r="I1112" s="49" t="str">
        <f t="shared" si="324"/>
        <v/>
      </c>
      <c r="J1112" s="52" t="str">
        <f t="shared" si="325"/>
        <v/>
      </c>
      <c r="K1112" s="107" t="str">
        <f t="shared" si="326"/>
        <v/>
      </c>
      <c r="M1112" s="205"/>
      <c r="N1112" s="206"/>
      <c r="P1112" s="207"/>
      <c r="Q1112" s="206"/>
      <c r="T1112" s="206"/>
    </row>
    <row r="1113" spans="1:20" ht="16.2" thickBot="1" x14ac:dyDescent="0.35">
      <c r="A1113" s="287">
        <f>ROUND((SUM(D1093:D1112)),3)</f>
        <v>62</v>
      </c>
      <c r="B1113" s="275"/>
      <c r="C1113" s="272">
        <f>IF(A1113="","-",IF(A1113="-","-",IF(A1113=0,"-",ROUND((SUM(E1093:E1112)),3))))</f>
        <v>25.16</v>
      </c>
      <c r="D1113" s="272"/>
      <c r="E1113" s="273"/>
      <c r="F1113" s="41"/>
      <c r="G1113" s="274">
        <f>ROUND((SUM(J1093:J1112)),3)</f>
        <v>10</v>
      </c>
      <c r="H1113" s="275"/>
      <c r="I1113" s="272">
        <f>IF(G1113="","-",IF(G1113="-","-",IF(G1113=0,"-",ROUND((SUM(K1093:K1112)),3))))</f>
        <v>17.7</v>
      </c>
      <c r="J1113" s="272"/>
      <c r="K1113" s="273"/>
      <c r="M1113" s="109" t="e">
        <f>#REF!</f>
        <v>#REF!</v>
      </c>
      <c r="N1113" s="7"/>
      <c r="Q1113" s="7"/>
      <c r="T1113" s="7"/>
    </row>
    <row r="1114" spans="1:20" ht="16.2" thickBot="1" x14ac:dyDescent="0.35">
      <c r="A1114" s="276">
        <f>IF(C1113="","-",IF(C1113="-","-",IF(I1113="","-",IF(I1113="-","-",IF((C1113-I1113)&lt;=0,((C1113-I1113)*-1),(C1113-I1113))))))</f>
        <v>7.4600000000000009</v>
      </c>
      <c r="B1114" s="277"/>
      <c r="C1114" s="277"/>
      <c r="D1114" s="277"/>
      <c r="E1114" s="277"/>
      <c r="F1114" s="277"/>
      <c r="G1114" s="277"/>
      <c r="H1114" s="277"/>
      <c r="I1114" s="277"/>
      <c r="J1114" s="277"/>
      <c r="K1114" s="278"/>
      <c r="M1114" s="110" t="e">
        <f>#REF!</f>
        <v>#REF!</v>
      </c>
      <c r="N1114" s="7"/>
      <c r="Q1114" s="7"/>
      <c r="T1114" s="7"/>
    </row>
    <row r="1115" spans="1:20" ht="15.6" x14ac:dyDescent="0.3">
      <c r="A1115" s="211"/>
      <c r="B1115" s="211"/>
      <c r="C1115" s="211"/>
      <c r="D1115" s="211"/>
      <c r="E1115" s="211"/>
      <c r="F1115" s="211"/>
      <c r="G1115" s="211"/>
      <c r="H1115" s="211"/>
      <c r="I1115" s="211"/>
      <c r="J1115" s="211"/>
      <c r="K1115" s="211"/>
      <c r="M1115" s="110"/>
      <c r="N1115" s="7"/>
      <c r="Q1115" s="7"/>
      <c r="T1115" s="7"/>
    </row>
    <row r="1116" spans="1:20" ht="18" customHeight="1" x14ac:dyDescent="0.3">
      <c r="A1116" s="221"/>
      <c r="B1116" s="221"/>
      <c r="C1116" s="221"/>
      <c r="D1116" s="221"/>
      <c r="E1116" s="221"/>
      <c r="F1116" s="221"/>
      <c r="G1116" s="221"/>
      <c r="H1116" s="221"/>
      <c r="I1116" s="221"/>
      <c r="J1116" s="221"/>
      <c r="K1116" s="221"/>
      <c r="L1116" s="221"/>
      <c r="M1116" s="221"/>
      <c r="N1116" s="7"/>
      <c r="Q1116" s="7"/>
      <c r="T1116" s="7"/>
    </row>
    <row r="1117" spans="1:20" x14ac:dyDescent="0.3">
      <c r="N1117" s="7"/>
      <c r="Q1117" s="7"/>
      <c r="T1117" s="7"/>
    </row>
    <row r="1118" spans="1:20" x14ac:dyDescent="0.3">
      <c r="D1118" s="279">
        <f>A1097</f>
        <v>12</v>
      </c>
      <c r="E1118" s="279"/>
      <c r="F1118" s="279"/>
      <c r="G1118" s="279"/>
      <c r="H1118" s="279"/>
      <c r="I1118" s="279"/>
      <c r="J1118" s="279"/>
      <c r="N1118" s="7"/>
      <c r="Q1118" s="7"/>
      <c r="T1118" s="7"/>
    </row>
    <row r="1119" spans="1:20" x14ac:dyDescent="0.3">
      <c r="D1119" s="279"/>
      <c r="E1119" s="279"/>
      <c r="F1119" s="279"/>
      <c r="G1119" s="279"/>
      <c r="H1119" s="279"/>
      <c r="I1119" s="279"/>
      <c r="J1119" s="279"/>
      <c r="N1119" s="7"/>
      <c r="Q1119" s="7"/>
      <c r="T1119" s="7"/>
    </row>
    <row r="1120" spans="1:20" x14ac:dyDescent="0.3">
      <c r="N1120" s="7"/>
      <c r="Q1120" s="7"/>
      <c r="T1120" s="7"/>
    </row>
    <row r="1121" spans="1:20" x14ac:dyDescent="0.3">
      <c r="N1121" s="7"/>
      <c r="Q1121" s="7"/>
      <c r="T1121" s="7"/>
    </row>
    <row r="1122" spans="1:20" x14ac:dyDescent="0.3">
      <c r="N1122" s="7"/>
      <c r="Q1122" s="7"/>
      <c r="T1122" s="7"/>
    </row>
    <row r="1123" spans="1:20" x14ac:dyDescent="0.3">
      <c r="N1123" s="7"/>
      <c r="Q1123" s="7"/>
      <c r="T1123" s="7"/>
    </row>
    <row r="1124" spans="1:20" x14ac:dyDescent="0.3">
      <c r="N1124" s="7"/>
      <c r="Q1124" s="7"/>
      <c r="T1124" s="7"/>
    </row>
    <row r="1125" spans="1:20" x14ac:dyDescent="0.3">
      <c r="N1125" s="7"/>
      <c r="Q1125" s="7"/>
      <c r="T1125" s="7"/>
    </row>
    <row r="1126" spans="1:20" x14ac:dyDescent="0.3">
      <c r="N1126" s="7"/>
      <c r="Q1126" s="7"/>
      <c r="T1126" s="7"/>
    </row>
    <row r="1127" spans="1:20" x14ac:dyDescent="0.3">
      <c r="N1127" s="7"/>
      <c r="Q1127" s="7"/>
      <c r="T1127" s="7"/>
    </row>
    <row r="1128" spans="1:20" x14ac:dyDescent="0.3">
      <c r="N1128" s="7"/>
      <c r="Q1128" s="7"/>
      <c r="T1128" s="7"/>
    </row>
    <row r="1129" spans="1:20" x14ac:dyDescent="0.3">
      <c r="N1129" s="7"/>
      <c r="Q1129" s="7"/>
      <c r="T1129" s="7"/>
    </row>
    <row r="1130" spans="1:20" ht="33.6" customHeight="1" x14ac:dyDescent="0.3">
      <c r="A1130" s="296" t="s">
        <v>151</v>
      </c>
      <c r="B1130" s="297"/>
      <c r="C1130" s="297"/>
      <c r="D1130" s="297"/>
      <c r="E1130" s="297"/>
      <c r="F1130" s="297"/>
      <c r="G1130" s="297"/>
      <c r="H1130" s="297"/>
      <c r="I1130" s="297"/>
      <c r="J1130" s="297"/>
      <c r="K1130" s="297"/>
      <c r="N1130" s="7"/>
      <c r="Q1130" s="7"/>
      <c r="T1130" s="7"/>
    </row>
    <row r="1131" spans="1:20" ht="16.2" thickBot="1" x14ac:dyDescent="0.35">
      <c r="M1131" s="267" t="s">
        <v>65</v>
      </c>
      <c r="N1131" s="267"/>
      <c r="O1131" s="108"/>
      <c r="P1131" s="267" t="s">
        <v>66</v>
      </c>
      <c r="Q1131" s="267"/>
      <c r="R1131" s="108"/>
      <c r="S1131" s="267" t="s">
        <v>67</v>
      </c>
      <c r="T1131" s="267"/>
    </row>
    <row r="1132" spans="1:20" ht="16.2" thickBot="1" x14ac:dyDescent="0.35">
      <c r="A1132" s="280" t="s">
        <v>8</v>
      </c>
      <c r="B1132" s="281"/>
      <c r="C1132" s="281"/>
      <c r="D1132" s="281"/>
      <c r="E1132" s="282"/>
      <c r="F1132" s="39"/>
      <c r="G1132" s="283" t="s">
        <v>63</v>
      </c>
      <c r="H1132" s="284"/>
      <c r="I1132" s="284"/>
      <c r="J1132" s="284"/>
      <c r="K1132" s="285"/>
      <c r="M1132" s="220" t="s">
        <v>68</v>
      </c>
      <c r="N1132" s="87">
        <v>9.5</v>
      </c>
      <c r="P1132" s="220" t="s">
        <v>69</v>
      </c>
      <c r="Q1132" s="88">
        <v>-1.494</v>
      </c>
      <c r="S1132" s="89">
        <v>0</v>
      </c>
      <c r="T1132" s="90">
        <v>2</v>
      </c>
    </row>
    <row r="1133" spans="1:20" ht="16.2" thickBot="1" x14ac:dyDescent="0.35">
      <c r="A1133" s="42" t="s">
        <v>11</v>
      </c>
      <c r="B1133" s="43" t="s">
        <v>12</v>
      </c>
      <c r="C1133" s="43" t="s">
        <v>13</v>
      </c>
      <c r="D1133" s="43" t="s">
        <v>11</v>
      </c>
      <c r="E1133" s="44" t="s">
        <v>14</v>
      </c>
      <c r="F1133" s="40"/>
      <c r="G1133" s="42" t="str">
        <f>A1133</f>
        <v>Dist</v>
      </c>
      <c r="H1133" s="43" t="str">
        <f>B1133</f>
        <v>R.L</v>
      </c>
      <c r="I1133" s="43" t="str">
        <f>C1133</f>
        <v>Av.RL</v>
      </c>
      <c r="J1133" s="43" t="str">
        <f>D1133</f>
        <v>Dist</v>
      </c>
      <c r="K1133" s="44" t="str">
        <f>E1133</f>
        <v>Area</v>
      </c>
      <c r="M1133" s="220" t="s">
        <v>70</v>
      </c>
      <c r="N1133" s="87">
        <v>6</v>
      </c>
      <c r="P1133" s="220" t="s">
        <v>70</v>
      </c>
      <c r="Q1133" s="88">
        <v>19.100000000000001</v>
      </c>
      <c r="S1133" s="88">
        <v>2</v>
      </c>
      <c r="T1133" s="88">
        <v>-3</v>
      </c>
    </row>
    <row r="1134" spans="1:20" ht="15.6" x14ac:dyDescent="0.3">
      <c r="A1134" s="208">
        <f>Survey!H696</f>
        <v>0</v>
      </c>
      <c r="B1134" s="209">
        <f>Survey!G696</f>
        <v>1.0640999999999985</v>
      </c>
      <c r="C1134" s="46" t="s">
        <v>15</v>
      </c>
      <c r="D1134" s="51" t="s">
        <v>15</v>
      </c>
      <c r="E1134" s="47" t="s">
        <v>15</v>
      </c>
      <c r="F1134" s="40"/>
      <c r="G1134" s="53">
        <v>0</v>
      </c>
      <c r="H1134" s="45">
        <v>1.7729999999999968</v>
      </c>
      <c r="I1134" s="46" t="s">
        <v>15</v>
      </c>
      <c r="J1134" s="51" t="s">
        <v>15</v>
      </c>
      <c r="K1134" s="106" t="s">
        <v>15</v>
      </c>
      <c r="M1134" s="220" t="s">
        <v>71</v>
      </c>
      <c r="N1134" s="87">
        <v>23</v>
      </c>
      <c r="P1134" s="220" t="s">
        <v>71</v>
      </c>
      <c r="Q1134" s="87">
        <v>23</v>
      </c>
      <c r="S1134" s="88">
        <v>15</v>
      </c>
      <c r="T1134" s="88">
        <v>12</v>
      </c>
    </row>
    <row r="1135" spans="1:20" ht="15.6" x14ac:dyDescent="0.3">
      <c r="A1135" s="208">
        <f>Survey!H697</f>
        <v>10</v>
      </c>
      <c r="B1135" s="209">
        <f>Survey!G697</f>
        <v>1.0640999999999985</v>
      </c>
      <c r="C1135" s="49">
        <f>IF(B1135="","",ROUNDUP(((B1134+B1135)/2),2))</f>
        <v>1.07</v>
      </c>
      <c r="D1135" s="52">
        <f>IF(A1135="","",ROUND((A1135-A1134),2))</f>
        <v>10</v>
      </c>
      <c r="E1135" s="50">
        <f>IF(D1135="","",IF(B1135="","",ROUND((D1135*C1135),3)))</f>
        <v>10.7</v>
      </c>
      <c r="F1135" s="40"/>
      <c r="G1135" s="54">
        <v>10</v>
      </c>
      <c r="H1135" s="48">
        <v>1.7329999999999968</v>
      </c>
      <c r="I1135" s="49">
        <f>IF(H1135="","",ROUNDUP(((H1134+H1135)/2),2))</f>
        <v>1.76</v>
      </c>
      <c r="J1135" s="52">
        <f>IF(G1135="","",ROUND((G1135-G1134),2))</f>
        <v>10</v>
      </c>
      <c r="K1135" s="107">
        <f>IF(J1135="","",IF(H1135="","",ROUND((J1135*I1135),3)))</f>
        <v>17.600000000000001</v>
      </c>
      <c r="M1135" s="91">
        <v>2</v>
      </c>
      <c r="N1135" s="92">
        <v>2</v>
      </c>
      <c r="P1135" s="93">
        <v>1.5</v>
      </c>
      <c r="Q1135" s="94">
        <v>1.5</v>
      </c>
      <c r="T1135" s="222"/>
    </row>
    <row r="1136" spans="1:20" ht="15.6" x14ac:dyDescent="0.3">
      <c r="A1136" s="208">
        <f>Survey!H698</f>
        <v>20</v>
      </c>
      <c r="B1136" s="209">
        <f>Survey!G698</f>
        <v>1.0940999999999987</v>
      </c>
      <c r="C1136" s="49">
        <f t="shared" ref="C1136:C1139" si="327">IF(B1136="","",ROUNDUP(((B1135+B1136)/2),2))</f>
        <v>1.08</v>
      </c>
      <c r="D1136" s="52">
        <f t="shared" ref="D1136:D1139" si="328">IF(A1136="","",ROUND((A1136-A1135),2))</f>
        <v>10</v>
      </c>
      <c r="E1136" s="50">
        <f t="shared" ref="E1136:E1139" si="329">IF(D1136="","",IF(B1136="","",ROUND((D1136*C1136),3)))</f>
        <v>10.8</v>
      </c>
      <c r="F1136" s="40"/>
      <c r="G1136" s="54"/>
      <c r="H1136" s="48"/>
      <c r="I1136" s="49" t="str">
        <f t="shared" ref="I1136:I1139" si="330">IF(H1136="","",ROUNDUP(((H1135+H1136)/2),2))</f>
        <v/>
      </c>
      <c r="J1136" s="52" t="str">
        <f t="shared" ref="J1136:J1139" si="331">IF(G1136="","",ROUND((G1136-G1135),2))</f>
        <v/>
      </c>
      <c r="K1136" s="107" t="str">
        <f t="shared" ref="K1136:K1139" si="332">IF(J1136="","",IF(H1136="","",ROUND((J1136*I1136),3)))</f>
        <v/>
      </c>
      <c r="M1136" s="95">
        <v>1</v>
      </c>
      <c r="N1136" s="88">
        <v>0</v>
      </c>
      <c r="P1136" s="96">
        <v>22</v>
      </c>
      <c r="Q1136" s="88">
        <v>0.22499999999999676</v>
      </c>
      <c r="S1136" s="286" t="s">
        <v>72</v>
      </c>
      <c r="T1136" s="286"/>
    </row>
    <row r="1137" spans="1:20" ht="15.6" x14ac:dyDescent="0.3">
      <c r="A1137" s="208">
        <f>Survey!H699</f>
        <v>25</v>
      </c>
      <c r="B1137" s="209">
        <f>Survey!G699</f>
        <v>2.6240999999999985</v>
      </c>
      <c r="C1137" s="49">
        <f t="shared" si="327"/>
        <v>1.86</v>
      </c>
      <c r="D1137" s="52">
        <f t="shared" si="328"/>
        <v>5</v>
      </c>
      <c r="E1137" s="50">
        <f t="shared" si="329"/>
        <v>9.3000000000000007</v>
      </c>
      <c r="F1137" s="40"/>
      <c r="G1137" s="54"/>
      <c r="H1137" s="48"/>
      <c r="I1137" s="49" t="str">
        <f t="shared" si="330"/>
        <v/>
      </c>
      <c r="J1137" s="52" t="str">
        <f t="shared" si="331"/>
        <v/>
      </c>
      <c r="K1137" s="107" t="str">
        <f t="shared" si="332"/>
        <v/>
      </c>
      <c r="M1137" s="97">
        <f>IF(N1137="","-",(M1136+(M1135*(N1132-N1136))))</f>
        <v>20</v>
      </c>
      <c r="N1137" s="88">
        <f>IF(N1132="","-",N1132)</f>
        <v>9.5</v>
      </c>
      <c r="P1137" s="98">
        <f>IF(Q1132="","-",(P1136+(P1135*IF((Q1136-Q1137)&lt;0,((Q1136-Q1137)*-1),(Q1136-Q1137)))))</f>
        <v>24.578499999999995</v>
      </c>
      <c r="Q1137" s="88">
        <f>IF(Q1132="","",Q1132)</f>
        <v>-1.494</v>
      </c>
      <c r="S1137" s="269">
        <v>1.25</v>
      </c>
      <c r="T1137" s="269"/>
    </row>
    <row r="1138" spans="1:20" ht="15.6" x14ac:dyDescent="0.3">
      <c r="A1138" s="208">
        <f>Survey!H700</f>
        <v>30</v>
      </c>
      <c r="B1138" s="209">
        <f>Survey!G700</f>
        <v>2.6040999999999985</v>
      </c>
      <c r="C1138" s="49">
        <f t="shared" si="327"/>
        <v>2.6199999999999997</v>
      </c>
      <c r="D1138" s="52">
        <f t="shared" si="328"/>
        <v>5</v>
      </c>
      <c r="E1138" s="50">
        <f t="shared" si="329"/>
        <v>13.1</v>
      </c>
      <c r="F1138" s="40"/>
      <c r="G1138" s="54"/>
      <c r="H1138" s="48"/>
      <c r="I1138" s="49" t="str">
        <f t="shared" si="330"/>
        <v/>
      </c>
      <c r="J1138" s="52" t="str">
        <f t="shared" si="331"/>
        <v/>
      </c>
      <c r="K1138" s="107" t="str">
        <f t="shared" si="332"/>
        <v/>
      </c>
      <c r="M1138" s="99">
        <f>IF(N1133="","-",(M1137+N1133))</f>
        <v>26</v>
      </c>
      <c r="N1138" s="88">
        <f>IF(N1132="","-",N1132)</f>
        <v>9.5</v>
      </c>
      <c r="P1138" s="100">
        <f>IF(Q1133="","",(P1137+Q1133))</f>
        <v>43.6785</v>
      </c>
      <c r="Q1138" s="88">
        <f>IF(Q1132="","",Q1132)</f>
        <v>-1.494</v>
      </c>
      <c r="S1138" s="101" t="s">
        <v>73</v>
      </c>
      <c r="T1138" s="88">
        <f>IF(S1133="","",IF(T1133="","",(T1133+((S1137-T1132)*((S1133-T1133)/(S1132-T1132))))))</f>
        <v>-1.125</v>
      </c>
    </row>
    <row r="1139" spans="1:20" ht="15.6" x14ac:dyDescent="0.3">
      <c r="A1139" s="208">
        <f>Survey!H701</f>
        <v>31</v>
      </c>
      <c r="B1139" s="209">
        <f>Survey!G701</f>
        <v>2.0840999999999985</v>
      </c>
      <c r="C1139" s="49">
        <f t="shared" si="327"/>
        <v>2.3499999999999996</v>
      </c>
      <c r="D1139" s="52">
        <f t="shared" si="328"/>
        <v>1</v>
      </c>
      <c r="E1139" s="50">
        <f t="shared" si="329"/>
        <v>2.35</v>
      </c>
      <c r="F1139" s="40"/>
      <c r="G1139" s="54"/>
      <c r="H1139" s="48"/>
      <c r="I1139" s="49" t="str">
        <f t="shared" si="330"/>
        <v/>
      </c>
      <c r="J1139" s="52" t="str">
        <f t="shared" si="331"/>
        <v/>
      </c>
      <c r="K1139" s="107" t="str">
        <f t="shared" si="332"/>
        <v/>
      </c>
      <c r="M1139" s="102">
        <f>IF(N1139="","-",(M1138+(N1135*(N1132-N1139))))</f>
        <v>45</v>
      </c>
      <c r="N1139" s="88">
        <v>0</v>
      </c>
      <c r="P1139" s="103">
        <f>IF(Q1132="","-",(P1138+(Q1135*IF((Q1138-Q1139)&lt;0,((Q1138-Q1139)*-1),(Q1138-Q1139)))))</f>
        <v>47.0745</v>
      </c>
      <c r="Q1139" s="88">
        <v>0.77</v>
      </c>
      <c r="S1139" s="101" t="s">
        <v>74</v>
      </c>
      <c r="T1139" s="88">
        <f>IF(S1134="","",IF(T1134="","",(T1134+((S1137-T1132)*((S1134-T1134)/(S1132-T1132))))))</f>
        <v>13.125</v>
      </c>
    </row>
    <row r="1140" spans="1:20" ht="15.6" x14ac:dyDescent="0.3">
      <c r="A1140" s="208">
        <f>Survey!H703</f>
        <v>33</v>
      </c>
      <c r="B1140" s="209">
        <f>Survey!G703</f>
        <v>0.14909999999999868</v>
      </c>
      <c r="C1140" s="49">
        <f t="shared" ref="C1140:C1156" si="333">IF(B1140="","",ROUNDUP(((B1139+B1140)/2),2))</f>
        <v>1.1200000000000001</v>
      </c>
      <c r="D1140" s="52">
        <f t="shared" ref="D1140:D1156" si="334">IF(A1140="","",ROUND((A1140-A1139),2))</f>
        <v>2</v>
      </c>
      <c r="E1140" s="50">
        <f t="shared" ref="E1140:E1156" si="335">IF(D1140="","",IF(B1140="","",ROUND((D1140*C1140),3)))</f>
        <v>2.2400000000000002</v>
      </c>
      <c r="F1140" s="40"/>
      <c r="G1140" s="54"/>
      <c r="H1140" s="48"/>
      <c r="I1140" s="49" t="str">
        <f>IF(H1140="","",ROUNDUP(((#REF!+H1140)/2),2))</f>
        <v/>
      </c>
      <c r="J1140" s="52" t="str">
        <f>IF(G1140="","",ROUND((G1140-#REF!),2))</f>
        <v/>
      </c>
      <c r="K1140" s="107" t="str">
        <f t="shared" ref="K1140:K1156" si="336">IF(J1140="","",IF(H1140="","",ROUND((J1140*I1140),3)))</f>
        <v/>
      </c>
      <c r="M1140" s="205"/>
      <c r="N1140" s="206"/>
      <c r="P1140" s="207"/>
      <c r="Q1140" s="206"/>
      <c r="T1140" s="206"/>
    </row>
    <row r="1141" spans="1:20" ht="15.6" x14ac:dyDescent="0.3">
      <c r="A1141" s="208">
        <f>Survey!H704</f>
        <v>35</v>
      </c>
      <c r="B1141" s="209">
        <f>Survey!G704</f>
        <v>-0.4409000000000014</v>
      </c>
      <c r="C1141" s="49">
        <f t="shared" si="333"/>
        <v>-0.15000000000000002</v>
      </c>
      <c r="D1141" s="52">
        <f t="shared" si="334"/>
        <v>2</v>
      </c>
      <c r="E1141" s="50">
        <f t="shared" si="335"/>
        <v>-0.3</v>
      </c>
      <c r="F1141" s="40"/>
      <c r="G1141" s="54"/>
      <c r="H1141" s="48"/>
      <c r="I1141" s="49" t="str">
        <f t="shared" ref="I1141:I1156" si="337">IF(H1141="","",ROUNDUP(((H1140+H1141)/2),2))</f>
        <v/>
      </c>
      <c r="J1141" s="52" t="str">
        <f t="shared" ref="J1141:J1156" si="338">IF(G1141="","",ROUND((G1141-G1140),2))</f>
        <v/>
      </c>
      <c r="K1141" s="107" t="str">
        <f t="shared" si="336"/>
        <v/>
      </c>
      <c r="M1141" s="205"/>
      <c r="N1141" s="206"/>
      <c r="P1141" s="207"/>
      <c r="Q1141" s="206"/>
      <c r="T1141" s="206"/>
    </row>
    <row r="1142" spans="1:20" ht="15.6" x14ac:dyDescent="0.3">
      <c r="A1142" s="208">
        <f>Survey!H705</f>
        <v>38</v>
      </c>
      <c r="B1142" s="209">
        <f>Survey!G705</f>
        <v>-0.60090000000000154</v>
      </c>
      <c r="C1142" s="49">
        <f t="shared" si="333"/>
        <v>-0.53</v>
      </c>
      <c r="D1142" s="52">
        <f t="shared" si="334"/>
        <v>3</v>
      </c>
      <c r="E1142" s="50">
        <f t="shared" si="335"/>
        <v>-1.59</v>
      </c>
      <c r="F1142" s="40"/>
      <c r="G1142" s="54"/>
      <c r="H1142" s="48"/>
      <c r="I1142" s="49" t="str">
        <f t="shared" si="337"/>
        <v/>
      </c>
      <c r="J1142" s="52" t="str">
        <f t="shared" si="338"/>
        <v/>
      </c>
      <c r="K1142" s="107" t="str">
        <f t="shared" si="336"/>
        <v/>
      </c>
      <c r="M1142" s="205"/>
      <c r="N1142" s="206"/>
      <c r="P1142" s="207"/>
      <c r="Q1142" s="206"/>
      <c r="T1142" s="206"/>
    </row>
    <row r="1143" spans="1:20" ht="15.6" x14ac:dyDescent="0.3">
      <c r="A1143" s="208">
        <f>Survey!H706</f>
        <v>42</v>
      </c>
      <c r="B1143" s="209">
        <f>Survey!G706</f>
        <v>-0.88090000000000135</v>
      </c>
      <c r="C1143" s="49">
        <f t="shared" si="333"/>
        <v>-0.75</v>
      </c>
      <c r="D1143" s="52">
        <f t="shared" si="334"/>
        <v>4</v>
      </c>
      <c r="E1143" s="50">
        <f t="shared" si="335"/>
        <v>-3</v>
      </c>
      <c r="F1143" s="40"/>
      <c r="G1143" s="54"/>
      <c r="H1143" s="48"/>
      <c r="I1143" s="49" t="str">
        <f t="shared" si="337"/>
        <v/>
      </c>
      <c r="J1143" s="52" t="str">
        <f t="shared" si="338"/>
        <v/>
      </c>
      <c r="K1143" s="107" t="str">
        <f t="shared" si="336"/>
        <v/>
      </c>
      <c r="M1143" s="205"/>
      <c r="N1143" s="206"/>
      <c r="P1143" s="207"/>
      <c r="Q1143" s="206"/>
      <c r="T1143" s="206"/>
    </row>
    <row r="1144" spans="1:20" ht="15.6" customHeight="1" x14ac:dyDescent="0.3">
      <c r="A1144" s="208">
        <f>Survey!H707</f>
        <v>45</v>
      </c>
      <c r="B1144" s="209">
        <f>Survey!G707</f>
        <v>-0.6909000000000014</v>
      </c>
      <c r="C1144" s="49">
        <f t="shared" si="333"/>
        <v>-0.79</v>
      </c>
      <c r="D1144" s="52">
        <f t="shared" si="334"/>
        <v>3</v>
      </c>
      <c r="E1144" s="50">
        <f t="shared" si="335"/>
        <v>-2.37</v>
      </c>
      <c r="F1144" s="40"/>
      <c r="G1144" s="54"/>
      <c r="H1144" s="48"/>
      <c r="I1144" s="49" t="str">
        <f t="shared" si="337"/>
        <v/>
      </c>
      <c r="J1144" s="52" t="str">
        <f t="shared" si="338"/>
        <v/>
      </c>
      <c r="K1144" s="107" t="str">
        <f t="shared" si="336"/>
        <v/>
      </c>
      <c r="M1144" s="205"/>
      <c r="N1144" s="206"/>
      <c r="P1144" s="207"/>
      <c r="Q1144" s="206"/>
      <c r="T1144" s="206"/>
    </row>
    <row r="1145" spans="1:20" ht="15.6" customHeight="1" x14ac:dyDescent="0.3">
      <c r="A1145" s="208">
        <f>Survey!H708</f>
        <v>49</v>
      </c>
      <c r="B1145" s="209">
        <f>Survey!G708</f>
        <v>-0.73090000000000144</v>
      </c>
      <c r="C1145" s="49">
        <f t="shared" si="333"/>
        <v>-0.72</v>
      </c>
      <c r="D1145" s="52">
        <f t="shared" si="334"/>
        <v>4</v>
      </c>
      <c r="E1145" s="50">
        <f t="shared" si="335"/>
        <v>-2.88</v>
      </c>
      <c r="F1145" s="40"/>
      <c r="G1145" s="54"/>
      <c r="H1145" s="48"/>
      <c r="I1145" s="49" t="str">
        <f t="shared" si="337"/>
        <v/>
      </c>
      <c r="J1145" s="52" t="str">
        <f t="shared" si="338"/>
        <v/>
      </c>
      <c r="K1145" s="107" t="str">
        <f t="shared" si="336"/>
        <v/>
      </c>
      <c r="M1145" s="205"/>
      <c r="N1145" s="206"/>
      <c r="P1145" s="207"/>
      <c r="Q1145" s="206"/>
      <c r="T1145" s="206"/>
    </row>
    <row r="1146" spans="1:20" ht="15.6" x14ac:dyDescent="0.3">
      <c r="A1146" s="208">
        <f>Survey!H709</f>
        <v>52</v>
      </c>
      <c r="B1146" s="209">
        <f>Survey!G709</f>
        <v>-0.80090000000000128</v>
      </c>
      <c r="C1146" s="49">
        <f t="shared" si="333"/>
        <v>-0.77</v>
      </c>
      <c r="D1146" s="52">
        <f t="shared" si="334"/>
        <v>3</v>
      </c>
      <c r="E1146" s="50">
        <f t="shared" si="335"/>
        <v>-2.31</v>
      </c>
      <c r="F1146" s="40"/>
      <c r="G1146" s="54"/>
      <c r="H1146" s="48"/>
      <c r="I1146" s="49" t="str">
        <f t="shared" si="337"/>
        <v/>
      </c>
      <c r="J1146" s="52" t="str">
        <f t="shared" si="338"/>
        <v/>
      </c>
      <c r="K1146" s="107" t="str">
        <f t="shared" si="336"/>
        <v/>
      </c>
      <c r="M1146" s="205"/>
      <c r="N1146" s="206"/>
      <c r="P1146" s="207"/>
      <c r="Q1146" s="206"/>
      <c r="T1146" s="206"/>
    </row>
    <row r="1147" spans="1:20" ht="15.6" x14ac:dyDescent="0.3">
      <c r="A1147" s="208">
        <f>Survey!H710</f>
        <v>56</v>
      </c>
      <c r="B1147" s="209">
        <f>Survey!G710</f>
        <v>-0.98090000000000144</v>
      </c>
      <c r="C1147" s="49">
        <f t="shared" si="333"/>
        <v>-0.9</v>
      </c>
      <c r="D1147" s="52">
        <f t="shared" si="334"/>
        <v>4</v>
      </c>
      <c r="E1147" s="50">
        <f t="shared" si="335"/>
        <v>-3.6</v>
      </c>
      <c r="F1147" s="40"/>
      <c r="G1147" s="54"/>
      <c r="H1147" s="48"/>
      <c r="I1147" s="49"/>
      <c r="J1147" s="52"/>
      <c r="K1147" s="107"/>
      <c r="M1147" s="205"/>
      <c r="N1147" s="206"/>
      <c r="P1147" s="207"/>
      <c r="Q1147" s="206"/>
      <c r="T1147" s="206"/>
    </row>
    <row r="1148" spans="1:20" ht="15.6" x14ac:dyDescent="0.3">
      <c r="A1148" s="208">
        <f>Survey!H711</f>
        <v>59</v>
      </c>
      <c r="B1148" s="209">
        <f>Survey!G711</f>
        <v>-1.1709000000000014</v>
      </c>
      <c r="C1148" s="49">
        <f t="shared" si="333"/>
        <v>-1.08</v>
      </c>
      <c r="D1148" s="52">
        <f t="shared" si="334"/>
        <v>3</v>
      </c>
      <c r="E1148" s="50">
        <f t="shared" si="335"/>
        <v>-3.24</v>
      </c>
      <c r="F1148" s="40"/>
      <c r="G1148" s="54"/>
      <c r="H1148" s="48"/>
      <c r="I1148" s="49"/>
      <c r="J1148" s="52"/>
      <c r="K1148" s="107"/>
      <c r="M1148" s="205"/>
      <c r="N1148" s="206"/>
      <c r="P1148" s="207"/>
      <c r="Q1148" s="206"/>
      <c r="T1148" s="206"/>
    </row>
    <row r="1149" spans="1:20" ht="15.6" x14ac:dyDescent="0.3">
      <c r="A1149" s="208">
        <f>Survey!H712</f>
        <v>63</v>
      </c>
      <c r="B1149" s="209">
        <f>Survey!G712</f>
        <v>-1.0009000000000015</v>
      </c>
      <c r="C1149" s="49">
        <f t="shared" si="333"/>
        <v>-1.0900000000000001</v>
      </c>
      <c r="D1149" s="52">
        <f t="shared" si="334"/>
        <v>4</v>
      </c>
      <c r="E1149" s="50">
        <f t="shared" si="335"/>
        <v>-4.3600000000000003</v>
      </c>
      <c r="F1149" s="40"/>
      <c r="G1149" s="54"/>
      <c r="H1149" s="48"/>
      <c r="I1149" s="49"/>
      <c r="J1149" s="52"/>
      <c r="K1149" s="107"/>
      <c r="M1149" s="205"/>
      <c r="N1149" s="206"/>
      <c r="P1149" s="207"/>
      <c r="Q1149" s="206"/>
      <c r="T1149" s="206"/>
    </row>
    <row r="1150" spans="1:20" ht="15.6" x14ac:dyDescent="0.3">
      <c r="A1150" s="208">
        <f>Survey!H713</f>
        <v>66</v>
      </c>
      <c r="B1150" s="209">
        <f>Survey!G713</f>
        <v>-0.72090000000000121</v>
      </c>
      <c r="C1150" s="49">
        <f t="shared" si="333"/>
        <v>-0.87</v>
      </c>
      <c r="D1150" s="52">
        <f t="shared" si="334"/>
        <v>3</v>
      </c>
      <c r="E1150" s="50">
        <f t="shared" si="335"/>
        <v>-2.61</v>
      </c>
      <c r="F1150" s="40"/>
      <c r="G1150" s="54"/>
      <c r="H1150" s="48"/>
      <c r="I1150" s="49"/>
      <c r="J1150" s="52"/>
      <c r="K1150" s="107"/>
      <c r="M1150" s="205"/>
      <c r="N1150" s="206"/>
      <c r="P1150" s="207"/>
      <c r="Q1150" s="206"/>
      <c r="T1150" s="206"/>
    </row>
    <row r="1151" spans="1:20" ht="15.6" x14ac:dyDescent="0.3">
      <c r="A1151" s="208">
        <f>Survey!H714</f>
        <v>70</v>
      </c>
      <c r="B1151" s="209">
        <f>Survey!G714</f>
        <v>-0.55090000000000128</v>
      </c>
      <c r="C1151" s="49">
        <f t="shared" si="333"/>
        <v>-0.64</v>
      </c>
      <c r="D1151" s="52">
        <f t="shared" si="334"/>
        <v>4</v>
      </c>
      <c r="E1151" s="50">
        <f t="shared" si="335"/>
        <v>-2.56</v>
      </c>
      <c r="F1151" s="40"/>
      <c r="G1151" s="54"/>
      <c r="H1151" s="48"/>
      <c r="I1151" s="49"/>
      <c r="J1151" s="52"/>
      <c r="K1151" s="107"/>
      <c r="M1151" s="205"/>
      <c r="N1151" s="206"/>
      <c r="P1151" s="207"/>
      <c r="Q1151" s="206"/>
      <c r="T1151" s="206"/>
    </row>
    <row r="1152" spans="1:20" ht="15.6" x14ac:dyDescent="0.3">
      <c r="A1152" s="208">
        <f>Survey!H715</f>
        <v>73</v>
      </c>
      <c r="B1152" s="209">
        <f>Survey!G715</f>
        <v>0.33909999999999862</v>
      </c>
      <c r="C1152" s="49">
        <f t="shared" si="333"/>
        <v>-0.11</v>
      </c>
      <c r="D1152" s="52">
        <f t="shared" si="334"/>
        <v>3</v>
      </c>
      <c r="E1152" s="50">
        <f t="shared" si="335"/>
        <v>-0.33</v>
      </c>
      <c r="F1152" s="40"/>
      <c r="G1152" s="54"/>
      <c r="H1152" s="48"/>
      <c r="I1152" s="49"/>
      <c r="J1152" s="52"/>
      <c r="K1152" s="107"/>
      <c r="M1152" s="205"/>
      <c r="N1152" s="206"/>
      <c r="P1152" s="207"/>
      <c r="Q1152" s="206"/>
      <c r="T1152" s="206"/>
    </row>
    <row r="1153" spans="1:20" ht="15.6" x14ac:dyDescent="0.3">
      <c r="A1153" s="208">
        <f>Survey!H717</f>
        <v>75</v>
      </c>
      <c r="B1153" s="209">
        <f>Survey!G717</f>
        <v>2.0240999999999989</v>
      </c>
      <c r="C1153" s="49">
        <f t="shared" si="333"/>
        <v>1.19</v>
      </c>
      <c r="D1153" s="52">
        <f t="shared" si="334"/>
        <v>2</v>
      </c>
      <c r="E1153" s="50">
        <f t="shared" si="335"/>
        <v>2.38</v>
      </c>
      <c r="F1153" s="40"/>
      <c r="G1153" s="54"/>
      <c r="H1153" s="48"/>
      <c r="I1153" s="49"/>
      <c r="J1153" s="52"/>
      <c r="K1153" s="107"/>
      <c r="M1153" s="205"/>
      <c r="N1153" s="206"/>
      <c r="P1153" s="207"/>
      <c r="Q1153" s="206"/>
      <c r="T1153" s="206"/>
    </row>
    <row r="1154" spans="1:20" ht="15.6" x14ac:dyDescent="0.3">
      <c r="A1154" s="208">
        <f>Survey!H718</f>
        <v>76.5</v>
      </c>
      <c r="B1154" s="209">
        <f>Survey!G718</f>
        <v>2.4040999999999988</v>
      </c>
      <c r="C1154" s="49">
        <f t="shared" si="333"/>
        <v>2.2199999999999998</v>
      </c>
      <c r="D1154" s="52">
        <f t="shared" si="334"/>
        <v>1.5</v>
      </c>
      <c r="E1154" s="50">
        <f t="shared" si="335"/>
        <v>3.33</v>
      </c>
      <c r="F1154" s="40"/>
      <c r="G1154" s="54"/>
      <c r="H1154" s="48"/>
      <c r="I1154" s="49"/>
      <c r="J1154" s="52"/>
      <c r="K1154" s="107"/>
      <c r="M1154" s="205"/>
      <c r="N1154" s="206"/>
      <c r="P1154" s="207"/>
      <c r="Q1154" s="206"/>
      <c r="T1154" s="206"/>
    </row>
    <row r="1155" spans="1:20" ht="15.6" x14ac:dyDescent="0.3">
      <c r="A1155" s="208">
        <f>Survey!H719</f>
        <v>81.5</v>
      </c>
      <c r="B1155" s="209">
        <f>Survey!G719</f>
        <v>2.0340999999999987</v>
      </c>
      <c r="C1155" s="49">
        <f t="shared" si="333"/>
        <v>2.2199999999999998</v>
      </c>
      <c r="D1155" s="52">
        <f t="shared" si="334"/>
        <v>5</v>
      </c>
      <c r="E1155" s="50">
        <f t="shared" si="335"/>
        <v>11.1</v>
      </c>
      <c r="F1155" s="40"/>
      <c r="G1155" s="54"/>
      <c r="H1155" s="48"/>
      <c r="I1155" s="49" t="str">
        <f>IF(H1155="","",ROUNDUP(((H1146+H1155)/2),2))</f>
        <v/>
      </c>
      <c r="J1155" s="52" t="str">
        <f>IF(G1155="","",ROUND((G1155-G1146),2))</f>
        <v/>
      </c>
      <c r="K1155" s="107" t="str">
        <f t="shared" si="336"/>
        <v/>
      </c>
      <c r="M1155" s="205"/>
      <c r="N1155" s="206"/>
      <c r="P1155" s="207"/>
      <c r="Q1155" s="206"/>
      <c r="T1155" s="206"/>
    </row>
    <row r="1156" spans="1:20" ht="16.2" thickBot="1" x14ac:dyDescent="0.35">
      <c r="A1156" s="208">
        <f>Survey!H720</f>
        <v>96.5</v>
      </c>
      <c r="B1156" s="209">
        <f>Survey!G720</f>
        <v>2.2340999999999989</v>
      </c>
      <c r="C1156" s="49">
        <f t="shared" si="333"/>
        <v>2.1399999999999997</v>
      </c>
      <c r="D1156" s="52">
        <f t="shared" si="334"/>
        <v>15</v>
      </c>
      <c r="E1156" s="50">
        <f t="shared" si="335"/>
        <v>32.1</v>
      </c>
      <c r="F1156" s="40"/>
      <c r="G1156" s="54"/>
      <c r="H1156" s="48"/>
      <c r="I1156" s="49" t="str">
        <f t="shared" si="337"/>
        <v/>
      </c>
      <c r="J1156" s="52" t="str">
        <f t="shared" si="338"/>
        <v/>
      </c>
      <c r="K1156" s="107" t="str">
        <f t="shared" si="336"/>
        <v/>
      </c>
      <c r="M1156" s="205"/>
      <c r="N1156" s="206"/>
      <c r="P1156" s="207"/>
      <c r="Q1156" s="206"/>
      <c r="T1156" s="206"/>
    </row>
    <row r="1157" spans="1:20" ht="16.2" thickBot="1" x14ac:dyDescent="0.35">
      <c r="A1157" s="287">
        <f>ROUND((SUM(D1134:D1156)),3)</f>
        <v>96.5</v>
      </c>
      <c r="B1157" s="275"/>
      <c r="C1157" s="272">
        <f>IF(A1157="","-",IF(A1157="-","-",IF(A1157=0,"-",ROUND((SUM(E1134:E1156)),3))))</f>
        <v>68.25</v>
      </c>
      <c r="D1157" s="272"/>
      <c r="E1157" s="273"/>
      <c r="F1157" s="41"/>
      <c r="G1157" s="274">
        <f>ROUND((SUM(J1134:J1156)),3)</f>
        <v>10</v>
      </c>
      <c r="H1157" s="275"/>
      <c r="I1157" s="272">
        <f>IF(G1157="","-",IF(G1157="-","-",IF(G1157=0,"-",ROUND((SUM(K1134:K1156)),3))))</f>
        <v>17.600000000000001</v>
      </c>
      <c r="J1157" s="272"/>
      <c r="K1157" s="273"/>
      <c r="M1157" s="109" t="e">
        <f>#REF!</f>
        <v>#REF!</v>
      </c>
      <c r="N1157" s="7"/>
      <c r="Q1157" s="7"/>
      <c r="T1157" s="7"/>
    </row>
    <row r="1158" spans="1:20" ht="16.2" thickBot="1" x14ac:dyDescent="0.35">
      <c r="A1158" s="276">
        <f>IF(C1157="","-",IF(C1157="-","-",IF(I1157="","-",IF(I1157="-","-",IF((C1157-I1157)&lt;=0,((C1157-I1157)*-1),(C1157-I1157))))))</f>
        <v>50.65</v>
      </c>
      <c r="B1158" s="277"/>
      <c r="C1158" s="277"/>
      <c r="D1158" s="277"/>
      <c r="E1158" s="277"/>
      <c r="F1158" s="277"/>
      <c r="G1158" s="277"/>
      <c r="H1158" s="277"/>
      <c r="I1158" s="277"/>
      <c r="J1158" s="277"/>
      <c r="K1158" s="278"/>
      <c r="M1158" s="110" t="e">
        <f>#REF!</f>
        <v>#REF!</v>
      </c>
      <c r="N1158" s="7"/>
      <c r="Q1158" s="7"/>
      <c r="T1158" s="7"/>
    </row>
    <row r="1159" spans="1:20" ht="15.6" x14ac:dyDescent="0.3">
      <c r="A1159" s="211"/>
      <c r="B1159" s="211"/>
      <c r="C1159" s="211"/>
      <c r="D1159" s="211"/>
      <c r="E1159" s="211"/>
      <c r="F1159" s="211"/>
      <c r="G1159" s="211"/>
      <c r="H1159" s="211"/>
      <c r="I1159" s="211"/>
      <c r="J1159" s="211"/>
      <c r="K1159" s="211"/>
      <c r="M1159" s="110"/>
      <c r="N1159" s="7"/>
      <c r="Q1159" s="7"/>
      <c r="T1159" s="7"/>
    </row>
    <row r="1160" spans="1:20" ht="18" customHeight="1" x14ac:dyDescent="0.3">
      <c r="A1160" s="221"/>
      <c r="B1160" s="221"/>
      <c r="C1160" s="221"/>
      <c r="D1160" s="221"/>
      <c r="E1160" s="221"/>
      <c r="F1160" s="221"/>
      <c r="G1160" s="221"/>
      <c r="H1160" s="221"/>
      <c r="I1160" s="221"/>
      <c r="J1160" s="221"/>
      <c r="K1160" s="221"/>
      <c r="L1160" s="221"/>
      <c r="M1160" s="221"/>
      <c r="N1160" s="7"/>
      <c r="Q1160" s="7"/>
      <c r="T1160" s="7"/>
    </row>
    <row r="1161" spans="1:20" x14ac:dyDescent="0.3">
      <c r="N1161" s="7"/>
      <c r="Q1161" s="7"/>
      <c r="T1161" s="7"/>
    </row>
    <row r="1162" spans="1:20" x14ac:dyDescent="0.3">
      <c r="D1162" s="279">
        <f>A1139</f>
        <v>31</v>
      </c>
      <c r="E1162" s="279"/>
      <c r="F1162" s="279"/>
      <c r="G1162" s="279"/>
      <c r="H1162" s="279"/>
      <c r="I1162" s="279"/>
      <c r="J1162" s="279"/>
      <c r="N1162" s="7"/>
      <c r="Q1162" s="7"/>
      <c r="T1162" s="7"/>
    </row>
    <row r="1163" spans="1:20" x14ac:dyDescent="0.3">
      <c r="D1163" s="279"/>
      <c r="E1163" s="279"/>
      <c r="F1163" s="279"/>
      <c r="G1163" s="279"/>
      <c r="H1163" s="279"/>
      <c r="I1163" s="279"/>
      <c r="J1163" s="279"/>
      <c r="N1163" s="7"/>
      <c r="Q1163" s="7"/>
      <c r="T1163" s="7"/>
    </row>
    <row r="1164" spans="1:20" x14ac:dyDescent="0.3">
      <c r="N1164" s="7"/>
      <c r="Q1164" s="7"/>
      <c r="T1164" s="7"/>
    </row>
    <row r="1165" spans="1:20" x14ac:dyDescent="0.3">
      <c r="N1165" s="7"/>
      <c r="Q1165" s="7"/>
      <c r="T1165" s="7"/>
    </row>
    <row r="1166" spans="1:20" x14ac:dyDescent="0.3">
      <c r="N1166" s="7"/>
      <c r="Q1166" s="7"/>
      <c r="T1166" s="7"/>
    </row>
    <row r="1167" spans="1:20" x14ac:dyDescent="0.3">
      <c r="N1167" s="7"/>
      <c r="Q1167" s="7"/>
      <c r="T1167" s="7"/>
    </row>
    <row r="1168" spans="1:20" x14ac:dyDescent="0.3">
      <c r="N1168" s="7"/>
      <c r="Q1168" s="7"/>
      <c r="T1168" s="7"/>
    </row>
    <row r="1169" spans="1:20" x14ac:dyDescent="0.3">
      <c r="N1169" s="7"/>
      <c r="Q1169" s="7"/>
      <c r="T1169" s="7"/>
    </row>
    <row r="1170" spans="1:20" x14ac:dyDescent="0.3">
      <c r="N1170" s="7"/>
      <c r="Q1170" s="7"/>
      <c r="T1170" s="7"/>
    </row>
    <row r="1171" spans="1:20" x14ac:dyDescent="0.3">
      <c r="N1171" s="7"/>
      <c r="Q1171" s="7"/>
      <c r="T1171" s="7"/>
    </row>
    <row r="1172" spans="1:20" x14ac:dyDescent="0.3">
      <c r="N1172" s="7"/>
      <c r="Q1172" s="7"/>
      <c r="T1172" s="7"/>
    </row>
    <row r="1173" spans="1:20" x14ac:dyDescent="0.3">
      <c r="N1173" s="7"/>
      <c r="Q1173" s="7"/>
      <c r="T1173" s="7"/>
    </row>
    <row r="1174" spans="1:20" ht="33.6" customHeight="1" x14ac:dyDescent="0.3">
      <c r="A1174" s="296" t="s">
        <v>152</v>
      </c>
      <c r="B1174" s="297"/>
      <c r="C1174" s="297"/>
      <c r="D1174" s="297"/>
      <c r="E1174" s="297"/>
      <c r="F1174" s="297"/>
      <c r="G1174" s="297"/>
      <c r="H1174" s="297"/>
      <c r="I1174" s="297"/>
      <c r="J1174" s="297"/>
      <c r="K1174" s="297"/>
      <c r="N1174" s="7"/>
      <c r="Q1174" s="7"/>
      <c r="T1174" s="7"/>
    </row>
    <row r="1175" spans="1:20" ht="16.2" thickBot="1" x14ac:dyDescent="0.35">
      <c r="M1175" s="267" t="s">
        <v>65</v>
      </c>
      <c r="N1175" s="267"/>
      <c r="O1175" s="108"/>
      <c r="P1175" s="267" t="s">
        <v>66</v>
      </c>
      <c r="Q1175" s="267"/>
      <c r="R1175" s="108"/>
      <c r="S1175" s="267" t="s">
        <v>67</v>
      </c>
      <c r="T1175" s="267"/>
    </row>
    <row r="1176" spans="1:20" ht="16.2" thickBot="1" x14ac:dyDescent="0.35">
      <c r="A1176" s="280" t="s">
        <v>8</v>
      </c>
      <c r="B1176" s="281"/>
      <c r="C1176" s="281"/>
      <c r="D1176" s="281"/>
      <c r="E1176" s="282"/>
      <c r="F1176" s="39"/>
      <c r="G1176" s="283" t="s">
        <v>63</v>
      </c>
      <c r="H1176" s="284"/>
      <c r="I1176" s="284"/>
      <c r="J1176" s="284"/>
      <c r="K1176" s="285"/>
      <c r="M1176" s="220" t="s">
        <v>68</v>
      </c>
      <c r="N1176" s="87">
        <v>9.5</v>
      </c>
      <c r="P1176" s="220" t="s">
        <v>69</v>
      </c>
      <c r="Q1176" s="88">
        <v>-1.512</v>
      </c>
      <c r="S1176" s="89">
        <v>0</v>
      </c>
      <c r="T1176" s="90">
        <v>2</v>
      </c>
    </row>
    <row r="1177" spans="1:20" ht="16.2" thickBot="1" x14ac:dyDescent="0.35">
      <c r="A1177" s="42" t="s">
        <v>11</v>
      </c>
      <c r="B1177" s="43" t="s">
        <v>12</v>
      </c>
      <c r="C1177" s="43" t="s">
        <v>13</v>
      </c>
      <c r="D1177" s="43" t="s">
        <v>11</v>
      </c>
      <c r="E1177" s="44" t="s">
        <v>14</v>
      </c>
      <c r="F1177" s="40"/>
      <c r="G1177" s="42" t="str">
        <f>A1177</f>
        <v>Dist</v>
      </c>
      <c r="H1177" s="43" t="str">
        <f>B1177</f>
        <v>R.L</v>
      </c>
      <c r="I1177" s="43" t="str">
        <f>C1177</f>
        <v>Av.RL</v>
      </c>
      <c r="J1177" s="43" t="str">
        <f>D1177</f>
        <v>Dist</v>
      </c>
      <c r="K1177" s="44" t="str">
        <f>E1177</f>
        <v>Area</v>
      </c>
      <c r="M1177" s="220" t="s">
        <v>70</v>
      </c>
      <c r="N1177" s="87">
        <v>6</v>
      </c>
      <c r="P1177" s="220" t="s">
        <v>70</v>
      </c>
      <c r="Q1177" s="88">
        <v>19.55</v>
      </c>
      <c r="S1177" s="88">
        <v>2</v>
      </c>
      <c r="T1177" s="88">
        <v>-3</v>
      </c>
    </row>
    <row r="1178" spans="1:20" ht="15.6" x14ac:dyDescent="0.3">
      <c r="A1178" s="208">
        <f>Survey!H722</f>
        <v>0</v>
      </c>
      <c r="B1178" s="209">
        <f>Survey!G722</f>
        <v>3.5380999999999987</v>
      </c>
      <c r="C1178" s="46" t="s">
        <v>15</v>
      </c>
      <c r="D1178" s="51" t="s">
        <v>15</v>
      </c>
      <c r="E1178" s="47" t="s">
        <v>15</v>
      </c>
      <c r="F1178" s="40"/>
      <c r="G1178" s="53">
        <v>0</v>
      </c>
      <c r="H1178" s="45">
        <v>1.7189999999999972</v>
      </c>
      <c r="I1178" s="46" t="s">
        <v>15</v>
      </c>
      <c r="J1178" s="51" t="s">
        <v>15</v>
      </c>
      <c r="K1178" s="106" t="s">
        <v>15</v>
      </c>
      <c r="M1178" s="220" t="s">
        <v>71</v>
      </c>
      <c r="N1178" s="87">
        <v>23</v>
      </c>
      <c r="P1178" s="220" t="s">
        <v>71</v>
      </c>
      <c r="Q1178" s="87">
        <v>23</v>
      </c>
      <c r="S1178" s="88">
        <v>15</v>
      </c>
      <c r="T1178" s="88">
        <v>12</v>
      </c>
    </row>
    <row r="1179" spans="1:20" ht="15.6" x14ac:dyDescent="0.3">
      <c r="A1179" s="208">
        <f>Survey!H723</f>
        <v>3</v>
      </c>
      <c r="B1179" s="209">
        <f>Survey!G723</f>
        <v>4.0080999999999989</v>
      </c>
      <c r="C1179" s="49">
        <f>IF(B1179="","",ROUNDUP(((B1178+B1179)/2),2))</f>
        <v>3.78</v>
      </c>
      <c r="D1179" s="52">
        <f>IF(A1179="","",ROUND((A1179-A1178),2))</f>
        <v>3</v>
      </c>
      <c r="E1179" s="50">
        <f>IF(D1179="","",IF(B1179="","",ROUND((D1179*C1179),3)))</f>
        <v>11.34</v>
      </c>
      <c r="F1179" s="40"/>
      <c r="G1179" s="54">
        <v>10</v>
      </c>
      <c r="H1179" s="48">
        <v>1.6589999999999971</v>
      </c>
      <c r="I1179" s="49">
        <f>IF(H1179="","",ROUNDUP(((H1178+H1179)/2),2))</f>
        <v>1.69</v>
      </c>
      <c r="J1179" s="52">
        <f>IF(G1179="","",ROUND((G1179-G1178),2))</f>
        <v>10</v>
      </c>
      <c r="K1179" s="107">
        <f>IF(J1179="","",IF(H1179="","",ROUND((J1179*I1179),3)))</f>
        <v>16.899999999999999</v>
      </c>
      <c r="M1179" s="91">
        <v>2</v>
      </c>
      <c r="N1179" s="92">
        <v>2</v>
      </c>
      <c r="P1179" s="93">
        <v>1.5</v>
      </c>
      <c r="Q1179" s="94">
        <v>1.5</v>
      </c>
      <c r="T1179" s="222"/>
    </row>
    <row r="1180" spans="1:20" ht="15.6" x14ac:dyDescent="0.3">
      <c r="A1180" s="208">
        <f>Survey!H724</f>
        <v>6</v>
      </c>
      <c r="B1180" s="209">
        <f>Survey!G724</f>
        <v>3.338099999999999</v>
      </c>
      <c r="C1180" s="49">
        <f t="shared" ref="C1180:C1182" si="339">IF(B1180="","",ROUNDUP(((B1179+B1180)/2),2))</f>
        <v>3.6799999999999997</v>
      </c>
      <c r="D1180" s="52">
        <f t="shared" ref="D1180:D1182" si="340">IF(A1180="","",ROUND((A1180-A1179),2))</f>
        <v>3</v>
      </c>
      <c r="E1180" s="50">
        <f t="shared" ref="E1180:E1182" si="341">IF(D1180="","",IF(B1180="","",ROUND((D1180*C1180),3)))</f>
        <v>11.04</v>
      </c>
      <c r="F1180" s="40"/>
      <c r="G1180" s="54"/>
      <c r="H1180" s="48"/>
      <c r="I1180" s="49" t="str">
        <f t="shared" ref="I1180:I1182" si="342">IF(H1180="","",ROUNDUP(((H1179+H1180)/2),2))</f>
        <v/>
      </c>
      <c r="J1180" s="52" t="str">
        <f t="shared" ref="J1180:J1182" si="343">IF(G1180="","",ROUND((G1180-G1179),2))</f>
        <v/>
      </c>
      <c r="K1180" s="107" t="str">
        <f t="shared" ref="K1180:K1183" si="344">IF(J1180="","",IF(H1180="","",ROUND((J1180*I1180),3)))</f>
        <v/>
      </c>
      <c r="M1180" s="95">
        <v>1</v>
      </c>
      <c r="N1180" s="88">
        <v>0</v>
      </c>
      <c r="P1180" s="96">
        <v>35</v>
      </c>
      <c r="Q1180" s="88">
        <v>0.36599999999999733</v>
      </c>
      <c r="S1180" s="286" t="s">
        <v>72</v>
      </c>
      <c r="T1180" s="286"/>
    </row>
    <row r="1181" spans="1:20" ht="15.6" x14ac:dyDescent="0.3">
      <c r="A1181" s="208">
        <f>Survey!H725</f>
        <v>7</v>
      </c>
      <c r="B1181" s="209">
        <f>Survey!G725</f>
        <v>3.1780999999999988</v>
      </c>
      <c r="C1181" s="49">
        <f t="shared" si="339"/>
        <v>3.26</v>
      </c>
      <c r="D1181" s="52">
        <f t="shared" si="340"/>
        <v>1</v>
      </c>
      <c r="E1181" s="50">
        <f t="shared" si="341"/>
        <v>3.26</v>
      </c>
      <c r="F1181" s="40"/>
      <c r="G1181" s="54"/>
      <c r="H1181" s="48"/>
      <c r="I1181" s="49" t="str">
        <f t="shared" si="342"/>
        <v/>
      </c>
      <c r="J1181" s="52" t="str">
        <f t="shared" si="343"/>
        <v/>
      </c>
      <c r="K1181" s="107" t="str">
        <f t="shared" si="344"/>
        <v/>
      </c>
      <c r="M1181" s="97">
        <f>IF(N1181="","-",(M1180+(M1179*(N1176-N1180))))</f>
        <v>20</v>
      </c>
      <c r="N1181" s="88">
        <f>IF(N1176="","-",N1176)</f>
        <v>9.5</v>
      </c>
      <c r="P1181" s="98">
        <f>IF(Q1176="","-",(P1180+(P1179*IF((Q1180-Q1181)&lt;0,((Q1180-Q1181)*-1),(Q1180-Q1181)))))</f>
        <v>37.816999999999993</v>
      </c>
      <c r="Q1181" s="88">
        <f>IF(Q1176="","",Q1176)</f>
        <v>-1.512</v>
      </c>
      <c r="S1181" s="269">
        <v>1.25</v>
      </c>
      <c r="T1181" s="269"/>
    </row>
    <row r="1182" spans="1:20" ht="15.6" x14ac:dyDescent="0.3">
      <c r="A1182" s="208">
        <f>Survey!H726</f>
        <v>8</v>
      </c>
      <c r="B1182" s="209">
        <f>Survey!G726</f>
        <v>2.1080999999999985</v>
      </c>
      <c r="C1182" s="49">
        <f t="shared" si="339"/>
        <v>2.65</v>
      </c>
      <c r="D1182" s="52">
        <f t="shared" si="340"/>
        <v>1</v>
      </c>
      <c r="E1182" s="50">
        <f t="shared" si="341"/>
        <v>2.65</v>
      </c>
      <c r="F1182" s="40"/>
      <c r="G1182" s="54"/>
      <c r="H1182" s="48"/>
      <c r="I1182" s="49" t="str">
        <f t="shared" si="342"/>
        <v/>
      </c>
      <c r="J1182" s="52" t="str">
        <f t="shared" si="343"/>
        <v/>
      </c>
      <c r="K1182" s="107" t="str">
        <f t="shared" si="344"/>
        <v/>
      </c>
      <c r="M1182" s="99">
        <f>IF(N1177="","-",(M1181+N1177))</f>
        <v>26</v>
      </c>
      <c r="N1182" s="88">
        <f>IF(N1176="","-",N1176)</f>
        <v>9.5</v>
      </c>
      <c r="P1182" s="100">
        <f>IF(Q1177="","",(P1181+Q1177))</f>
        <v>57.36699999999999</v>
      </c>
      <c r="Q1182" s="88">
        <f>IF(Q1176="","",Q1176)</f>
        <v>-1.512</v>
      </c>
      <c r="S1182" s="101" t="s">
        <v>73</v>
      </c>
      <c r="T1182" s="88">
        <f>IF(S1177="","",IF(T1177="","",(T1177+((S1181-T1176)*((S1177-T1177)/(S1176-T1176))))))</f>
        <v>-1.125</v>
      </c>
    </row>
    <row r="1183" spans="1:20" ht="15.6" x14ac:dyDescent="0.3">
      <c r="A1183" s="208">
        <f>Survey!H728</f>
        <v>10</v>
      </c>
      <c r="B1183" s="209">
        <f>Survey!G728</f>
        <v>-1.1019000000000014</v>
      </c>
      <c r="C1183" s="49">
        <f t="shared" ref="C1183:C1201" si="345">IF(B1183="","",ROUNDUP(((B1182+B1183)/2),2))</f>
        <v>0.51</v>
      </c>
      <c r="D1183" s="52">
        <f t="shared" ref="D1183:D1201" si="346">IF(A1183="","",ROUND((A1183-A1182),2))</f>
        <v>2</v>
      </c>
      <c r="E1183" s="50">
        <f t="shared" ref="E1183:E1201" si="347">IF(D1183="","",IF(B1183="","",ROUND((D1183*C1183),3)))</f>
        <v>1.02</v>
      </c>
      <c r="F1183" s="40"/>
      <c r="G1183" s="54"/>
      <c r="H1183" s="48"/>
      <c r="I1183" s="49" t="str">
        <f>IF(H1183="","",ROUNDUP(((#REF!+H1183)/2),2))</f>
        <v/>
      </c>
      <c r="J1183" s="52" t="str">
        <f>IF(G1183="","",ROUND((G1183-#REF!),2))</f>
        <v/>
      </c>
      <c r="K1183" s="107" t="str">
        <f t="shared" si="344"/>
        <v/>
      </c>
      <c r="M1183" s="205"/>
      <c r="N1183" s="206"/>
      <c r="P1183" s="207"/>
      <c r="Q1183" s="206"/>
      <c r="T1183" s="206"/>
    </row>
    <row r="1184" spans="1:20" ht="15.6" x14ac:dyDescent="0.3">
      <c r="A1184" s="208">
        <f>Survey!H729</f>
        <v>13</v>
      </c>
      <c r="B1184" s="209">
        <f>Survey!G729</f>
        <v>-0.93190000000000106</v>
      </c>
      <c r="C1184" s="49">
        <f t="shared" si="345"/>
        <v>-1.02</v>
      </c>
      <c r="D1184" s="52">
        <f t="shared" si="346"/>
        <v>3</v>
      </c>
      <c r="E1184" s="50">
        <f t="shared" si="347"/>
        <v>-3.06</v>
      </c>
      <c r="F1184" s="40"/>
      <c r="G1184" s="54"/>
      <c r="H1184" s="48"/>
      <c r="I1184" s="49" t="str">
        <f t="shared" ref="I1184:I1201" si="348">IF(H1184="","",ROUNDUP(((H1183+H1184)/2),2))</f>
        <v/>
      </c>
      <c r="J1184" s="52" t="str">
        <f t="shared" ref="J1184:J1201" si="349">IF(G1184="","",ROUND((G1184-G1183),2))</f>
        <v/>
      </c>
      <c r="K1184" s="107" t="str">
        <f t="shared" ref="K1184:K1201" si="350">IF(J1184="","",IF(H1184="","",ROUND((J1184*I1184),3)))</f>
        <v/>
      </c>
      <c r="M1184" s="205"/>
      <c r="N1184" s="206"/>
      <c r="P1184" s="207"/>
      <c r="Q1184" s="206"/>
      <c r="T1184" s="206"/>
    </row>
    <row r="1185" spans="1:20" ht="15.6" x14ac:dyDescent="0.3">
      <c r="A1185" s="208">
        <f>Survey!H730</f>
        <v>16</v>
      </c>
      <c r="B1185" s="209">
        <f>Survey!G730</f>
        <v>-0.74190000000000111</v>
      </c>
      <c r="C1185" s="49">
        <f t="shared" si="345"/>
        <v>-0.84</v>
      </c>
      <c r="D1185" s="52">
        <f t="shared" si="346"/>
        <v>3</v>
      </c>
      <c r="E1185" s="50">
        <f t="shared" si="347"/>
        <v>-2.52</v>
      </c>
      <c r="F1185" s="40"/>
      <c r="G1185" s="54"/>
      <c r="H1185" s="48"/>
      <c r="I1185" s="49" t="str">
        <f t="shared" si="348"/>
        <v/>
      </c>
      <c r="J1185" s="52" t="str">
        <f t="shared" si="349"/>
        <v/>
      </c>
      <c r="K1185" s="107" t="str">
        <f t="shared" si="350"/>
        <v/>
      </c>
      <c r="M1185" s="205"/>
      <c r="N1185" s="206"/>
      <c r="P1185" s="207"/>
      <c r="Q1185" s="206"/>
      <c r="T1185" s="206"/>
    </row>
    <row r="1186" spans="1:20" ht="15.6" x14ac:dyDescent="0.3">
      <c r="A1186" s="208">
        <f>Survey!H731</f>
        <v>19</v>
      </c>
      <c r="B1186" s="209">
        <f>Survey!G731</f>
        <v>-2.1719000000000013</v>
      </c>
      <c r="C1186" s="49">
        <f t="shared" si="345"/>
        <v>-1.46</v>
      </c>
      <c r="D1186" s="52">
        <f t="shared" si="346"/>
        <v>3</v>
      </c>
      <c r="E1186" s="50">
        <f t="shared" si="347"/>
        <v>-4.38</v>
      </c>
      <c r="F1186" s="40"/>
      <c r="G1186" s="54"/>
      <c r="H1186" s="48"/>
      <c r="I1186" s="49" t="str">
        <f t="shared" si="348"/>
        <v/>
      </c>
      <c r="J1186" s="52" t="str">
        <f t="shared" si="349"/>
        <v/>
      </c>
      <c r="K1186" s="107" t="str">
        <f t="shared" si="350"/>
        <v/>
      </c>
      <c r="M1186" s="205"/>
      <c r="N1186" s="206"/>
      <c r="P1186" s="207"/>
      <c r="Q1186" s="206"/>
      <c r="T1186" s="206"/>
    </row>
    <row r="1187" spans="1:20" ht="15.6" x14ac:dyDescent="0.3">
      <c r="A1187" s="208">
        <f>Survey!H732</f>
        <v>22</v>
      </c>
      <c r="B1187" s="209">
        <f>Survey!G732</f>
        <v>-1.6719000000000013</v>
      </c>
      <c r="C1187" s="49">
        <f t="shared" si="345"/>
        <v>-1.93</v>
      </c>
      <c r="D1187" s="52">
        <f t="shared" si="346"/>
        <v>3</v>
      </c>
      <c r="E1187" s="50">
        <f t="shared" si="347"/>
        <v>-5.79</v>
      </c>
      <c r="F1187" s="40"/>
      <c r="G1187" s="54"/>
      <c r="H1187" s="48"/>
      <c r="I1187" s="49" t="str">
        <f t="shared" si="348"/>
        <v/>
      </c>
      <c r="J1187" s="52" t="str">
        <f t="shared" si="349"/>
        <v/>
      </c>
      <c r="K1187" s="107" t="str">
        <f t="shared" si="350"/>
        <v/>
      </c>
      <c r="M1187" s="205"/>
      <c r="N1187" s="206"/>
      <c r="P1187" s="207"/>
      <c r="Q1187" s="206"/>
      <c r="T1187" s="206"/>
    </row>
    <row r="1188" spans="1:20" ht="15.6" customHeight="1" x14ac:dyDescent="0.3">
      <c r="A1188" s="208">
        <f>Survey!H733</f>
        <v>25</v>
      </c>
      <c r="B1188" s="209">
        <f>Survey!G733</f>
        <v>-1.6319000000000012</v>
      </c>
      <c r="C1188" s="49">
        <f t="shared" si="345"/>
        <v>-1.66</v>
      </c>
      <c r="D1188" s="52">
        <f t="shared" si="346"/>
        <v>3</v>
      </c>
      <c r="E1188" s="50">
        <f t="shared" si="347"/>
        <v>-4.9800000000000004</v>
      </c>
      <c r="F1188" s="40"/>
      <c r="G1188" s="54"/>
      <c r="H1188" s="48"/>
      <c r="I1188" s="49" t="str">
        <f t="shared" si="348"/>
        <v/>
      </c>
      <c r="J1188" s="52" t="str">
        <f t="shared" si="349"/>
        <v/>
      </c>
      <c r="K1188" s="107" t="str">
        <f t="shared" si="350"/>
        <v/>
      </c>
      <c r="M1188" s="205"/>
      <c r="N1188" s="206"/>
      <c r="P1188" s="207"/>
      <c r="Q1188" s="206"/>
      <c r="T1188" s="206"/>
    </row>
    <row r="1189" spans="1:20" ht="15.6" customHeight="1" x14ac:dyDescent="0.3">
      <c r="A1189" s="208">
        <f>Survey!H734</f>
        <v>28</v>
      </c>
      <c r="B1189" s="209">
        <f>Survey!G734</f>
        <v>-1.0219000000000014</v>
      </c>
      <c r="C1189" s="49">
        <f t="shared" si="345"/>
        <v>-1.33</v>
      </c>
      <c r="D1189" s="52">
        <f t="shared" si="346"/>
        <v>3</v>
      </c>
      <c r="E1189" s="50">
        <f t="shared" si="347"/>
        <v>-3.99</v>
      </c>
      <c r="F1189" s="40"/>
      <c r="G1189" s="54"/>
      <c r="H1189" s="48"/>
      <c r="I1189" s="49" t="str">
        <f t="shared" si="348"/>
        <v/>
      </c>
      <c r="J1189" s="52" t="str">
        <f t="shared" si="349"/>
        <v/>
      </c>
      <c r="K1189" s="107" t="str">
        <f t="shared" si="350"/>
        <v/>
      </c>
      <c r="M1189" s="205"/>
      <c r="N1189" s="206"/>
      <c r="P1189" s="207"/>
      <c r="Q1189" s="206"/>
      <c r="T1189" s="206"/>
    </row>
    <row r="1190" spans="1:20" ht="15.6" x14ac:dyDescent="0.3">
      <c r="A1190" s="208">
        <f>Survey!H735</f>
        <v>31</v>
      </c>
      <c r="B1190" s="209">
        <f>Survey!G735</f>
        <v>-0.5919000000000012</v>
      </c>
      <c r="C1190" s="49">
        <f t="shared" si="345"/>
        <v>-0.81</v>
      </c>
      <c r="D1190" s="52">
        <f t="shared" si="346"/>
        <v>3</v>
      </c>
      <c r="E1190" s="50">
        <f t="shared" si="347"/>
        <v>-2.4300000000000002</v>
      </c>
      <c r="F1190" s="40"/>
      <c r="G1190" s="54"/>
      <c r="H1190" s="48"/>
      <c r="I1190" s="49" t="str">
        <f t="shared" si="348"/>
        <v/>
      </c>
      <c r="J1190" s="52" t="str">
        <f t="shared" si="349"/>
        <v/>
      </c>
      <c r="K1190" s="107" t="str">
        <f t="shared" si="350"/>
        <v/>
      </c>
      <c r="M1190" s="205"/>
      <c r="N1190" s="206"/>
      <c r="P1190" s="207"/>
      <c r="Q1190" s="206"/>
      <c r="T1190" s="206"/>
    </row>
    <row r="1191" spans="1:20" ht="15.6" x14ac:dyDescent="0.3">
      <c r="A1191" s="208">
        <f>Survey!H736</f>
        <v>34</v>
      </c>
      <c r="B1191" s="209">
        <f>Survey!G736</f>
        <v>0.2980999999999987</v>
      </c>
      <c r="C1191" s="49">
        <f t="shared" si="345"/>
        <v>-0.15000000000000002</v>
      </c>
      <c r="D1191" s="52">
        <f t="shared" si="346"/>
        <v>3</v>
      </c>
      <c r="E1191" s="50">
        <f t="shared" si="347"/>
        <v>-0.45</v>
      </c>
      <c r="F1191" s="40"/>
      <c r="G1191" s="54"/>
      <c r="H1191" s="48"/>
      <c r="I1191" s="49" t="str">
        <f t="shared" si="348"/>
        <v/>
      </c>
      <c r="J1191" s="52" t="str">
        <f t="shared" si="349"/>
        <v/>
      </c>
      <c r="K1191" s="107" t="str">
        <f t="shared" si="350"/>
        <v/>
      </c>
      <c r="M1191" s="205"/>
      <c r="N1191" s="206"/>
      <c r="P1191" s="207"/>
      <c r="Q1191" s="206"/>
      <c r="T1191" s="206"/>
    </row>
    <row r="1192" spans="1:20" ht="15.6" x14ac:dyDescent="0.3">
      <c r="A1192" s="208">
        <f>Survey!H737</f>
        <v>37</v>
      </c>
      <c r="B1192" s="209">
        <f>Survey!G737</f>
        <v>-0.62190000000000145</v>
      </c>
      <c r="C1192" s="49">
        <f t="shared" si="345"/>
        <v>-0.17</v>
      </c>
      <c r="D1192" s="52">
        <f t="shared" si="346"/>
        <v>3</v>
      </c>
      <c r="E1192" s="50">
        <f t="shared" si="347"/>
        <v>-0.51</v>
      </c>
      <c r="F1192" s="40"/>
      <c r="G1192" s="54"/>
      <c r="H1192" s="48"/>
      <c r="I1192" s="49"/>
      <c r="J1192" s="52"/>
      <c r="K1192" s="107"/>
      <c r="M1192" s="205"/>
      <c r="N1192" s="206"/>
      <c r="P1192" s="207"/>
      <c r="Q1192" s="206"/>
      <c r="T1192" s="206"/>
    </row>
    <row r="1193" spans="1:20" ht="15.6" x14ac:dyDescent="0.3">
      <c r="A1193" s="208">
        <f>Survey!H739</f>
        <v>40</v>
      </c>
      <c r="B1193" s="209">
        <f>Survey!G739</f>
        <v>2.2480999999999987</v>
      </c>
      <c r="C1193" s="49">
        <f t="shared" si="345"/>
        <v>0.82000000000000006</v>
      </c>
      <c r="D1193" s="52">
        <f t="shared" si="346"/>
        <v>3</v>
      </c>
      <c r="E1193" s="50">
        <f t="shared" si="347"/>
        <v>2.46</v>
      </c>
      <c r="F1193" s="40"/>
      <c r="G1193" s="54"/>
      <c r="H1193" s="48"/>
      <c r="I1193" s="49"/>
      <c r="J1193" s="52"/>
      <c r="K1193" s="107"/>
      <c r="M1193" s="205"/>
      <c r="N1193" s="206"/>
      <c r="P1193" s="207"/>
      <c r="Q1193" s="206"/>
      <c r="T1193" s="206"/>
    </row>
    <row r="1194" spans="1:20" ht="15.6" x14ac:dyDescent="0.3">
      <c r="A1194" s="208">
        <f>Survey!H740</f>
        <v>42</v>
      </c>
      <c r="B1194" s="209">
        <f>Survey!G740</f>
        <v>3.1880999999999986</v>
      </c>
      <c r="C1194" s="49">
        <f t="shared" si="345"/>
        <v>2.7199999999999998</v>
      </c>
      <c r="D1194" s="52">
        <f t="shared" si="346"/>
        <v>2</v>
      </c>
      <c r="E1194" s="50">
        <f t="shared" si="347"/>
        <v>5.44</v>
      </c>
      <c r="F1194" s="40"/>
      <c r="G1194" s="54"/>
      <c r="H1194" s="48"/>
      <c r="I1194" s="49"/>
      <c r="J1194" s="52"/>
      <c r="K1194" s="107"/>
      <c r="M1194" s="205"/>
      <c r="N1194" s="206"/>
      <c r="P1194" s="207"/>
      <c r="Q1194" s="206"/>
      <c r="T1194" s="206"/>
    </row>
    <row r="1195" spans="1:20" ht="15.6" x14ac:dyDescent="0.3">
      <c r="A1195" s="208">
        <f>Survey!H741</f>
        <v>45</v>
      </c>
      <c r="B1195" s="209">
        <f>Survey!G741</f>
        <v>2.8480999999999987</v>
      </c>
      <c r="C1195" s="49">
        <f t="shared" si="345"/>
        <v>3.0199999999999996</v>
      </c>
      <c r="D1195" s="52">
        <f t="shared" si="346"/>
        <v>3</v>
      </c>
      <c r="E1195" s="50">
        <f t="shared" si="347"/>
        <v>9.06</v>
      </c>
      <c r="F1195" s="40"/>
      <c r="G1195" s="54"/>
      <c r="H1195" s="48"/>
      <c r="I1195" s="49"/>
      <c r="J1195" s="52"/>
      <c r="K1195" s="107"/>
      <c r="M1195" s="205"/>
      <c r="N1195" s="206"/>
      <c r="P1195" s="207"/>
      <c r="Q1195" s="206"/>
      <c r="T1195" s="206"/>
    </row>
    <row r="1196" spans="1:20" ht="15.6" x14ac:dyDescent="0.3">
      <c r="A1196" s="208">
        <f>Survey!H742</f>
        <v>48</v>
      </c>
      <c r="B1196" s="209">
        <f>Survey!G742</f>
        <v>1.0680999999999985</v>
      </c>
      <c r="C1196" s="49">
        <f t="shared" si="345"/>
        <v>1.96</v>
      </c>
      <c r="D1196" s="52">
        <f t="shared" si="346"/>
        <v>3</v>
      </c>
      <c r="E1196" s="50">
        <f t="shared" si="347"/>
        <v>5.88</v>
      </c>
      <c r="F1196" s="40"/>
      <c r="G1196" s="54"/>
      <c r="H1196" s="48"/>
      <c r="I1196" s="49"/>
      <c r="J1196" s="52"/>
      <c r="K1196" s="107"/>
      <c r="M1196" s="205"/>
      <c r="N1196" s="206"/>
      <c r="P1196" s="207"/>
      <c r="Q1196" s="206"/>
      <c r="T1196" s="206"/>
    </row>
    <row r="1197" spans="1:20" ht="15.6" x14ac:dyDescent="0.3">
      <c r="A1197" s="208">
        <f>Survey!H743</f>
        <v>51</v>
      </c>
      <c r="B1197" s="209">
        <f>Survey!G743</f>
        <v>1.2080999999999986</v>
      </c>
      <c r="C1197" s="49">
        <f t="shared" si="345"/>
        <v>1.1399999999999999</v>
      </c>
      <c r="D1197" s="52">
        <f t="shared" si="346"/>
        <v>3</v>
      </c>
      <c r="E1197" s="50">
        <f t="shared" si="347"/>
        <v>3.42</v>
      </c>
      <c r="F1197" s="40"/>
      <c r="G1197" s="54"/>
      <c r="H1197" s="48"/>
      <c r="I1197" s="49"/>
      <c r="J1197" s="52"/>
      <c r="K1197" s="107"/>
      <c r="M1197" s="205"/>
      <c r="N1197" s="206"/>
      <c r="P1197" s="207"/>
      <c r="Q1197" s="206"/>
      <c r="T1197" s="206"/>
    </row>
    <row r="1198" spans="1:20" ht="15.6" x14ac:dyDescent="0.3">
      <c r="A1198" s="208">
        <f>Survey!H744</f>
        <v>56</v>
      </c>
      <c r="B1198" s="209">
        <f>Survey!G744</f>
        <v>1.2580999999999989</v>
      </c>
      <c r="C1198" s="49">
        <f t="shared" si="345"/>
        <v>1.24</v>
      </c>
      <c r="D1198" s="52">
        <f t="shared" si="346"/>
        <v>5</v>
      </c>
      <c r="E1198" s="50">
        <f t="shared" si="347"/>
        <v>6.2</v>
      </c>
      <c r="F1198" s="40"/>
      <c r="G1198" s="54"/>
      <c r="H1198" s="48"/>
      <c r="I1198" s="49"/>
      <c r="J1198" s="52"/>
      <c r="K1198" s="107"/>
      <c r="M1198" s="205"/>
      <c r="N1198" s="206"/>
      <c r="P1198" s="207"/>
      <c r="Q1198" s="206"/>
      <c r="T1198" s="206"/>
    </row>
    <row r="1199" spans="1:20" ht="15.6" x14ac:dyDescent="0.3">
      <c r="A1199" s="208">
        <f>Survey!H745</f>
        <v>61</v>
      </c>
      <c r="B1199" s="209">
        <f>Survey!G745</f>
        <v>0.69809999999999883</v>
      </c>
      <c r="C1199" s="49">
        <f t="shared" si="345"/>
        <v>0.98</v>
      </c>
      <c r="D1199" s="52">
        <f t="shared" si="346"/>
        <v>5</v>
      </c>
      <c r="E1199" s="50">
        <f t="shared" si="347"/>
        <v>4.9000000000000004</v>
      </c>
      <c r="F1199" s="40"/>
      <c r="G1199" s="54"/>
      <c r="H1199" s="48"/>
      <c r="I1199" s="49"/>
      <c r="J1199" s="52"/>
      <c r="K1199" s="107"/>
      <c r="M1199" s="205"/>
      <c r="N1199" s="206"/>
      <c r="P1199" s="207"/>
      <c r="Q1199" s="206"/>
      <c r="T1199" s="206"/>
    </row>
    <row r="1200" spans="1:20" ht="15.6" x14ac:dyDescent="0.3">
      <c r="A1200" s="208">
        <f>Survey!H746</f>
        <v>66</v>
      </c>
      <c r="B1200" s="209">
        <f>Survey!G746</f>
        <v>1.6980999999999988</v>
      </c>
      <c r="C1200" s="49">
        <f t="shared" si="345"/>
        <v>1.2</v>
      </c>
      <c r="D1200" s="52">
        <f t="shared" si="346"/>
        <v>5</v>
      </c>
      <c r="E1200" s="50">
        <f t="shared" si="347"/>
        <v>6</v>
      </c>
      <c r="F1200" s="40"/>
      <c r="G1200" s="54"/>
      <c r="H1200" s="48"/>
      <c r="I1200" s="49" t="str">
        <f>IF(H1200="","",ROUNDUP(((H1191+H1200)/2),2))</f>
        <v/>
      </c>
      <c r="J1200" s="52" t="str">
        <f>IF(G1200="","",ROUND((G1200-G1191),2))</f>
        <v/>
      </c>
      <c r="K1200" s="107" t="str">
        <f t="shared" si="350"/>
        <v/>
      </c>
      <c r="M1200" s="205"/>
      <c r="N1200" s="206"/>
      <c r="P1200" s="207"/>
      <c r="Q1200" s="206"/>
      <c r="T1200" s="206"/>
    </row>
    <row r="1201" spans="1:20" ht="16.2" thickBot="1" x14ac:dyDescent="0.35">
      <c r="A1201" s="208">
        <f>Survey!H747</f>
        <v>76</v>
      </c>
      <c r="B1201" s="209">
        <f>Survey!G747</f>
        <v>3.0580999999999987</v>
      </c>
      <c r="C1201" s="49">
        <f t="shared" si="345"/>
        <v>2.38</v>
      </c>
      <c r="D1201" s="52">
        <f t="shared" si="346"/>
        <v>10</v>
      </c>
      <c r="E1201" s="50">
        <f t="shared" si="347"/>
        <v>23.8</v>
      </c>
      <c r="F1201" s="40"/>
      <c r="G1201" s="54"/>
      <c r="H1201" s="48"/>
      <c r="I1201" s="49" t="str">
        <f t="shared" si="348"/>
        <v/>
      </c>
      <c r="J1201" s="52" t="str">
        <f t="shared" si="349"/>
        <v/>
      </c>
      <c r="K1201" s="107" t="str">
        <f t="shared" si="350"/>
        <v/>
      </c>
      <c r="M1201" s="205"/>
      <c r="N1201" s="206"/>
      <c r="P1201" s="207"/>
      <c r="Q1201" s="206"/>
      <c r="T1201" s="206"/>
    </row>
    <row r="1202" spans="1:20" ht="16.2" thickBot="1" x14ac:dyDescent="0.35">
      <c r="A1202" s="287">
        <f>ROUND((SUM(D1178:D1201)),3)</f>
        <v>76</v>
      </c>
      <c r="B1202" s="275"/>
      <c r="C1202" s="272">
        <f>IF(A1202="","-",IF(A1202="-","-",IF(A1202=0,"-",ROUND((SUM(E1178:E1201)),3))))</f>
        <v>68.36</v>
      </c>
      <c r="D1202" s="272"/>
      <c r="E1202" s="273"/>
      <c r="F1202" s="41"/>
      <c r="G1202" s="274">
        <f>ROUND((SUM(J1178:J1201)),3)</f>
        <v>10</v>
      </c>
      <c r="H1202" s="275"/>
      <c r="I1202" s="272">
        <f>IF(G1202="","-",IF(G1202="-","-",IF(G1202=0,"-",ROUND((SUM(K1178:K1201)),3))))</f>
        <v>16.899999999999999</v>
      </c>
      <c r="J1202" s="272"/>
      <c r="K1202" s="273"/>
      <c r="M1202" s="109" t="e">
        <f>#REF!</f>
        <v>#REF!</v>
      </c>
      <c r="N1202" s="7"/>
      <c r="Q1202" s="7"/>
      <c r="T1202" s="7"/>
    </row>
    <row r="1203" spans="1:20" ht="16.2" thickBot="1" x14ac:dyDescent="0.35">
      <c r="A1203" s="276">
        <f>IF(C1202="","-",IF(C1202="-","-",IF(I1202="","-",IF(I1202="-","-",IF((C1202-I1202)&lt;=0,((C1202-I1202)*-1),(C1202-I1202))))))</f>
        <v>51.46</v>
      </c>
      <c r="B1203" s="277"/>
      <c r="C1203" s="277"/>
      <c r="D1203" s="277"/>
      <c r="E1203" s="277"/>
      <c r="F1203" s="277"/>
      <c r="G1203" s="277"/>
      <c r="H1203" s="277"/>
      <c r="I1203" s="277"/>
      <c r="J1203" s="277"/>
      <c r="K1203" s="278"/>
      <c r="M1203" s="110" t="e">
        <f>#REF!</f>
        <v>#REF!</v>
      </c>
      <c r="N1203" s="7"/>
      <c r="Q1203" s="7"/>
      <c r="T1203" s="7"/>
    </row>
    <row r="1204" spans="1:20" ht="15.6" x14ac:dyDescent="0.3">
      <c r="A1204" s="211"/>
      <c r="B1204" s="211"/>
      <c r="C1204" s="211"/>
      <c r="D1204" s="211"/>
      <c r="E1204" s="211"/>
      <c r="F1204" s="211"/>
      <c r="G1204" s="211"/>
      <c r="H1204" s="211"/>
      <c r="I1204" s="211"/>
      <c r="J1204" s="211"/>
      <c r="K1204" s="211"/>
      <c r="M1204" s="110"/>
      <c r="N1204" s="7"/>
      <c r="Q1204" s="7"/>
      <c r="T1204" s="7"/>
    </row>
    <row r="1205" spans="1:20" ht="18" customHeight="1" x14ac:dyDescent="0.3">
      <c r="A1205" s="221"/>
      <c r="B1205" s="221"/>
      <c r="C1205" s="221"/>
      <c r="D1205" s="221"/>
      <c r="E1205" s="221"/>
      <c r="F1205" s="221"/>
      <c r="G1205" s="221"/>
      <c r="H1205" s="221"/>
      <c r="I1205" s="221"/>
      <c r="J1205" s="221"/>
      <c r="K1205" s="221"/>
      <c r="L1205" s="221"/>
      <c r="M1205" s="221"/>
      <c r="N1205" s="7"/>
      <c r="Q1205" s="7"/>
      <c r="T1205" s="7"/>
    </row>
    <row r="1206" spans="1:20" x14ac:dyDescent="0.3">
      <c r="N1206" s="7"/>
      <c r="Q1206" s="7"/>
      <c r="T1206" s="7"/>
    </row>
    <row r="1207" spans="1:20" x14ac:dyDescent="0.3">
      <c r="D1207" s="279" t="e">
        <f>#REF!</f>
        <v>#REF!</v>
      </c>
      <c r="E1207" s="279"/>
      <c r="F1207" s="279"/>
      <c r="G1207" s="279"/>
      <c r="H1207" s="279"/>
      <c r="I1207" s="279"/>
      <c r="J1207" s="279"/>
      <c r="N1207" s="7"/>
      <c r="Q1207" s="7"/>
      <c r="T1207" s="7"/>
    </row>
    <row r="1208" spans="1:20" x14ac:dyDescent="0.3">
      <c r="D1208" s="279"/>
      <c r="E1208" s="279"/>
      <c r="F1208" s="279"/>
      <c r="G1208" s="279"/>
      <c r="H1208" s="279"/>
      <c r="I1208" s="279"/>
      <c r="J1208" s="279"/>
      <c r="N1208" s="7"/>
      <c r="Q1208" s="7"/>
      <c r="T1208" s="7"/>
    </row>
    <row r="1209" spans="1:20" x14ac:dyDescent="0.3">
      <c r="N1209" s="7"/>
      <c r="Q1209" s="7"/>
      <c r="T1209" s="7"/>
    </row>
    <row r="1210" spans="1:20" x14ac:dyDescent="0.3">
      <c r="N1210" s="7"/>
      <c r="Q1210" s="7"/>
      <c r="T1210" s="7"/>
    </row>
    <row r="1211" spans="1:20" x14ac:dyDescent="0.3">
      <c r="N1211" s="7"/>
      <c r="Q1211" s="7"/>
      <c r="T1211" s="7"/>
    </row>
    <row r="1212" spans="1:20" x14ac:dyDescent="0.3">
      <c r="N1212" s="7"/>
      <c r="Q1212" s="7"/>
      <c r="T1212" s="7"/>
    </row>
    <row r="1213" spans="1:20" x14ac:dyDescent="0.3">
      <c r="N1213" s="7"/>
      <c r="Q1213" s="7"/>
      <c r="T1213" s="7"/>
    </row>
    <row r="1214" spans="1:20" x14ac:dyDescent="0.3">
      <c r="N1214" s="7"/>
      <c r="Q1214" s="7"/>
      <c r="T1214" s="7"/>
    </row>
    <row r="1215" spans="1:20" x14ac:dyDescent="0.3">
      <c r="N1215" s="7"/>
      <c r="Q1215" s="7"/>
      <c r="T1215" s="7"/>
    </row>
    <row r="1216" spans="1:20" x14ac:dyDescent="0.3">
      <c r="N1216" s="7"/>
      <c r="Q1216" s="7"/>
      <c r="T1216" s="7"/>
    </row>
    <row r="1217" spans="1:20" x14ac:dyDescent="0.3">
      <c r="N1217" s="7"/>
      <c r="Q1217" s="7"/>
      <c r="T1217" s="7"/>
    </row>
    <row r="1218" spans="1:20" ht="33.6" customHeight="1" x14ac:dyDescent="0.3">
      <c r="A1218" s="296" t="s">
        <v>153</v>
      </c>
      <c r="B1218" s="297"/>
      <c r="C1218" s="297"/>
      <c r="D1218" s="297"/>
      <c r="E1218" s="297"/>
      <c r="F1218" s="297"/>
      <c r="G1218" s="297"/>
      <c r="H1218" s="297"/>
      <c r="I1218" s="297"/>
      <c r="J1218" s="297"/>
      <c r="K1218" s="297"/>
      <c r="N1218" s="7"/>
      <c r="Q1218" s="7"/>
      <c r="T1218" s="7"/>
    </row>
    <row r="1219" spans="1:20" ht="16.2" thickBot="1" x14ac:dyDescent="0.35">
      <c r="M1219" s="267" t="s">
        <v>65</v>
      </c>
      <c r="N1219" s="267"/>
      <c r="O1219" s="108"/>
      <c r="P1219" s="267" t="s">
        <v>66</v>
      </c>
      <c r="Q1219" s="267"/>
      <c r="R1219" s="108"/>
      <c r="S1219" s="267" t="s">
        <v>67</v>
      </c>
      <c r="T1219" s="267"/>
    </row>
    <row r="1220" spans="1:20" ht="16.2" thickBot="1" x14ac:dyDescent="0.35">
      <c r="A1220" s="280" t="s">
        <v>8</v>
      </c>
      <c r="B1220" s="281"/>
      <c r="C1220" s="281"/>
      <c r="D1220" s="281"/>
      <c r="E1220" s="282"/>
      <c r="F1220" s="39"/>
      <c r="G1220" s="283" t="s">
        <v>63</v>
      </c>
      <c r="H1220" s="284"/>
      <c r="I1220" s="284"/>
      <c r="J1220" s="284"/>
      <c r="K1220" s="285"/>
      <c r="M1220" s="220" t="s">
        <v>68</v>
      </c>
      <c r="N1220" s="87">
        <v>9.5</v>
      </c>
      <c r="P1220" s="220" t="s">
        <v>69</v>
      </c>
      <c r="Q1220" s="88">
        <v>-1.53</v>
      </c>
      <c r="S1220" s="89">
        <v>0</v>
      </c>
      <c r="T1220" s="90">
        <v>2</v>
      </c>
    </row>
    <row r="1221" spans="1:20" ht="16.2" thickBot="1" x14ac:dyDescent="0.35">
      <c r="A1221" s="42" t="s">
        <v>11</v>
      </c>
      <c r="B1221" s="43" t="s">
        <v>12</v>
      </c>
      <c r="C1221" s="43" t="s">
        <v>13</v>
      </c>
      <c r="D1221" s="43" t="s">
        <v>11</v>
      </c>
      <c r="E1221" s="44" t="s">
        <v>14</v>
      </c>
      <c r="F1221" s="40"/>
      <c r="G1221" s="42" t="str">
        <f>A1221</f>
        <v>Dist</v>
      </c>
      <c r="H1221" s="43" t="str">
        <f>B1221</f>
        <v>R.L</v>
      </c>
      <c r="I1221" s="43" t="str">
        <f>C1221</f>
        <v>Av.RL</v>
      </c>
      <c r="J1221" s="43" t="str">
        <f>D1221</f>
        <v>Dist</v>
      </c>
      <c r="K1221" s="44" t="str">
        <f>E1221</f>
        <v>Area</v>
      </c>
      <c r="M1221" s="220" t="s">
        <v>70</v>
      </c>
      <c r="N1221" s="87">
        <v>6</v>
      </c>
      <c r="P1221" s="220" t="s">
        <v>70</v>
      </c>
      <c r="Q1221" s="88">
        <v>20</v>
      </c>
      <c r="S1221" s="88">
        <v>2</v>
      </c>
      <c r="T1221" s="88">
        <v>-3</v>
      </c>
    </row>
    <row r="1222" spans="1:20" ht="15.6" x14ac:dyDescent="0.3">
      <c r="A1222" s="208">
        <f>Survey!H749</f>
        <v>0</v>
      </c>
      <c r="B1222" s="209">
        <f>Survey!G749</f>
        <v>5.3190999999999988</v>
      </c>
      <c r="C1222" s="46" t="s">
        <v>15</v>
      </c>
      <c r="D1222" s="51" t="s">
        <v>15</v>
      </c>
      <c r="E1222" s="47" t="s">
        <v>15</v>
      </c>
      <c r="F1222" s="40"/>
      <c r="G1222" s="53">
        <v>0</v>
      </c>
      <c r="H1222" s="45">
        <v>1.7439999999999973</v>
      </c>
      <c r="I1222" s="46" t="s">
        <v>15</v>
      </c>
      <c r="J1222" s="51" t="s">
        <v>15</v>
      </c>
      <c r="K1222" s="106" t="s">
        <v>15</v>
      </c>
      <c r="M1222" s="220" t="s">
        <v>71</v>
      </c>
      <c r="N1222" s="87">
        <v>23</v>
      </c>
      <c r="P1222" s="220" t="s">
        <v>71</v>
      </c>
      <c r="Q1222" s="87">
        <v>23</v>
      </c>
      <c r="S1222" s="88">
        <v>15</v>
      </c>
      <c r="T1222" s="88">
        <v>12</v>
      </c>
    </row>
    <row r="1223" spans="1:20" ht="15.6" x14ac:dyDescent="0.3">
      <c r="A1223" s="208">
        <f>Survey!H750</f>
        <v>2</v>
      </c>
      <c r="B1223" s="209">
        <f>Survey!G750</f>
        <v>4.0990999999999982</v>
      </c>
      <c r="C1223" s="49">
        <f>IF(B1223="","",ROUNDUP(((B1222+B1223)/2),2))</f>
        <v>4.71</v>
      </c>
      <c r="D1223" s="52">
        <f>IF(A1223="","",ROUND((A1223-A1222),2))</f>
        <v>2</v>
      </c>
      <c r="E1223" s="50">
        <f>IF(D1223="","",IF(B1223="","",ROUND((D1223*C1223),3)))</f>
        <v>9.42</v>
      </c>
      <c r="F1223" s="40"/>
      <c r="G1223" s="54">
        <v>1.5</v>
      </c>
      <c r="H1223" s="48">
        <v>2.6439999999999975</v>
      </c>
      <c r="I1223" s="49">
        <f>IF(H1223="","",ROUNDUP(((H1222+H1223)/2),2))</f>
        <v>2.1999999999999997</v>
      </c>
      <c r="J1223" s="52">
        <f>IF(G1223="","",ROUND((G1223-G1222),2))</f>
        <v>1.5</v>
      </c>
      <c r="K1223" s="107">
        <f>IF(J1223="","",IF(H1223="","",ROUND((J1223*I1223),3)))</f>
        <v>3.3</v>
      </c>
      <c r="M1223" s="91">
        <v>2</v>
      </c>
      <c r="N1223" s="92">
        <v>2</v>
      </c>
      <c r="P1223" s="93">
        <v>1.5</v>
      </c>
      <c r="Q1223" s="94">
        <v>1.5</v>
      </c>
      <c r="T1223" s="222"/>
    </row>
    <row r="1224" spans="1:20" ht="15.6" x14ac:dyDescent="0.3">
      <c r="A1224" s="208">
        <f>Survey!H752</f>
        <v>5</v>
      </c>
      <c r="B1224" s="209">
        <f>Survey!G752</f>
        <v>2.7470999999999988</v>
      </c>
      <c r="C1224" s="49">
        <f t="shared" ref="C1224:C1238" si="351">IF(B1224="","",ROUNDUP(((B1223+B1224)/2),2))</f>
        <v>3.4299999999999997</v>
      </c>
      <c r="D1224" s="52">
        <f t="shared" ref="D1224:D1238" si="352">IF(A1224="","",ROUND((A1224-A1223),2))</f>
        <v>3</v>
      </c>
      <c r="E1224" s="50">
        <f t="shared" ref="E1224:E1238" si="353">IF(D1224="","",IF(B1224="","",ROUND((D1224*C1224),3)))</f>
        <v>10.29</v>
      </c>
      <c r="F1224" s="40"/>
      <c r="G1224" s="54"/>
      <c r="H1224" s="48"/>
      <c r="I1224" s="49" t="str">
        <f>IF(H1224="","",ROUNDUP(((#REF!+H1224)/2),2))</f>
        <v/>
      </c>
      <c r="J1224" s="52" t="str">
        <f>IF(G1224="","",ROUND((G1224-#REF!),2))</f>
        <v/>
      </c>
      <c r="K1224" s="107" t="str">
        <f t="shared" ref="K1224:K1228" si="354">IF(J1224="","",IF(H1224="","",ROUND((J1224*I1224),3)))</f>
        <v/>
      </c>
      <c r="M1224" s="97" t="e">
        <f>IF(N1224="","-",(#REF!+(M1223*(N1220-#REF!))))</f>
        <v>#REF!</v>
      </c>
      <c r="N1224" s="88">
        <f>IF(N1220="","-",N1220)</f>
        <v>9.5</v>
      </c>
      <c r="P1224" s="98" t="e">
        <f>IF(Q1220="","-",(#REF!+(P1223*IF((#REF!-Q1224)&lt;0,((#REF!-Q1224)*-1),(#REF!-Q1224)))))</f>
        <v>#REF!</v>
      </c>
      <c r="Q1224" s="88">
        <f>IF(Q1220="","",Q1220)</f>
        <v>-1.53</v>
      </c>
      <c r="S1224" s="269">
        <v>1.25</v>
      </c>
      <c r="T1224" s="269"/>
    </row>
    <row r="1225" spans="1:20" ht="15.6" x14ac:dyDescent="0.3">
      <c r="A1225" s="208">
        <f>Survey!H753</f>
        <v>7</v>
      </c>
      <c r="B1225" s="209">
        <f>Survey!G753</f>
        <v>1.2070999999999987</v>
      </c>
      <c r="C1225" s="49">
        <f t="shared" si="351"/>
        <v>1.98</v>
      </c>
      <c r="D1225" s="52">
        <f t="shared" si="352"/>
        <v>2</v>
      </c>
      <c r="E1225" s="50">
        <f t="shared" si="353"/>
        <v>3.96</v>
      </c>
      <c r="F1225" s="40"/>
      <c r="G1225" s="54"/>
      <c r="H1225" s="48"/>
      <c r="I1225" s="49" t="str">
        <f t="shared" ref="I1225:I1228" si="355">IF(H1225="","",ROUNDUP(((H1224+H1225)/2),2))</f>
        <v/>
      </c>
      <c r="J1225" s="52" t="str">
        <f t="shared" ref="J1225:J1228" si="356">IF(G1225="","",ROUND((G1225-G1224),2))</f>
        <v/>
      </c>
      <c r="K1225" s="107" t="str">
        <f t="shared" si="354"/>
        <v/>
      </c>
      <c r="M1225" s="99" t="e">
        <f>IF(N1221="","-",(M1224+N1221))</f>
        <v>#REF!</v>
      </c>
      <c r="N1225" s="88">
        <f>IF(N1220="","-",N1220)</f>
        <v>9.5</v>
      </c>
      <c r="P1225" s="100" t="e">
        <f>IF(Q1221="","",(P1224+Q1221))</f>
        <v>#REF!</v>
      </c>
      <c r="Q1225" s="88">
        <f>IF(Q1220="","",Q1220)</f>
        <v>-1.53</v>
      </c>
      <c r="S1225" s="101" t="s">
        <v>73</v>
      </c>
      <c r="T1225" s="88">
        <f>IF(S1221="","",IF(T1221="","",(T1221+((S1224-T1220)*((S1221-T1221)/(S1220-T1220))))))</f>
        <v>-1.125</v>
      </c>
    </row>
    <row r="1226" spans="1:20" ht="15.6" x14ac:dyDescent="0.3">
      <c r="A1226" s="208">
        <f>Survey!H754</f>
        <v>9</v>
      </c>
      <c r="B1226" s="209">
        <f>Survey!G754</f>
        <v>0.59709999999999841</v>
      </c>
      <c r="C1226" s="49">
        <f t="shared" si="351"/>
        <v>0.91</v>
      </c>
      <c r="D1226" s="52">
        <f t="shared" si="352"/>
        <v>2</v>
      </c>
      <c r="E1226" s="50">
        <f t="shared" si="353"/>
        <v>1.82</v>
      </c>
      <c r="F1226" s="40"/>
      <c r="G1226" s="54"/>
      <c r="H1226" s="48"/>
      <c r="I1226" s="49" t="str">
        <f t="shared" si="355"/>
        <v/>
      </c>
      <c r="J1226" s="52" t="str">
        <f t="shared" si="356"/>
        <v/>
      </c>
      <c r="K1226" s="107" t="str">
        <f t="shared" si="354"/>
        <v/>
      </c>
      <c r="M1226" s="102" t="e">
        <f>IF(N1226="","-",(M1225+(N1223*(N1220-N1226))))</f>
        <v>#REF!</v>
      </c>
      <c r="N1226" s="88">
        <v>0</v>
      </c>
      <c r="P1226" s="103" t="e">
        <f>IF(Q1220="","-",(P1225+(Q1223*IF((Q1225-Q1226)&lt;0,((Q1225-Q1226)*-1),(Q1225-Q1226)))))</f>
        <v>#REF!</v>
      </c>
      <c r="Q1226" s="88">
        <v>1.26</v>
      </c>
      <c r="S1226" s="101" t="s">
        <v>74</v>
      </c>
      <c r="T1226" s="88">
        <f>IF(S1222="","",IF(T1222="","",(T1222+((S1224-T1220)*((S1222-T1222)/(S1220-T1220))))))</f>
        <v>13.125</v>
      </c>
    </row>
    <row r="1227" spans="1:20" ht="15.6" x14ac:dyDescent="0.3">
      <c r="A1227" s="208">
        <f>Survey!H755</f>
        <v>11</v>
      </c>
      <c r="B1227" s="209">
        <f>Survey!G755</f>
        <v>0.73709999999999853</v>
      </c>
      <c r="C1227" s="49">
        <f t="shared" si="351"/>
        <v>0.67</v>
      </c>
      <c r="D1227" s="52">
        <f t="shared" si="352"/>
        <v>2</v>
      </c>
      <c r="E1227" s="50">
        <f t="shared" si="353"/>
        <v>1.34</v>
      </c>
      <c r="F1227" s="40"/>
      <c r="G1227" s="54"/>
      <c r="H1227" s="48"/>
      <c r="I1227" s="49" t="str">
        <f t="shared" si="355"/>
        <v/>
      </c>
      <c r="J1227" s="52" t="str">
        <f t="shared" si="356"/>
        <v/>
      </c>
      <c r="K1227" s="107" t="str">
        <f t="shared" si="354"/>
        <v/>
      </c>
      <c r="M1227" s="205"/>
      <c r="N1227" s="206"/>
      <c r="P1227" s="207"/>
      <c r="Q1227" s="206"/>
      <c r="T1227" s="206"/>
    </row>
    <row r="1228" spans="1:20" ht="15.6" x14ac:dyDescent="0.3">
      <c r="A1228" s="208">
        <f>Survey!H756</f>
        <v>14</v>
      </c>
      <c r="B1228" s="209">
        <f>Survey!G756</f>
        <v>1.0970999999999984</v>
      </c>
      <c r="C1228" s="49">
        <f t="shared" si="351"/>
        <v>0.92</v>
      </c>
      <c r="D1228" s="52">
        <f t="shared" si="352"/>
        <v>3</v>
      </c>
      <c r="E1228" s="50">
        <f t="shared" si="353"/>
        <v>2.76</v>
      </c>
      <c r="F1228" s="40"/>
      <c r="G1228" s="54"/>
      <c r="H1228" s="48"/>
      <c r="I1228" s="49" t="str">
        <f t="shared" si="355"/>
        <v/>
      </c>
      <c r="J1228" s="52" t="str">
        <f t="shared" si="356"/>
        <v/>
      </c>
      <c r="K1228" s="107" t="str">
        <f t="shared" si="354"/>
        <v/>
      </c>
      <c r="M1228" s="205"/>
      <c r="N1228" s="206"/>
      <c r="P1228" s="207"/>
      <c r="Q1228" s="206"/>
      <c r="T1228" s="206"/>
    </row>
    <row r="1229" spans="1:20" ht="15.6" x14ac:dyDescent="0.3">
      <c r="A1229" s="208">
        <f>Survey!H757</f>
        <v>16</v>
      </c>
      <c r="B1229" s="209">
        <f>Survey!G757</f>
        <v>0.68709999999999871</v>
      </c>
      <c r="C1229" s="49">
        <f t="shared" si="351"/>
        <v>0.9</v>
      </c>
      <c r="D1229" s="52">
        <f t="shared" si="352"/>
        <v>2</v>
      </c>
      <c r="E1229" s="50">
        <f t="shared" si="353"/>
        <v>1.8</v>
      </c>
      <c r="F1229" s="40"/>
      <c r="G1229" s="54"/>
      <c r="H1229" s="48"/>
      <c r="I1229" s="49" t="str">
        <f t="shared" ref="I1229:I1238" si="357">IF(H1229="","",ROUNDUP(((H1228+H1229)/2),2))</f>
        <v/>
      </c>
      <c r="J1229" s="52" t="str">
        <f t="shared" ref="J1229:J1238" si="358">IF(G1229="","",ROUND((G1229-G1228),2))</f>
        <v/>
      </c>
      <c r="K1229" s="107" t="str">
        <f t="shared" ref="K1229:K1238" si="359">IF(J1229="","",IF(H1229="","",ROUND((J1229*I1229),3)))</f>
        <v/>
      </c>
      <c r="M1229" s="205"/>
      <c r="N1229" s="206"/>
      <c r="P1229" s="207"/>
      <c r="Q1229" s="206"/>
      <c r="T1229" s="206"/>
    </row>
    <row r="1230" spans="1:20" ht="15.6" x14ac:dyDescent="0.3">
      <c r="A1230" s="208">
        <f>Survey!H758</f>
        <v>18</v>
      </c>
      <c r="B1230" s="209">
        <f>Survey!G758</f>
        <v>0.7870999999999988</v>
      </c>
      <c r="C1230" s="49">
        <f t="shared" si="351"/>
        <v>0.74</v>
      </c>
      <c r="D1230" s="52">
        <f t="shared" si="352"/>
        <v>2</v>
      </c>
      <c r="E1230" s="50">
        <f t="shared" si="353"/>
        <v>1.48</v>
      </c>
      <c r="F1230" s="40"/>
      <c r="G1230" s="54"/>
      <c r="H1230" s="48"/>
      <c r="I1230" s="49" t="str">
        <f t="shared" si="357"/>
        <v/>
      </c>
      <c r="J1230" s="52" t="str">
        <f t="shared" si="358"/>
        <v/>
      </c>
      <c r="K1230" s="107" t="str">
        <f t="shared" si="359"/>
        <v/>
      </c>
      <c r="M1230" s="205"/>
      <c r="N1230" s="206"/>
      <c r="P1230" s="207"/>
      <c r="Q1230" s="206"/>
      <c r="T1230" s="206"/>
    </row>
    <row r="1231" spans="1:20" ht="15.6" x14ac:dyDescent="0.3">
      <c r="A1231" s="208">
        <f>Survey!H759</f>
        <v>20</v>
      </c>
      <c r="B1231" s="209">
        <f>Survey!G759</f>
        <v>0.36709999999999843</v>
      </c>
      <c r="C1231" s="49">
        <f t="shared" si="351"/>
        <v>0.57999999999999996</v>
      </c>
      <c r="D1231" s="52">
        <f t="shared" si="352"/>
        <v>2</v>
      </c>
      <c r="E1231" s="50">
        <f t="shared" si="353"/>
        <v>1.1599999999999999</v>
      </c>
      <c r="F1231" s="40"/>
      <c r="G1231" s="54"/>
      <c r="H1231" s="48"/>
      <c r="I1231" s="49" t="str">
        <f t="shared" si="357"/>
        <v/>
      </c>
      <c r="J1231" s="52" t="str">
        <f t="shared" si="358"/>
        <v/>
      </c>
      <c r="K1231" s="107" t="str">
        <f t="shared" si="359"/>
        <v/>
      </c>
      <c r="M1231" s="205"/>
      <c r="N1231" s="206"/>
      <c r="P1231" s="207"/>
      <c r="Q1231" s="206"/>
      <c r="T1231" s="206"/>
    </row>
    <row r="1232" spans="1:20" ht="15.6" customHeight="1" x14ac:dyDescent="0.3">
      <c r="A1232" s="208">
        <f>Survey!H760</f>
        <v>22</v>
      </c>
      <c r="B1232" s="209">
        <f>Survey!G760</f>
        <v>0.33709999999999862</v>
      </c>
      <c r="C1232" s="49">
        <f t="shared" si="351"/>
        <v>0.36</v>
      </c>
      <c r="D1232" s="52">
        <f t="shared" si="352"/>
        <v>2</v>
      </c>
      <c r="E1232" s="50">
        <f t="shared" si="353"/>
        <v>0.72</v>
      </c>
      <c r="F1232" s="40"/>
      <c r="G1232" s="54"/>
      <c r="H1232" s="48"/>
      <c r="I1232" s="49" t="str">
        <f t="shared" si="357"/>
        <v/>
      </c>
      <c r="J1232" s="52" t="str">
        <f t="shared" si="358"/>
        <v/>
      </c>
      <c r="K1232" s="107" t="str">
        <f t="shared" si="359"/>
        <v/>
      </c>
      <c r="M1232" s="205"/>
      <c r="N1232" s="206"/>
      <c r="P1232" s="207"/>
      <c r="Q1232" s="206"/>
      <c r="T1232" s="206"/>
    </row>
    <row r="1233" spans="1:20" ht="15.6" customHeight="1" x14ac:dyDescent="0.3">
      <c r="A1233" s="208">
        <f>Survey!H761</f>
        <v>24</v>
      </c>
      <c r="B1233" s="209">
        <f>Survey!G761</f>
        <v>0.46709999999999852</v>
      </c>
      <c r="C1233" s="49">
        <f t="shared" si="351"/>
        <v>0.41000000000000003</v>
      </c>
      <c r="D1233" s="52">
        <f t="shared" si="352"/>
        <v>2</v>
      </c>
      <c r="E1233" s="50">
        <f t="shared" si="353"/>
        <v>0.82</v>
      </c>
      <c r="F1233" s="40"/>
      <c r="G1233" s="54"/>
      <c r="H1233" s="48"/>
      <c r="I1233" s="49" t="str">
        <f t="shared" si="357"/>
        <v/>
      </c>
      <c r="J1233" s="52" t="str">
        <f t="shared" si="358"/>
        <v/>
      </c>
      <c r="K1233" s="107" t="str">
        <f t="shared" si="359"/>
        <v/>
      </c>
      <c r="M1233" s="205"/>
      <c r="N1233" s="206"/>
      <c r="P1233" s="207"/>
      <c r="Q1233" s="206"/>
      <c r="T1233" s="206"/>
    </row>
    <row r="1234" spans="1:20" ht="15.6" x14ac:dyDescent="0.3">
      <c r="A1234" s="208">
        <f>Survey!H762</f>
        <v>26</v>
      </c>
      <c r="B1234" s="209">
        <f>Survey!G762</f>
        <v>1.7870999999999986</v>
      </c>
      <c r="C1234" s="49">
        <f t="shared" si="351"/>
        <v>1.1300000000000001</v>
      </c>
      <c r="D1234" s="52">
        <f t="shared" si="352"/>
        <v>2</v>
      </c>
      <c r="E1234" s="50">
        <f t="shared" si="353"/>
        <v>2.2599999999999998</v>
      </c>
      <c r="F1234" s="40"/>
      <c r="G1234" s="54"/>
      <c r="H1234" s="48"/>
      <c r="I1234" s="49" t="str">
        <f t="shared" si="357"/>
        <v/>
      </c>
      <c r="J1234" s="52" t="str">
        <f t="shared" si="358"/>
        <v/>
      </c>
      <c r="K1234" s="107" t="str">
        <f t="shared" si="359"/>
        <v/>
      </c>
      <c r="M1234" s="205"/>
      <c r="N1234" s="206"/>
      <c r="P1234" s="207"/>
      <c r="Q1234" s="206"/>
      <c r="T1234" s="206"/>
    </row>
    <row r="1235" spans="1:20" ht="15.6" x14ac:dyDescent="0.3">
      <c r="A1235" s="208">
        <f>Survey!H764</f>
        <v>27</v>
      </c>
      <c r="B1235" s="209">
        <f>Survey!G764</f>
        <v>3.5490999999999988</v>
      </c>
      <c r="C1235" s="49">
        <f t="shared" si="351"/>
        <v>2.67</v>
      </c>
      <c r="D1235" s="52">
        <f t="shared" si="352"/>
        <v>1</v>
      </c>
      <c r="E1235" s="50">
        <f t="shared" si="353"/>
        <v>2.67</v>
      </c>
      <c r="F1235" s="40"/>
      <c r="G1235" s="54"/>
      <c r="H1235" s="48"/>
      <c r="I1235" s="49" t="str">
        <f>IF(H1235="","",ROUNDUP(((#REF!+H1235)/2),2))</f>
        <v/>
      </c>
      <c r="J1235" s="52" t="str">
        <f>IF(G1235="","",ROUND((G1235-#REF!),2))</f>
        <v/>
      </c>
      <c r="K1235" s="107" t="str">
        <f t="shared" si="359"/>
        <v/>
      </c>
      <c r="M1235" s="205"/>
      <c r="N1235" s="206"/>
      <c r="P1235" s="207"/>
      <c r="Q1235" s="206"/>
      <c r="T1235" s="206"/>
    </row>
    <row r="1236" spans="1:20" ht="15.6" x14ac:dyDescent="0.3">
      <c r="A1236" s="208">
        <f>Survey!H765</f>
        <v>28</v>
      </c>
      <c r="B1236" s="209">
        <f>Survey!G765</f>
        <v>3.8890999999999987</v>
      </c>
      <c r="C1236" s="49">
        <f t="shared" si="351"/>
        <v>3.7199999999999998</v>
      </c>
      <c r="D1236" s="52">
        <f t="shared" si="352"/>
        <v>1</v>
      </c>
      <c r="E1236" s="50">
        <f t="shared" si="353"/>
        <v>3.72</v>
      </c>
      <c r="F1236" s="40"/>
      <c r="G1236" s="54"/>
      <c r="H1236" s="48"/>
      <c r="I1236" s="49" t="str">
        <f t="shared" si="357"/>
        <v/>
      </c>
      <c r="J1236" s="52" t="str">
        <f t="shared" si="358"/>
        <v/>
      </c>
      <c r="K1236" s="107" t="str">
        <f t="shared" si="359"/>
        <v/>
      </c>
      <c r="M1236" s="205"/>
      <c r="N1236" s="206"/>
      <c r="P1236" s="207"/>
      <c r="Q1236" s="206"/>
      <c r="T1236" s="206"/>
    </row>
    <row r="1237" spans="1:20" ht="15.6" x14ac:dyDescent="0.3">
      <c r="A1237" s="208">
        <f>Survey!H766</f>
        <v>34</v>
      </c>
      <c r="B1237" s="209">
        <f>Survey!G766</f>
        <v>4.2090999999999985</v>
      </c>
      <c r="C1237" s="49">
        <f t="shared" si="351"/>
        <v>4.05</v>
      </c>
      <c r="D1237" s="52">
        <f t="shared" si="352"/>
        <v>6</v>
      </c>
      <c r="E1237" s="50">
        <f t="shared" si="353"/>
        <v>24.3</v>
      </c>
      <c r="F1237" s="40"/>
      <c r="G1237" s="54"/>
      <c r="H1237" s="48"/>
      <c r="I1237" s="49" t="str">
        <f t="shared" si="357"/>
        <v/>
      </c>
      <c r="J1237" s="52" t="str">
        <f t="shared" si="358"/>
        <v/>
      </c>
      <c r="K1237" s="107" t="str">
        <f t="shared" si="359"/>
        <v/>
      </c>
      <c r="M1237" s="205"/>
      <c r="N1237" s="206"/>
      <c r="P1237" s="207"/>
      <c r="Q1237" s="206"/>
      <c r="T1237" s="206"/>
    </row>
    <row r="1238" spans="1:20" ht="16.2" thickBot="1" x14ac:dyDescent="0.35">
      <c r="A1238" s="208">
        <f>Survey!H767</f>
        <v>44</v>
      </c>
      <c r="B1238" s="209">
        <f>Survey!G767</f>
        <v>4.309099999999999</v>
      </c>
      <c r="C1238" s="49">
        <f t="shared" si="351"/>
        <v>4.26</v>
      </c>
      <c r="D1238" s="52">
        <f t="shared" si="352"/>
        <v>10</v>
      </c>
      <c r="E1238" s="50">
        <f t="shared" si="353"/>
        <v>42.6</v>
      </c>
      <c r="F1238" s="40"/>
      <c r="G1238" s="54"/>
      <c r="H1238" s="48"/>
      <c r="I1238" s="49" t="str">
        <f t="shared" si="357"/>
        <v/>
      </c>
      <c r="J1238" s="52" t="str">
        <f t="shared" si="358"/>
        <v/>
      </c>
      <c r="K1238" s="107" t="str">
        <f t="shared" si="359"/>
        <v/>
      </c>
      <c r="M1238" s="205"/>
      <c r="N1238" s="206"/>
      <c r="P1238" s="207"/>
      <c r="Q1238" s="206"/>
      <c r="T1238" s="206"/>
    </row>
    <row r="1239" spans="1:20" ht="16.2" thickBot="1" x14ac:dyDescent="0.35">
      <c r="A1239" s="287">
        <f>ROUND((SUM(D1222:D1238)),3)</f>
        <v>44</v>
      </c>
      <c r="B1239" s="275"/>
      <c r="C1239" s="272">
        <f>IF(A1239="","-",IF(A1239="-","-",IF(A1239=0,"-",ROUND((SUM(E1222:E1238)),3))))</f>
        <v>111.12</v>
      </c>
      <c r="D1239" s="272"/>
      <c r="E1239" s="273"/>
      <c r="F1239" s="41"/>
      <c r="G1239" s="274">
        <f>ROUND((SUM(J1222:J1238)),3)</f>
        <v>1.5</v>
      </c>
      <c r="H1239" s="275"/>
      <c r="I1239" s="272">
        <f>IF(G1239="","-",IF(G1239="-","-",IF(G1239=0,"-",ROUND((SUM(K1222:K1238)),3))))</f>
        <v>3.3</v>
      </c>
      <c r="J1239" s="272"/>
      <c r="K1239" s="273"/>
      <c r="M1239" s="109" t="e">
        <f>#REF!</f>
        <v>#REF!</v>
      </c>
      <c r="N1239" s="7"/>
      <c r="Q1239" s="7"/>
      <c r="T1239" s="7"/>
    </row>
    <row r="1240" spans="1:20" ht="16.2" thickBot="1" x14ac:dyDescent="0.35">
      <c r="A1240" s="276">
        <f>IF(C1239="","-",IF(C1239="-","-",IF(I1239="","-",IF(I1239="-","-",IF((C1239-I1239)&lt;=0,((C1239-I1239)*-1),(C1239-I1239))))))</f>
        <v>107.82000000000001</v>
      </c>
      <c r="B1240" s="277"/>
      <c r="C1240" s="277"/>
      <c r="D1240" s="277"/>
      <c r="E1240" s="277"/>
      <c r="F1240" s="277"/>
      <c r="G1240" s="277"/>
      <c r="H1240" s="277"/>
      <c r="I1240" s="277"/>
      <c r="J1240" s="277"/>
      <c r="K1240" s="278"/>
      <c r="M1240" s="110" t="e">
        <f>#REF!</f>
        <v>#REF!</v>
      </c>
      <c r="N1240" s="7"/>
      <c r="Q1240" s="7"/>
      <c r="T1240" s="7"/>
    </row>
    <row r="1241" spans="1:20" ht="15.6" x14ac:dyDescent="0.3">
      <c r="A1241" s="211"/>
      <c r="B1241" s="211"/>
      <c r="C1241" s="211"/>
      <c r="D1241" s="211"/>
      <c r="E1241" s="211"/>
      <c r="F1241" s="211"/>
      <c r="G1241" s="211"/>
      <c r="H1241" s="211"/>
      <c r="I1241" s="211"/>
      <c r="J1241" s="211"/>
      <c r="K1241" s="211"/>
      <c r="M1241" s="110"/>
      <c r="N1241" s="7"/>
      <c r="Q1241" s="7"/>
      <c r="T1241" s="7"/>
    </row>
    <row r="1242" spans="1:20" ht="18" customHeight="1" x14ac:dyDescent="0.3">
      <c r="A1242" s="221"/>
      <c r="B1242" s="221"/>
      <c r="C1242" s="221"/>
      <c r="D1242" s="221"/>
      <c r="E1242" s="221"/>
      <c r="F1242" s="221"/>
      <c r="G1242" s="221"/>
      <c r="H1242" s="221"/>
      <c r="I1242" s="221"/>
      <c r="J1242" s="221"/>
      <c r="K1242" s="221"/>
      <c r="L1242" s="221"/>
      <c r="M1242" s="221"/>
      <c r="N1242" s="7"/>
      <c r="Q1242" s="7"/>
      <c r="T1242" s="7"/>
    </row>
    <row r="1243" spans="1:20" x14ac:dyDescent="0.3">
      <c r="N1243" s="7"/>
      <c r="Q1243" s="7"/>
      <c r="T1243" s="7"/>
    </row>
    <row r="1244" spans="1:20" x14ac:dyDescent="0.3">
      <c r="D1244" s="279">
        <f>A1226</f>
        <v>9</v>
      </c>
      <c r="E1244" s="279"/>
      <c r="F1244" s="279"/>
      <c r="G1244" s="279"/>
      <c r="H1244" s="279"/>
      <c r="I1244" s="279"/>
      <c r="J1244" s="279"/>
      <c r="N1244" s="7"/>
      <c r="Q1244" s="7"/>
      <c r="T1244" s="7"/>
    </row>
    <row r="1245" spans="1:20" x14ac:dyDescent="0.3">
      <c r="D1245" s="279"/>
      <c r="E1245" s="279"/>
      <c r="F1245" s="279"/>
      <c r="G1245" s="279"/>
      <c r="H1245" s="279"/>
      <c r="I1245" s="279"/>
      <c r="J1245" s="279"/>
      <c r="N1245" s="7"/>
      <c r="Q1245" s="7"/>
      <c r="T1245" s="7"/>
    </row>
    <row r="1246" spans="1:20" x14ac:dyDescent="0.3">
      <c r="N1246" s="7"/>
      <c r="Q1246" s="7"/>
      <c r="T1246" s="7"/>
    </row>
    <row r="1247" spans="1:20" x14ac:dyDescent="0.3">
      <c r="N1247" s="7"/>
      <c r="Q1247" s="7"/>
      <c r="T1247" s="7"/>
    </row>
    <row r="1248" spans="1:20" x14ac:dyDescent="0.3">
      <c r="N1248" s="7"/>
      <c r="Q1248" s="7"/>
      <c r="T1248" s="7"/>
    </row>
    <row r="1249" spans="1:20" x14ac:dyDescent="0.3">
      <c r="N1249" s="7"/>
      <c r="Q1249" s="7"/>
      <c r="T1249" s="7"/>
    </row>
    <row r="1250" spans="1:20" x14ac:dyDescent="0.3">
      <c r="N1250" s="7"/>
      <c r="Q1250" s="7"/>
      <c r="T1250" s="7"/>
    </row>
    <row r="1251" spans="1:20" x14ac:dyDescent="0.3">
      <c r="N1251" s="7"/>
      <c r="Q1251" s="7"/>
      <c r="T1251" s="7"/>
    </row>
    <row r="1252" spans="1:20" x14ac:dyDescent="0.3">
      <c r="N1252" s="7"/>
      <c r="Q1252" s="7"/>
      <c r="T1252" s="7"/>
    </row>
    <row r="1253" spans="1:20" x14ac:dyDescent="0.3">
      <c r="N1253" s="7"/>
      <c r="Q1253" s="7"/>
      <c r="T1253" s="7"/>
    </row>
    <row r="1254" spans="1:20" x14ac:dyDescent="0.3">
      <c r="N1254" s="7"/>
      <c r="Q1254" s="7"/>
      <c r="T1254" s="7"/>
    </row>
    <row r="1255" spans="1:20" ht="23.55" customHeight="1" x14ac:dyDescent="0.3">
      <c r="N1255" s="7"/>
      <c r="Q1255" s="7"/>
      <c r="T1255" s="7"/>
    </row>
    <row r="1256" spans="1:20" ht="30" customHeight="1" x14ac:dyDescent="0.3">
      <c r="A1256" s="214" t="s">
        <v>10</v>
      </c>
      <c r="B1256" s="214" t="s">
        <v>64</v>
      </c>
      <c r="C1256" s="214"/>
      <c r="D1256" s="214"/>
      <c r="E1256" s="214" t="s">
        <v>21</v>
      </c>
      <c r="F1256" s="215" t="s">
        <v>5</v>
      </c>
      <c r="G1256" s="215" t="s">
        <v>87</v>
      </c>
      <c r="H1256" s="214" t="s">
        <v>22</v>
      </c>
      <c r="I1256" s="214" t="s">
        <v>23</v>
      </c>
      <c r="J1256" s="224" t="s">
        <v>24</v>
      </c>
      <c r="K1256" s="227"/>
      <c r="N1256" s="7"/>
      <c r="Q1256" s="7"/>
      <c r="T1256" s="7"/>
    </row>
    <row r="1257" spans="1:20" ht="14.4" x14ac:dyDescent="0.3">
      <c r="A1257" s="213">
        <v>1</v>
      </c>
      <c r="B1257" s="298" t="str">
        <f>A3</f>
        <v>C/S  No. :  01 at km. 10.00</v>
      </c>
      <c r="C1257" s="298"/>
      <c r="D1257" s="298"/>
      <c r="E1257" s="216">
        <v>0</v>
      </c>
      <c r="F1257" s="217">
        <f t="shared" ref="F1257:F1286" si="360">E1257*1000</f>
        <v>0</v>
      </c>
      <c r="G1257" s="217">
        <v>0</v>
      </c>
      <c r="H1257" s="218" t="str">
        <f>A30</f>
        <v>-</v>
      </c>
      <c r="I1257" s="218"/>
      <c r="J1257" s="225"/>
      <c r="K1257" s="228"/>
      <c r="N1257" s="7"/>
      <c r="Q1257" s="7"/>
      <c r="T1257" s="7"/>
    </row>
    <row r="1258" spans="1:20" ht="14.4" x14ac:dyDescent="0.3">
      <c r="A1258" s="213">
        <v>2</v>
      </c>
      <c r="B1258" s="298" t="str">
        <f>A45</f>
        <v>C/S  No. :  02 at km. 10.300</v>
      </c>
      <c r="C1258" s="298"/>
      <c r="D1258" s="298"/>
      <c r="E1258" s="216">
        <v>0.4</v>
      </c>
      <c r="F1258" s="217">
        <f t="shared" si="360"/>
        <v>400</v>
      </c>
      <c r="G1258" s="217">
        <f>F1258-F1257</f>
        <v>400</v>
      </c>
      <c r="H1258" s="218" t="str">
        <f>A68</f>
        <v>-</v>
      </c>
      <c r="I1258" s="218" t="e">
        <f>((H1257+H1258)*0.5)</f>
        <v>#VALUE!</v>
      </c>
      <c r="J1258" s="225" t="e">
        <f>I1258*G1258</f>
        <v>#VALUE!</v>
      </c>
      <c r="K1258" s="228"/>
      <c r="N1258" s="7"/>
      <c r="Q1258" s="7"/>
      <c r="T1258" s="7"/>
    </row>
    <row r="1259" spans="1:20" ht="14.4" x14ac:dyDescent="0.3">
      <c r="A1259" s="213">
        <v>3</v>
      </c>
      <c r="B1259" s="298" t="str">
        <f>A83</f>
        <v>C/S  No. :  03 at km. 10.600</v>
      </c>
      <c r="C1259" s="298"/>
      <c r="D1259" s="298"/>
      <c r="E1259" s="216">
        <v>0.8</v>
      </c>
      <c r="F1259" s="217">
        <f t="shared" si="360"/>
        <v>800</v>
      </c>
      <c r="G1259" s="217">
        <f t="shared" ref="G1259:G1279" si="361">F1259-F1258</f>
        <v>400</v>
      </c>
      <c r="H1259" s="218" t="str">
        <f>A110</f>
        <v>-</v>
      </c>
      <c r="I1259" s="218" t="e">
        <f t="shared" ref="I1259:I1279" si="362">((H1258+H1259)*0.5)</f>
        <v>#VALUE!</v>
      </c>
      <c r="J1259" s="225" t="e">
        <f t="shared" ref="J1259:J1286" si="363">I1259*G1259</f>
        <v>#VALUE!</v>
      </c>
      <c r="K1259" s="228"/>
      <c r="N1259" s="7"/>
      <c r="Q1259" s="7"/>
      <c r="T1259" s="7"/>
    </row>
    <row r="1260" spans="1:20" ht="14.4" x14ac:dyDescent="0.3">
      <c r="A1260" s="213">
        <v>4</v>
      </c>
      <c r="B1260" s="298" t="str">
        <f>A126</f>
        <v>C/S  No. :  04 at km.10.900</v>
      </c>
      <c r="C1260" s="298"/>
      <c r="D1260" s="298"/>
      <c r="E1260" s="216">
        <v>1.2</v>
      </c>
      <c r="F1260" s="217">
        <f t="shared" si="360"/>
        <v>1200</v>
      </c>
      <c r="G1260" s="217">
        <f t="shared" si="361"/>
        <v>400</v>
      </c>
      <c r="H1260" s="218" t="str">
        <f>A152</f>
        <v>-</v>
      </c>
      <c r="I1260" s="218" t="e">
        <f t="shared" si="362"/>
        <v>#VALUE!</v>
      </c>
      <c r="J1260" s="225" t="e">
        <f t="shared" si="363"/>
        <v>#VALUE!</v>
      </c>
      <c r="K1260" s="228"/>
      <c r="N1260" s="7"/>
      <c r="Q1260" s="7"/>
      <c r="T1260" s="7"/>
    </row>
    <row r="1261" spans="1:20" ht="14.4" x14ac:dyDescent="0.3">
      <c r="A1261" s="213">
        <v>5</v>
      </c>
      <c r="B1261" s="298" t="str">
        <f>A167</f>
        <v>C/S  No. :  05 at km. 11.200</v>
      </c>
      <c r="C1261" s="298"/>
      <c r="D1261" s="298"/>
      <c r="E1261" s="216">
        <v>1.6</v>
      </c>
      <c r="F1261" s="217">
        <f t="shared" si="360"/>
        <v>1600</v>
      </c>
      <c r="G1261" s="217">
        <f t="shared" si="361"/>
        <v>400</v>
      </c>
      <c r="H1261" s="218" t="str">
        <f>A194</f>
        <v>-</v>
      </c>
      <c r="I1261" s="218" t="e">
        <f t="shared" si="362"/>
        <v>#VALUE!</v>
      </c>
      <c r="J1261" s="225" t="e">
        <f t="shared" si="363"/>
        <v>#VALUE!</v>
      </c>
      <c r="K1261" s="228"/>
      <c r="N1261" s="7"/>
      <c r="Q1261" s="7"/>
      <c r="T1261" s="7"/>
    </row>
    <row r="1262" spans="1:20" ht="14.4" x14ac:dyDescent="0.3">
      <c r="A1262" s="213">
        <v>6</v>
      </c>
      <c r="B1262" s="298" t="str">
        <f>A210</f>
        <v>C/S  No. :  06 at km. 11.500</v>
      </c>
      <c r="C1262" s="298"/>
      <c r="D1262" s="298"/>
      <c r="E1262" s="216">
        <v>1.9</v>
      </c>
      <c r="F1262" s="217">
        <f t="shared" si="360"/>
        <v>1900</v>
      </c>
      <c r="G1262" s="217">
        <f t="shared" si="361"/>
        <v>300</v>
      </c>
      <c r="H1262" s="218" t="str">
        <f>A234</f>
        <v>-</v>
      </c>
      <c r="I1262" s="218" t="e">
        <f t="shared" si="362"/>
        <v>#VALUE!</v>
      </c>
      <c r="J1262" s="225" t="e">
        <f t="shared" si="363"/>
        <v>#VALUE!</v>
      </c>
      <c r="K1262" s="228"/>
      <c r="N1262" s="7"/>
      <c r="Q1262" s="7"/>
      <c r="T1262" s="7"/>
    </row>
    <row r="1263" spans="1:20" ht="14.4" x14ac:dyDescent="0.3">
      <c r="A1263" s="213">
        <v>7</v>
      </c>
      <c r="B1263" s="298" t="str">
        <f>A250</f>
        <v>C/S  No. :  07 at km. 11.800</v>
      </c>
      <c r="C1263" s="298"/>
      <c r="D1263" s="298"/>
      <c r="E1263" s="216">
        <v>2.2999999999999998</v>
      </c>
      <c r="F1263" s="217">
        <f t="shared" si="360"/>
        <v>2300</v>
      </c>
      <c r="G1263" s="217">
        <f t="shared" si="361"/>
        <v>400</v>
      </c>
      <c r="H1263" s="218" t="str">
        <f>A275</f>
        <v>-</v>
      </c>
      <c r="I1263" s="218" t="e">
        <f t="shared" si="362"/>
        <v>#VALUE!</v>
      </c>
      <c r="J1263" s="225" t="e">
        <f t="shared" si="363"/>
        <v>#VALUE!</v>
      </c>
      <c r="K1263" s="228"/>
      <c r="N1263" s="7"/>
      <c r="Q1263" s="7"/>
      <c r="T1263" s="7"/>
    </row>
    <row r="1264" spans="1:20" ht="14.4" x14ac:dyDescent="0.3">
      <c r="A1264" s="213">
        <v>8</v>
      </c>
      <c r="B1264" s="298" t="str">
        <f>A291</f>
        <v>C/S  No. :  08 at km. 12.100</v>
      </c>
      <c r="C1264" s="298"/>
      <c r="D1264" s="298"/>
      <c r="E1264" s="216">
        <v>2.6</v>
      </c>
      <c r="F1264" s="217">
        <f t="shared" si="360"/>
        <v>2600</v>
      </c>
      <c r="G1264" s="217">
        <f t="shared" si="361"/>
        <v>300</v>
      </c>
      <c r="H1264" s="218" t="str">
        <f>A313</f>
        <v>-</v>
      </c>
      <c r="I1264" s="218" t="e">
        <f t="shared" si="362"/>
        <v>#VALUE!</v>
      </c>
      <c r="J1264" s="225" t="e">
        <f t="shared" si="363"/>
        <v>#VALUE!</v>
      </c>
      <c r="K1264" s="228"/>
      <c r="N1264" s="7"/>
      <c r="Q1264" s="7"/>
      <c r="T1264" s="7"/>
    </row>
    <row r="1265" spans="1:11" ht="14.4" x14ac:dyDescent="0.3">
      <c r="A1265" s="213">
        <v>9</v>
      </c>
      <c r="B1265" s="298" t="str">
        <f>A329</f>
        <v>C/S  No. :  09 at km. 12.400</v>
      </c>
      <c r="C1265" s="298"/>
      <c r="D1265" s="298"/>
      <c r="E1265" s="216">
        <v>3</v>
      </c>
      <c r="F1265" s="217">
        <f t="shared" si="360"/>
        <v>3000</v>
      </c>
      <c r="G1265" s="217">
        <f t="shared" si="361"/>
        <v>400</v>
      </c>
      <c r="H1265" s="218">
        <f>A357</f>
        <v>1.8000000000000007</v>
      </c>
      <c r="I1265" s="218" t="e">
        <f t="shared" si="362"/>
        <v>#VALUE!</v>
      </c>
      <c r="J1265" s="225" t="e">
        <f t="shared" si="363"/>
        <v>#VALUE!</v>
      </c>
      <c r="K1265" s="228"/>
    </row>
    <row r="1266" spans="1:11" ht="14.4" x14ac:dyDescent="0.3">
      <c r="A1266" s="213">
        <v>10</v>
      </c>
      <c r="B1266" s="298" t="str">
        <f>A373</f>
        <v>C/S  No. :  10 at km. 12.700</v>
      </c>
      <c r="C1266" s="298"/>
      <c r="D1266" s="298"/>
      <c r="E1266" s="216">
        <v>3.4</v>
      </c>
      <c r="F1266" s="217">
        <f t="shared" si="360"/>
        <v>3400</v>
      </c>
      <c r="G1266" s="217">
        <f t="shared" si="361"/>
        <v>400</v>
      </c>
      <c r="H1266" s="218">
        <f>A399</f>
        <v>34.99</v>
      </c>
      <c r="I1266" s="218">
        <f t="shared" si="362"/>
        <v>18.395000000000003</v>
      </c>
      <c r="J1266" s="225">
        <f t="shared" si="363"/>
        <v>7358.0000000000009</v>
      </c>
      <c r="K1266" s="228"/>
    </row>
    <row r="1267" spans="1:11" ht="13.05" customHeight="1" x14ac:dyDescent="0.3">
      <c r="A1267" s="213">
        <v>11</v>
      </c>
      <c r="B1267" s="298" t="str">
        <f>A415</f>
        <v>C/S  No. :  11 at km. 13.00</v>
      </c>
      <c r="C1267" s="298"/>
      <c r="D1267" s="298"/>
      <c r="E1267" s="216">
        <v>3.8</v>
      </c>
      <c r="F1267" s="217">
        <f t="shared" si="360"/>
        <v>3800</v>
      </c>
      <c r="G1267" s="217">
        <f t="shared" si="361"/>
        <v>400</v>
      </c>
      <c r="H1267" s="218">
        <f>A436</f>
        <v>12.590000000000002</v>
      </c>
      <c r="I1267" s="218">
        <f t="shared" si="362"/>
        <v>23.790000000000003</v>
      </c>
      <c r="J1267" s="225">
        <f t="shared" si="363"/>
        <v>9516.0000000000018</v>
      </c>
      <c r="K1267" s="228"/>
    </row>
    <row r="1268" spans="1:11" ht="14.4" x14ac:dyDescent="0.3">
      <c r="A1268" s="213">
        <v>12</v>
      </c>
      <c r="B1268" s="298" t="str">
        <f>A450</f>
        <v>C/S  No. :  12 at km. 13.300</v>
      </c>
      <c r="C1268" s="298"/>
      <c r="D1268" s="298"/>
      <c r="E1268" s="216">
        <v>4.0999999999999996</v>
      </c>
      <c r="F1268" s="217">
        <f t="shared" si="360"/>
        <v>4100</v>
      </c>
      <c r="G1268" s="217">
        <f t="shared" si="361"/>
        <v>300</v>
      </c>
      <c r="H1268" s="218">
        <f>A473</f>
        <v>11.319999999999999</v>
      </c>
      <c r="I1268" s="218">
        <f t="shared" si="362"/>
        <v>11.955</v>
      </c>
      <c r="J1268" s="225">
        <f t="shared" si="363"/>
        <v>3586.5</v>
      </c>
      <c r="K1268" s="229"/>
    </row>
    <row r="1269" spans="1:11" ht="14.4" x14ac:dyDescent="0.3">
      <c r="A1269" s="213">
        <v>13</v>
      </c>
      <c r="B1269" s="298" t="str">
        <f>A487</f>
        <v>C/S  No. :  13 at km. 13.600</v>
      </c>
      <c r="C1269" s="298"/>
      <c r="D1269" s="298"/>
      <c r="E1269" s="216">
        <v>4.4000000000000004</v>
      </c>
      <c r="F1269" s="217">
        <f t="shared" si="360"/>
        <v>4400</v>
      </c>
      <c r="G1269" s="217">
        <f t="shared" si="361"/>
        <v>300</v>
      </c>
      <c r="H1269" s="218">
        <f>A514</f>
        <v>4.9049999999999994</v>
      </c>
      <c r="I1269" s="218">
        <f t="shared" si="362"/>
        <v>8.1124999999999989</v>
      </c>
      <c r="J1269" s="225">
        <f t="shared" si="363"/>
        <v>2433.7499999999995</v>
      </c>
      <c r="K1269" s="229"/>
    </row>
    <row r="1270" spans="1:11" ht="14.4" x14ac:dyDescent="0.3">
      <c r="A1270" s="213">
        <v>14</v>
      </c>
      <c r="B1270" s="298" t="str">
        <f>A528</f>
        <v>C/S  No. :  14 at km. 13.900</v>
      </c>
      <c r="C1270" s="298"/>
      <c r="D1270" s="298"/>
      <c r="E1270" s="216">
        <v>4.7</v>
      </c>
      <c r="F1270" s="217">
        <f t="shared" si="360"/>
        <v>4700</v>
      </c>
      <c r="G1270" s="217">
        <f t="shared" si="361"/>
        <v>300</v>
      </c>
      <c r="H1270" s="218">
        <f>A556</f>
        <v>18.04</v>
      </c>
      <c r="I1270" s="218">
        <f t="shared" si="362"/>
        <v>11.4725</v>
      </c>
      <c r="J1270" s="225">
        <f t="shared" si="363"/>
        <v>3441.75</v>
      </c>
      <c r="K1270" s="229"/>
    </row>
    <row r="1271" spans="1:11" ht="14.4" x14ac:dyDescent="0.3">
      <c r="A1271" s="213">
        <v>15</v>
      </c>
      <c r="B1271" s="298" t="str">
        <f>A570</f>
        <v>C/S  No. :  15 at km. 14.200</v>
      </c>
      <c r="C1271" s="298"/>
      <c r="D1271" s="298"/>
      <c r="E1271" s="216">
        <v>5</v>
      </c>
      <c r="F1271" s="217">
        <f t="shared" si="360"/>
        <v>5000</v>
      </c>
      <c r="G1271" s="217">
        <f t="shared" si="361"/>
        <v>300</v>
      </c>
      <c r="H1271" s="218">
        <f>A595</f>
        <v>41.459999999999994</v>
      </c>
      <c r="I1271" s="218">
        <f t="shared" si="362"/>
        <v>29.749999999999996</v>
      </c>
      <c r="J1271" s="225">
        <f t="shared" si="363"/>
        <v>8924.9999999999982</v>
      </c>
      <c r="K1271" s="229"/>
    </row>
    <row r="1272" spans="1:11" ht="14.4" x14ac:dyDescent="0.3">
      <c r="A1272" s="213">
        <v>16</v>
      </c>
      <c r="B1272" s="298" t="str">
        <f>A609</f>
        <v>C/S  No. :  16 at km. 14.500</v>
      </c>
      <c r="C1272" s="298"/>
      <c r="D1272" s="298"/>
      <c r="E1272" s="216">
        <v>5.4</v>
      </c>
      <c r="F1272" s="217">
        <f t="shared" si="360"/>
        <v>5400</v>
      </c>
      <c r="G1272" s="217">
        <f t="shared" si="361"/>
        <v>400</v>
      </c>
      <c r="H1272" s="218">
        <f>A639</f>
        <v>46.78</v>
      </c>
      <c r="I1272" s="218">
        <f t="shared" si="362"/>
        <v>44.12</v>
      </c>
      <c r="J1272" s="225">
        <f t="shared" si="363"/>
        <v>17648</v>
      </c>
      <c r="K1272" s="229"/>
    </row>
    <row r="1273" spans="1:11" ht="14.4" x14ac:dyDescent="0.3">
      <c r="A1273" s="213">
        <v>17</v>
      </c>
      <c r="B1273" s="298" t="str">
        <f>A654</f>
        <v>C/S  No. :  17 at km. 14.800</v>
      </c>
      <c r="C1273" s="298"/>
      <c r="D1273" s="298"/>
      <c r="E1273" s="216">
        <v>5.8</v>
      </c>
      <c r="F1273" s="217">
        <f t="shared" si="360"/>
        <v>5800</v>
      </c>
      <c r="G1273" s="217">
        <f t="shared" si="361"/>
        <v>400</v>
      </c>
      <c r="H1273" s="218">
        <f>A689</f>
        <v>41.239999999999995</v>
      </c>
      <c r="I1273" s="218">
        <f t="shared" si="362"/>
        <v>44.01</v>
      </c>
      <c r="J1273" s="225">
        <f t="shared" si="363"/>
        <v>17604</v>
      </c>
      <c r="K1273" s="229"/>
    </row>
    <row r="1274" spans="1:11" ht="14.4" x14ac:dyDescent="0.3">
      <c r="A1274" s="213">
        <v>18</v>
      </c>
      <c r="B1274" s="298" t="str">
        <f>A703</f>
        <v>C/S  No. :  18 at km. 15.100</v>
      </c>
      <c r="C1274" s="298"/>
      <c r="D1274" s="298"/>
      <c r="E1274" s="216">
        <v>6.1</v>
      </c>
      <c r="F1274" s="217">
        <f t="shared" si="360"/>
        <v>6100</v>
      </c>
      <c r="G1274" s="217">
        <f t="shared" si="361"/>
        <v>300</v>
      </c>
      <c r="H1274" s="218">
        <f>A733</f>
        <v>6.4549999999999983</v>
      </c>
      <c r="I1274" s="218">
        <f t="shared" si="362"/>
        <v>23.847499999999997</v>
      </c>
      <c r="J1274" s="225">
        <f t="shared" si="363"/>
        <v>7154.2499999999991</v>
      </c>
      <c r="K1274" s="229"/>
    </row>
    <row r="1275" spans="1:11" ht="14.4" x14ac:dyDescent="0.3">
      <c r="A1275" s="213">
        <v>19</v>
      </c>
      <c r="B1275" s="298" t="str">
        <f>A747</f>
        <v>C/S  No. :  19 at km. 15.300</v>
      </c>
      <c r="C1275" s="298"/>
      <c r="D1275" s="298"/>
      <c r="E1275" s="216">
        <v>6.5</v>
      </c>
      <c r="F1275" s="217">
        <f t="shared" si="360"/>
        <v>6500</v>
      </c>
      <c r="G1275" s="217">
        <f t="shared" si="361"/>
        <v>400</v>
      </c>
      <c r="H1275" s="218">
        <f>A773</f>
        <v>8.9850000000000012</v>
      </c>
      <c r="I1275" s="218">
        <f t="shared" si="362"/>
        <v>7.72</v>
      </c>
      <c r="J1275" s="225">
        <f t="shared" si="363"/>
        <v>3088</v>
      </c>
      <c r="K1275" s="229"/>
    </row>
    <row r="1276" spans="1:11" ht="14.4" x14ac:dyDescent="0.3">
      <c r="A1276" s="213">
        <v>20</v>
      </c>
      <c r="B1276" s="298" t="str">
        <f>A787</f>
        <v>C/S  No. :  20 at km. 15.600</v>
      </c>
      <c r="C1276" s="298"/>
      <c r="D1276" s="298"/>
      <c r="E1276" s="216">
        <v>6.9</v>
      </c>
      <c r="F1276" s="217">
        <f t="shared" si="360"/>
        <v>6900</v>
      </c>
      <c r="G1276" s="217">
        <f t="shared" si="361"/>
        <v>400</v>
      </c>
      <c r="H1276" s="218" t="str">
        <f>A818</f>
        <v>-</v>
      </c>
      <c r="I1276" s="218" t="e">
        <f t="shared" si="362"/>
        <v>#VALUE!</v>
      </c>
      <c r="J1276" s="225" t="e">
        <f t="shared" si="363"/>
        <v>#VALUE!</v>
      </c>
      <c r="K1276" s="229"/>
    </row>
    <row r="1277" spans="1:11" ht="14.4" x14ac:dyDescent="0.3">
      <c r="A1277" s="213">
        <v>21</v>
      </c>
      <c r="B1277" s="298" t="str">
        <f>A832</f>
        <v>C/S  No. :  21 at km. 15.900</v>
      </c>
      <c r="C1277" s="298"/>
      <c r="D1277" s="298"/>
      <c r="E1277" s="216">
        <v>7.2</v>
      </c>
      <c r="F1277" s="217">
        <f t="shared" si="360"/>
        <v>7200</v>
      </c>
      <c r="G1277" s="217">
        <f t="shared" si="361"/>
        <v>300</v>
      </c>
      <c r="H1277" s="218">
        <f>A855</f>
        <v>8.9700000000000024</v>
      </c>
      <c r="I1277" s="218" t="e">
        <f t="shared" si="362"/>
        <v>#VALUE!</v>
      </c>
      <c r="J1277" s="225" t="e">
        <f t="shared" si="363"/>
        <v>#VALUE!</v>
      </c>
      <c r="K1277" s="229"/>
    </row>
    <row r="1278" spans="1:11" ht="14.4" x14ac:dyDescent="0.3">
      <c r="A1278" s="213">
        <v>22</v>
      </c>
      <c r="B1278" s="298" t="str">
        <f>A869</f>
        <v>C/S  No. :  22 at km. 16.200</v>
      </c>
      <c r="C1278" s="298"/>
      <c r="D1278" s="298"/>
      <c r="E1278" s="216">
        <v>7.5</v>
      </c>
      <c r="F1278" s="217">
        <f t="shared" si="360"/>
        <v>7500</v>
      </c>
      <c r="G1278" s="217">
        <f t="shared" si="361"/>
        <v>300</v>
      </c>
      <c r="H1278" s="218">
        <f>A903</f>
        <v>26.605</v>
      </c>
      <c r="I1278" s="218">
        <f t="shared" si="362"/>
        <v>17.787500000000001</v>
      </c>
      <c r="J1278" s="225">
        <f t="shared" si="363"/>
        <v>5336.25</v>
      </c>
      <c r="K1278" s="229"/>
    </row>
    <row r="1279" spans="1:11" ht="14.4" x14ac:dyDescent="0.3">
      <c r="A1279" s="213">
        <v>23</v>
      </c>
      <c r="B1279" s="298" t="str">
        <f>A917</f>
        <v>C/S  No. :  23 at km. 16.400</v>
      </c>
      <c r="C1279" s="298"/>
      <c r="D1279" s="298"/>
      <c r="E1279" s="216">
        <v>7.8</v>
      </c>
      <c r="F1279" s="217">
        <f t="shared" si="360"/>
        <v>7800</v>
      </c>
      <c r="G1279" s="217">
        <f t="shared" si="361"/>
        <v>300</v>
      </c>
      <c r="H1279" s="218">
        <f>A944</f>
        <v>26.154999999999998</v>
      </c>
      <c r="I1279" s="218">
        <f t="shared" si="362"/>
        <v>26.38</v>
      </c>
      <c r="J1279" s="225">
        <f t="shared" si="363"/>
        <v>7914</v>
      </c>
      <c r="K1279" s="229"/>
    </row>
    <row r="1280" spans="1:11" ht="14.4" x14ac:dyDescent="0.3">
      <c r="A1280" s="213">
        <v>24</v>
      </c>
      <c r="B1280" s="298" t="str">
        <f>A958</f>
        <v>C/S  No. :  24 at km. 16.700</v>
      </c>
      <c r="C1280" s="298"/>
      <c r="D1280" s="298"/>
      <c r="E1280" s="216">
        <v>8.1</v>
      </c>
      <c r="F1280" s="217">
        <f t="shared" si="360"/>
        <v>8100</v>
      </c>
      <c r="G1280" s="217">
        <f>F1280-F1279</f>
        <v>300</v>
      </c>
      <c r="H1280" s="218">
        <f>A994</f>
        <v>16.895</v>
      </c>
      <c r="I1280" s="218">
        <f>((H1279+H1280)*0.5)</f>
        <v>21.524999999999999</v>
      </c>
      <c r="J1280" s="225">
        <f t="shared" si="363"/>
        <v>6457.5</v>
      </c>
      <c r="K1280" s="229"/>
    </row>
    <row r="1281" spans="1:20" ht="14.4" x14ac:dyDescent="0.3">
      <c r="A1281" s="223">
        <v>25</v>
      </c>
      <c r="B1281" s="301" t="str">
        <f>A1010</f>
        <v>C/S  No. :  25 at km. 17.00</v>
      </c>
      <c r="C1281" s="302"/>
      <c r="D1281" s="303"/>
      <c r="E1281" s="216">
        <v>8.5</v>
      </c>
      <c r="F1281" s="217">
        <f t="shared" si="360"/>
        <v>8500</v>
      </c>
      <c r="G1281" s="217">
        <f t="shared" ref="G1281:G1286" si="364">F1281-F1280</f>
        <v>400</v>
      </c>
      <c r="H1281" s="218">
        <f>A1031</f>
        <v>10.56</v>
      </c>
      <c r="I1281" s="218">
        <f t="shared" ref="I1281:I1286" si="365">((H1280+H1281)*0.5)</f>
        <v>13.727499999999999</v>
      </c>
      <c r="J1281" s="225">
        <f t="shared" si="363"/>
        <v>5491</v>
      </c>
      <c r="K1281" s="229"/>
      <c r="N1281" s="222"/>
      <c r="Q1281" s="222"/>
      <c r="T1281" s="222"/>
    </row>
    <row r="1282" spans="1:20" ht="14.4" x14ac:dyDescent="0.3">
      <c r="A1282" s="223">
        <v>26</v>
      </c>
      <c r="B1282" s="301" t="str">
        <f>A1046</f>
        <v>C/S  No. :  26 at km. 17.300</v>
      </c>
      <c r="C1282" s="302"/>
      <c r="D1282" s="303"/>
      <c r="E1282" s="216">
        <v>8.8000000000000007</v>
      </c>
      <c r="F1282" s="217">
        <f t="shared" si="360"/>
        <v>8800</v>
      </c>
      <c r="G1282" s="217">
        <f t="shared" si="364"/>
        <v>300</v>
      </c>
      <c r="H1282" s="218">
        <f>A1073</f>
        <v>18.29</v>
      </c>
      <c r="I1282" s="218">
        <f t="shared" si="365"/>
        <v>14.425000000000001</v>
      </c>
      <c r="J1282" s="225">
        <f t="shared" si="363"/>
        <v>4327.5</v>
      </c>
      <c r="K1282" s="229"/>
      <c r="N1282" s="222"/>
      <c r="Q1282" s="222"/>
      <c r="T1282" s="222"/>
    </row>
    <row r="1283" spans="1:20" ht="14.4" x14ac:dyDescent="0.3">
      <c r="A1283" s="223">
        <v>27</v>
      </c>
      <c r="B1283" s="301" t="str">
        <f>A1089</f>
        <v>C/S  No. :  27 at km. 17.800</v>
      </c>
      <c r="C1283" s="302"/>
      <c r="D1283" s="303"/>
      <c r="E1283" s="216">
        <v>9.1</v>
      </c>
      <c r="F1283" s="217">
        <f t="shared" si="360"/>
        <v>9100</v>
      </c>
      <c r="G1283" s="217">
        <f t="shared" si="364"/>
        <v>300</v>
      </c>
      <c r="H1283" s="218">
        <f>A1114</f>
        <v>7.4600000000000009</v>
      </c>
      <c r="I1283" s="218">
        <f t="shared" si="365"/>
        <v>12.875</v>
      </c>
      <c r="J1283" s="225">
        <f t="shared" si="363"/>
        <v>3862.5</v>
      </c>
      <c r="K1283" s="229"/>
      <c r="N1283" s="222"/>
      <c r="Q1283" s="222"/>
      <c r="T1283" s="222"/>
    </row>
    <row r="1284" spans="1:20" ht="14.4" x14ac:dyDescent="0.3">
      <c r="A1284" s="223">
        <v>28</v>
      </c>
      <c r="B1284" s="301" t="str">
        <f>A1130</f>
        <v>C/S  No. :  28 at km. 18.200</v>
      </c>
      <c r="C1284" s="302"/>
      <c r="D1284" s="303"/>
      <c r="E1284" s="216">
        <v>9.4</v>
      </c>
      <c r="F1284" s="217">
        <f t="shared" si="360"/>
        <v>9400</v>
      </c>
      <c r="G1284" s="217">
        <f t="shared" si="364"/>
        <v>300</v>
      </c>
      <c r="H1284" s="218">
        <f>A1158</f>
        <v>50.65</v>
      </c>
      <c r="I1284" s="218">
        <f t="shared" si="365"/>
        <v>29.055</v>
      </c>
      <c r="J1284" s="225">
        <f t="shared" si="363"/>
        <v>8716.5</v>
      </c>
      <c r="K1284" s="229"/>
      <c r="N1284" s="222"/>
      <c r="Q1284" s="222"/>
      <c r="T1284" s="222"/>
    </row>
    <row r="1285" spans="1:20" ht="14.4" x14ac:dyDescent="0.3">
      <c r="A1285" s="223">
        <v>29</v>
      </c>
      <c r="B1285" s="301" t="str">
        <f>A1174</f>
        <v>C/S  No. :  29 at km. 18.700</v>
      </c>
      <c r="C1285" s="302"/>
      <c r="D1285" s="303"/>
      <c r="E1285" s="216">
        <v>9.6999999999999993</v>
      </c>
      <c r="F1285" s="217">
        <f t="shared" si="360"/>
        <v>9700</v>
      </c>
      <c r="G1285" s="217">
        <f t="shared" si="364"/>
        <v>300</v>
      </c>
      <c r="H1285" s="218">
        <f>A1203</f>
        <v>51.46</v>
      </c>
      <c r="I1285" s="218">
        <f t="shared" si="365"/>
        <v>51.055</v>
      </c>
      <c r="J1285" s="225">
        <f t="shared" si="363"/>
        <v>15316.5</v>
      </c>
      <c r="K1285" s="229"/>
      <c r="N1285" s="222"/>
      <c r="Q1285" s="222"/>
      <c r="T1285" s="222"/>
    </row>
    <row r="1286" spans="1:20" ht="14.4" x14ac:dyDescent="0.3">
      <c r="A1286" s="223">
        <v>30</v>
      </c>
      <c r="B1286" s="301" t="str">
        <f>A1218</f>
        <v>C/S  No. :  30 at km. 19.200</v>
      </c>
      <c r="C1286" s="302"/>
      <c r="D1286" s="303"/>
      <c r="E1286" s="216">
        <v>10</v>
      </c>
      <c r="F1286" s="217">
        <f t="shared" si="360"/>
        <v>10000</v>
      </c>
      <c r="G1286" s="217">
        <f t="shared" si="364"/>
        <v>300</v>
      </c>
      <c r="H1286" s="218">
        <f>A1240</f>
        <v>107.82000000000001</v>
      </c>
      <c r="I1286" s="218">
        <f t="shared" si="365"/>
        <v>79.64</v>
      </c>
      <c r="J1286" s="225">
        <f t="shared" si="363"/>
        <v>23892</v>
      </c>
      <c r="K1286" s="229"/>
      <c r="N1286" s="222"/>
      <c r="Q1286" s="222"/>
      <c r="T1286" s="222"/>
    </row>
    <row r="1287" spans="1:20" x14ac:dyDescent="0.3">
      <c r="A1287" s="213"/>
      <c r="B1287" s="101"/>
      <c r="C1287" s="101"/>
      <c r="D1287" s="101"/>
      <c r="E1287" s="101"/>
      <c r="F1287" s="101"/>
      <c r="G1287" s="101"/>
      <c r="H1287" s="101"/>
      <c r="I1287" s="101"/>
      <c r="J1287" s="226" t="e">
        <f>SUM(J1258:J1280)</f>
        <v>#VALUE!</v>
      </c>
      <c r="K1287" s="230"/>
    </row>
    <row r="1288" spans="1:20" x14ac:dyDescent="0.3">
      <c r="A1288" s="203"/>
    </row>
    <row r="1289" spans="1:20" x14ac:dyDescent="0.3">
      <c r="A1289" s="203"/>
    </row>
    <row r="1290" spans="1:20" x14ac:dyDescent="0.3">
      <c r="A1290" s="203"/>
    </row>
    <row r="1291" spans="1:20" x14ac:dyDescent="0.3">
      <c r="A1291" s="203"/>
    </row>
    <row r="1292" spans="1:20" x14ac:dyDescent="0.3">
      <c r="A1292" s="203"/>
    </row>
    <row r="1293" spans="1:20" x14ac:dyDescent="0.3">
      <c r="A1293" s="203"/>
    </row>
    <row r="1294" spans="1:20" x14ac:dyDescent="0.3">
      <c r="A1294" s="203"/>
    </row>
    <row r="1295" spans="1:20" x14ac:dyDescent="0.3">
      <c r="A1295" s="203"/>
    </row>
    <row r="1296" spans="1:20" x14ac:dyDescent="0.3">
      <c r="A1296" s="203"/>
    </row>
    <row r="1297" spans="1:1" x14ac:dyDescent="0.3">
      <c r="A1297" s="203"/>
    </row>
    <row r="1298" spans="1:1" x14ac:dyDescent="0.3">
      <c r="A1298" s="203"/>
    </row>
    <row r="1299" spans="1:1" x14ac:dyDescent="0.3">
      <c r="A1299" s="203"/>
    </row>
  </sheetData>
  <mergeCells count="438">
    <mergeCell ref="B1283:D1283"/>
    <mergeCell ref="B1284:D1284"/>
    <mergeCell ref="B1285:D1285"/>
    <mergeCell ref="B1286:D1286"/>
    <mergeCell ref="S1224:T1224"/>
    <mergeCell ref="A1239:B1239"/>
    <mergeCell ref="C1239:E1239"/>
    <mergeCell ref="G1239:H1239"/>
    <mergeCell ref="I1239:K1239"/>
    <mergeCell ref="A1240:K1240"/>
    <mergeCell ref="D1244:J1245"/>
    <mergeCell ref="B1281:D1281"/>
    <mergeCell ref="B1282:D1282"/>
    <mergeCell ref="B1265:D1265"/>
    <mergeCell ref="B1266:D1266"/>
    <mergeCell ref="B1267:D1267"/>
    <mergeCell ref="B1268:D1268"/>
    <mergeCell ref="B1269:D1269"/>
    <mergeCell ref="B1279:D1279"/>
    <mergeCell ref="B1280:D1280"/>
    <mergeCell ref="B1270:D1270"/>
    <mergeCell ref="B1271:D1271"/>
    <mergeCell ref="B1272:D1272"/>
    <mergeCell ref="B1273:D1273"/>
    <mergeCell ref="A1203:K1203"/>
    <mergeCell ref="D1207:J1208"/>
    <mergeCell ref="A1218:K1218"/>
    <mergeCell ref="M1219:N1219"/>
    <mergeCell ref="P1219:Q1219"/>
    <mergeCell ref="S1219:T1219"/>
    <mergeCell ref="A1220:E1220"/>
    <mergeCell ref="G1220:K1220"/>
    <mergeCell ref="S1175:T1175"/>
    <mergeCell ref="A1176:E1176"/>
    <mergeCell ref="G1176:K1176"/>
    <mergeCell ref="S1180:T1180"/>
    <mergeCell ref="S1181:T1181"/>
    <mergeCell ref="A1202:B1202"/>
    <mergeCell ref="C1202:E1202"/>
    <mergeCell ref="G1202:H1202"/>
    <mergeCell ref="I1202:K1202"/>
    <mergeCell ref="A1157:B1157"/>
    <mergeCell ref="C1157:E1157"/>
    <mergeCell ref="G1157:H1157"/>
    <mergeCell ref="I1157:K1157"/>
    <mergeCell ref="A1158:K1158"/>
    <mergeCell ref="D1162:J1163"/>
    <mergeCell ref="A1174:K1174"/>
    <mergeCell ref="M1175:N1175"/>
    <mergeCell ref="P1175:Q1175"/>
    <mergeCell ref="D1118:J1119"/>
    <mergeCell ref="A1130:K1130"/>
    <mergeCell ref="M1131:N1131"/>
    <mergeCell ref="P1131:Q1131"/>
    <mergeCell ref="S1131:T1131"/>
    <mergeCell ref="A1132:E1132"/>
    <mergeCell ref="G1132:K1132"/>
    <mergeCell ref="S1136:T1136"/>
    <mergeCell ref="S1137:T1137"/>
    <mergeCell ref="A1091:E1091"/>
    <mergeCell ref="G1091:K1091"/>
    <mergeCell ref="S1095:T1095"/>
    <mergeCell ref="A1113:B1113"/>
    <mergeCell ref="C1113:E1113"/>
    <mergeCell ref="G1113:H1113"/>
    <mergeCell ref="I1113:K1113"/>
    <mergeCell ref="A1114:K1114"/>
    <mergeCell ref="A1072:B1072"/>
    <mergeCell ref="C1072:E1072"/>
    <mergeCell ref="G1072:H1072"/>
    <mergeCell ref="I1072:K1072"/>
    <mergeCell ref="A1073:K1073"/>
    <mergeCell ref="D1077:J1078"/>
    <mergeCell ref="A1089:K1089"/>
    <mergeCell ref="M1090:N1090"/>
    <mergeCell ref="P1090:Q1090"/>
    <mergeCell ref="S1090:T1090"/>
    <mergeCell ref="A1031:K1031"/>
    <mergeCell ref="D1035:J1036"/>
    <mergeCell ref="A1046:K1046"/>
    <mergeCell ref="M1047:N1047"/>
    <mergeCell ref="P1047:Q1047"/>
    <mergeCell ref="S1047:T1047"/>
    <mergeCell ref="A1048:E1048"/>
    <mergeCell ref="G1048:K1048"/>
    <mergeCell ref="S1052:T1052"/>
    <mergeCell ref="P1011:Q1011"/>
    <mergeCell ref="S1011:T1011"/>
    <mergeCell ref="A1012:E1012"/>
    <mergeCell ref="G1012:K1012"/>
    <mergeCell ref="S1016:T1016"/>
    <mergeCell ref="A1030:B1030"/>
    <mergeCell ref="C1030:E1030"/>
    <mergeCell ref="G1030:H1030"/>
    <mergeCell ref="I1030:K1030"/>
    <mergeCell ref="B1275:D1275"/>
    <mergeCell ref="B1276:D1276"/>
    <mergeCell ref="B1277:D1277"/>
    <mergeCell ref="B1278:D1278"/>
    <mergeCell ref="A451:E451"/>
    <mergeCell ref="G451:K451"/>
    <mergeCell ref="A473:K473"/>
    <mergeCell ref="A487:K487"/>
    <mergeCell ref="B1258:D1258"/>
    <mergeCell ref="B1259:D1259"/>
    <mergeCell ref="B1260:D1260"/>
    <mergeCell ref="B1261:D1261"/>
    <mergeCell ref="B1262:D1262"/>
    <mergeCell ref="B1263:D1263"/>
    <mergeCell ref="B1264:D1264"/>
    <mergeCell ref="D905:J906"/>
    <mergeCell ref="A595:K595"/>
    <mergeCell ref="A639:K639"/>
    <mergeCell ref="D775:J776"/>
    <mergeCell ref="D820:J821"/>
    <mergeCell ref="A958:K958"/>
    <mergeCell ref="D475:J476"/>
    <mergeCell ref="D516:J517"/>
    <mergeCell ref="D558:J559"/>
    <mergeCell ref="D70:J71"/>
    <mergeCell ref="D112:J113"/>
    <mergeCell ref="D154:J155"/>
    <mergeCell ref="D196:J197"/>
    <mergeCell ref="D236:J237"/>
    <mergeCell ref="D277:J278"/>
    <mergeCell ref="D315:J316"/>
    <mergeCell ref="M126:N126"/>
    <mergeCell ref="B1274:D1274"/>
    <mergeCell ref="D401:J402"/>
    <mergeCell ref="D438:J439"/>
    <mergeCell ref="D597:J598"/>
    <mergeCell ref="D641:J642"/>
    <mergeCell ref="D691:J692"/>
    <mergeCell ref="D735:J736"/>
    <mergeCell ref="A773:K773"/>
    <mergeCell ref="A787:K787"/>
    <mergeCell ref="A556:K556"/>
    <mergeCell ref="A570:K570"/>
    <mergeCell ref="A855:K855"/>
    <mergeCell ref="A869:K869"/>
    <mergeCell ref="A514:K514"/>
    <mergeCell ref="A1010:K1010"/>
    <mergeCell ref="M1011:N1011"/>
    <mergeCell ref="A1:K1"/>
    <mergeCell ref="A3:K3"/>
    <mergeCell ref="B1257:D1257"/>
    <mergeCell ref="A993:B993"/>
    <mergeCell ref="C993:E993"/>
    <mergeCell ref="G993:H993"/>
    <mergeCell ref="I993:K993"/>
    <mergeCell ref="D998:J999"/>
    <mergeCell ref="A528:K528"/>
    <mergeCell ref="A609:K609"/>
    <mergeCell ref="A994:K994"/>
    <mergeCell ref="A732:B732"/>
    <mergeCell ref="C732:E732"/>
    <mergeCell ref="G732:H732"/>
    <mergeCell ref="I732:K732"/>
    <mergeCell ref="A733:K733"/>
    <mergeCell ref="A903:K903"/>
    <mergeCell ref="A818:K818"/>
    <mergeCell ref="A832:K832"/>
    <mergeCell ref="C151:E151"/>
    <mergeCell ref="G151:H151"/>
    <mergeCell ref="I151:K151"/>
    <mergeCell ref="A110:K110"/>
    <mergeCell ref="A126:K126"/>
    <mergeCell ref="A46:E46"/>
    <mergeCell ref="G46:K46"/>
    <mergeCell ref="S8:T8"/>
    <mergeCell ref="P3:Q3"/>
    <mergeCell ref="S3:T3"/>
    <mergeCell ref="A4:E4"/>
    <mergeCell ref="G4:K4"/>
    <mergeCell ref="A30:K30"/>
    <mergeCell ref="A45:K45"/>
    <mergeCell ref="M45:N45"/>
    <mergeCell ref="P45:Q45"/>
    <mergeCell ref="S45:T45"/>
    <mergeCell ref="M3:N3"/>
    <mergeCell ref="D32:J33"/>
    <mergeCell ref="A68:K68"/>
    <mergeCell ref="S9:T9"/>
    <mergeCell ref="A29:B29"/>
    <mergeCell ref="C29:E29"/>
    <mergeCell ref="G29:H29"/>
    <mergeCell ref="I29:K29"/>
    <mergeCell ref="S88:T88"/>
    <mergeCell ref="S89:T89"/>
    <mergeCell ref="A109:B109"/>
    <mergeCell ref="C109:E109"/>
    <mergeCell ref="G109:H109"/>
    <mergeCell ref="I109:K109"/>
    <mergeCell ref="A83:K83"/>
    <mergeCell ref="M83:N83"/>
    <mergeCell ref="P83:Q83"/>
    <mergeCell ref="S83:T83"/>
    <mergeCell ref="A84:E84"/>
    <mergeCell ref="G84:K84"/>
    <mergeCell ref="S50:T50"/>
    <mergeCell ref="S51:T51"/>
    <mergeCell ref="A67:B67"/>
    <mergeCell ref="C67:E67"/>
    <mergeCell ref="G67:H67"/>
    <mergeCell ref="I67:K67"/>
    <mergeCell ref="P126:Q126"/>
    <mergeCell ref="S126:T126"/>
    <mergeCell ref="A127:E127"/>
    <mergeCell ref="G127:K127"/>
    <mergeCell ref="S172:T172"/>
    <mergeCell ref="S173:T173"/>
    <mergeCell ref="A193:B193"/>
    <mergeCell ref="C193:E193"/>
    <mergeCell ref="G193:H193"/>
    <mergeCell ref="I193:K193"/>
    <mergeCell ref="A152:K152"/>
    <mergeCell ref="A167:K167"/>
    <mergeCell ref="M167:N167"/>
    <mergeCell ref="P167:Q167"/>
    <mergeCell ref="S167:T167"/>
    <mergeCell ref="A168:E168"/>
    <mergeCell ref="G168:K168"/>
    <mergeCell ref="S131:T131"/>
    <mergeCell ref="S132:T132"/>
    <mergeCell ref="A151:B151"/>
    <mergeCell ref="S215:T215"/>
    <mergeCell ref="S216:T216"/>
    <mergeCell ref="A233:B233"/>
    <mergeCell ref="C233:E233"/>
    <mergeCell ref="G233:H233"/>
    <mergeCell ref="I233:K233"/>
    <mergeCell ref="A194:K194"/>
    <mergeCell ref="A210:K210"/>
    <mergeCell ref="M210:N210"/>
    <mergeCell ref="P210:Q210"/>
    <mergeCell ref="S210:T210"/>
    <mergeCell ref="A211:E211"/>
    <mergeCell ref="G211:K211"/>
    <mergeCell ref="S255:T255"/>
    <mergeCell ref="S256:T256"/>
    <mergeCell ref="A274:B274"/>
    <mergeCell ref="C274:E274"/>
    <mergeCell ref="G274:H274"/>
    <mergeCell ref="I274:K274"/>
    <mergeCell ref="A234:K234"/>
    <mergeCell ref="A250:K250"/>
    <mergeCell ref="M250:N250"/>
    <mergeCell ref="P250:Q250"/>
    <mergeCell ref="S250:T250"/>
    <mergeCell ref="A251:E251"/>
    <mergeCell ref="G251:K251"/>
    <mergeCell ref="S296:T296"/>
    <mergeCell ref="A312:B312"/>
    <mergeCell ref="C312:E312"/>
    <mergeCell ref="G312:H312"/>
    <mergeCell ref="I312:K312"/>
    <mergeCell ref="A275:K275"/>
    <mergeCell ref="A291:K291"/>
    <mergeCell ref="M291:N291"/>
    <mergeCell ref="P291:Q291"/>
    <mergeCell ref="S291:T291"/>
    <mergeCell ref="A292:E292"/>
    <mergeCell ref="G292:K292"/>
    <mergeCell ref="S334:T334"/>
    <mergeCell ref="A356:B356"/>
    <mergeCell ref="C356:E356"/>
    <mergeCell ref="G356:H356"/>
    <mergeCell ref="I356:K356"/>
    <mergeCell ref="A313:K313"/>
    <mergeCell ref="A329:K329"/>
    <mergeCell ref="M329:N329"/>
    <mergeCell ref="P329:Q329"/>
    <mergeCell ref="S329:T329"/>
    <mergeCell ref="A330:E330"/>
    <mergeCell ref="G330:K330"/>
    <mergeCell ref="S378:T378"/>
    <mergeCell ref="S379:T379"/>
    <mergeCell ref="A398:B398"/>
    <mergeCell ref="C398:E398"/>
    <mergeCell ref="G398:H398"/>
    <mergeCell ref="I398:K398"/>
    <mergeCell ref="A357:K357"/>
    <mergeCell ref="A373:K373"/>
    <mergeCell ref="M373:N373"/>
    <mergeCell ref="P373:Q373"/>
    <mergeCell ref="S373:T373"/>
    <mergeCell ref="A374:E374"/>
    <mergeCell ref="G374:K374"/>
    <mergeCell ref="D359:J360"/>
    <mergeCell ref="S455:T455"/>
    <mergeCell ref="A472:B472"/>
    <mergeCell ref="C472:E472"/>
    <mergeCell ref="A399:K399"/>
    <mergeCell ref="A415:K415"/>
    <mergeCell ref="M415:N415"/>
    <mergeCell ref="P415:Q415"/>
    <mergeCell ref="S415:T415"/>
    <mergeCell ref="A416:E416"/>
    <mergeCell ref="G416:K416"/>
    <mergeCell ref="A436:K436"/>
    <mergeCell ref="S420:T420"/>
    <mergeCell ref="A435:B435"/>
    <mergeCell ref="C435:E435"/>
    <mergeCell ref="G435:H435"/>
    <mergeCell ref="I435:K435"/>
    <mergeCell ref="A450:K450"/>
    <mergeCell ref="M450:N450"/>
    <mergeCell ref="P450:Q450"/>
    <mergeCell ref="S450:T450"/>
    <mergeCell ref="G472:H472"/>
    <mergeCell ref="I472:K472"/>
    <mergeCell ref="P487:Q487"/>
    <mergeCell ref="S487:T487"/>
    <mergeCell ref="A488:E488"/>
    <mergeCell ref="G488:K488"/>
    <mergeCell ref="S492:T492"/>
    <mergeCell ref="A513:B513"/>
    <mergeCell ref="C513:E513"/>
    <mergeCell ref="G513:H513"/>
    <mergeCell ref="I513:K513"/>
    <mergeCell ref="M487:N487"/>
    <mergeCell ref="S529:T529"/>
    <mergeCell ref="A530:E530"/>
    <mergeCell ref="G530:K530"/>
    <mergeCell ref="S534:T534"/>
    <mergeCell ref="S535:T535"/>
    <mergeCell ref="A555:B555"/>
    <mergeCell ref="C555:E555"/>
    <mergeCell ref="G555:H555"/>
    <mergeCell ref="I555:K555"/>
    <mergeCell ref="P529:Q529"/>
    <mergeCell ref="M529:N529"/>
    <mergeCell ref="S570:T570"/>
    <mergeCell ref="A571:E571"/>
    <mergeCell ref="G571:K571"/>
    <mergeCell ref="S575:T575"/>
    <mergeCell ref="S576:T576"/>
    <mergeCell ref="A594:B594"/>
    <mergeCell ref="C594:E594"/>
    <mergeCell ref="G594:H594"/>
    <mergeCell ref="I594:K594"/>
    <mergeCell ref="P570:Q570"/>
    <mergeCell ref="M570:N570"/>
    <mergeCell ref="S610:T610"/>
    <mergeCell ref="A611:E611"/>
    <mergeCell ref="G611:K611"/>
    <mergeCell ref="S615:T615"/>
    <mergeCell ref="S616:T616"/>
    <mergeCell ref="A638:B638"/>
    <mergeCell ref="C638:E638"/>
    <mergeCell ref="G638:H638"/>
    <mergeCell ref="I638:K638"/>
    <mergeCell ref="P610:Q610"/>
    <mergeCell ref="M610:N610"/>
    <mergeCell ref="S704:T704"/>
    <mergeCell ref="A705:E705"/>
    <mergeCell ref="G705:K705"/>
    <mergeCell ref="S709:T709"/>
    <mergeCell ref="S710:T710"/>
    <mergeCell ref="A654:K654"/>
    <mergeCell ref="M654:N654"/>
    <mergeCell ref="P654:Q654"/>
    <mergeCell ref="S654:T654"/>
    <mergeCell ref="A655:E655"/>
    <mergeCell ref="G655:K655"/>
    <mergeCell ref="S659:T659"/>
    <mergeCell ref="S660:T660"/>
    <mergeCell ref="A688:B688"/>
    <mergeCell ref="C688:E688"/>
    <mergeCell ref="G688:H688"/>
    <mergeCell ref="I688:K688"/>
    <mergeCell ref="M704:N704"/>
    <mergeCell ref="P704:Q704"/>
    <mergeCell ref="A689:K689"/>
    <mergeCell ref="A703:K703"/>
    <mergeCell ref="S747:T747"/>
    <mergeCell ref="A748:E748"/>
    <mergeCell ref="G748:K748"/>
    <mergeCell ref="S752:T752"/>
    <mergeCell ref="A772:B772"/>
    <mergeCell ref="C772:E772"/>
    <mergeCell ref="G772:H772"/>
    <mergeCell ref="I772:K772"/>
    <mergeCell ref="A747:K747"/>
    <mergeCell ref="M747:N747"/>
    <mergeCell ref="P747:Q747"/>
    <mergeCell ref="S787:T787"/>
    <mergeCell ref="A788:E788"/>
    <mergeCell ref="G788:K788"/>
    <mergeCell ref="S792:T792"/>
    <mergeCell ref="A817:B817"/>
    <mergeCell ref="C817:E817"/>
    <mergeCell ref="G817:H817"/>
    <mergeCell ref="I817:K817"/>
    <mergeCell ref="P787:Q787"/>
    <mergeCell ref="M787:N787"/>
    <mergeCell ref="M869:N869"/>
    <mergeCell ref="P869:Q869"/>
    <mergeCell ref="S869:T869"/>
    <mergeCell ref="D857:J858"/>
    <mergeCell ref="A870:E870"/>
    <mergeCell ref="G870:K870"/>
    <mergeCell ref="S874:T874"/>
    <mergeCell ref="S875:T875"/>
    <mergeCell ref="A902:B902"/>
    <mergeCell ref="C902:E902"/>
    <mergeCell ref="G902:H902"/>
    <mergeCell ref="I902:K902"/>
    <mergeCell ref="S832:T832"/>
    <mergeCell ref="A833:E833"/>
    <mergeCell ref="G833:K833"/>
    <mergeCell ref="S837:T837"/>
    <mergeCell ref="A854:B854"/>
    <mergeCell ref="C854:E854"/>
    <mergeCell ref="G854:H854"/>
    <mergeCell ref="I854:K854"/>
    <mergeCell ref="P832:Q832"/>
    <mergeCell ref="M832:N832"/>
    <mergeCell ref="S959:T959"/>
    <mergeCell ref="A960:E960"/>
    <mergeCell ref="G960:K960"/>
    <mergeCell ref="S964:T964"/>
    <mergeCell ref="M959:N959"/>
    <mergeCell ref="P959:Q959"/>
    <mergeCell ref="M917:N917"/>
    <mergeCell ref="P917:Q917"/>
    <mergeCell ref="S923:T923"/>
    <mergeCell ref="A943:B943"/>
    <mergeCell ref="C943:E943"/>
    <mergeCell ref="G943:H943"/>
    <mergeCell ref="I943:K943"/>
    <mergeCell ref="S917:T917"/>
    <mergeCell ref="A918:E918"/>
    <mergeCell ref="G918:K918"/>
    <mergeCell ref="S922:T922"/>
    <mergeCell ref="D946:J947"/>
    <mergeCell ref="A944:K944"/>
    <mergeCell ref="A917:K917"/>
  </mergeCells>
  <pageMargins left="0.7" right="0.7" top="0.75" bottom="0.75" header="0.3" footer="0.3"/>
  <pageSetup scale="95" orientation="portrait" r:id="rId1"/>
  <colBreaks count="1" manualBreakCount="1">
    <brk id="10" min="957" max="113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Earth cal (2)</vt:lpstr>
      <vt:lpstr>Survey</vt:lpstr>
      <vt:lpstr>Only_Data</vt:lpstr>
      <vt:lpstr>D-Data</vt:lpstr>
      <vt:lpstr>Earth cal</vt:lpstr>
      <vt:lpstr>'D-Data'!Print_Area</vt:lpstr>
      <vt:lpstr>'Earth cal'!Print_Area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2020-12-18T12:53:27Z</cp:lastPrinted>
  <dcterms:created xsi:type="dcterms:W3CDTF">2019-04-27T12:15:38Z</dcterms:created>
  <dcterms:modified xsi:type="dcterms:W3CDTF">2021-06-06T09:23:17Z</dcterms:modified>
</cp:coreProperties>
</file>