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ain" sheetId="21" r:id="rId1"/>
    <sheet name="Type_B5_1165M_1015_TO_2180" sheetId="20" r:id="rId2"/>
    <sheet name="Type_B5_1150M_9200_TO_10350" sheetId="19" r:id="rId3"/>
    <sheet name="Type_B5_724M_0_TO_724" sheetId="18" r:id="rId4"/>
    <sheet name="Rsec_3850M_25200_TO_38500" sheetId="17" r:id="rId5"/>
    <sheet name="Rsec_850M_4600_TO_7800" sheetId="16" r:id="rId6"/>
    <sheet name="Лист1" sheetId="1" r:id="rId7"/>
    <sheet name="Resource_List" sheetId="2" r:id="rId8"/>
    <sheet name="Allocation" sheetId="3" r:id="rId9"/>
    <sheet name="Main1" sheetId="5" r:id="rId10"/>
    <sheet name="Type_A_211M_724_To_935_R" sheetId="6" r:id="rId11"/>
    <sheet name="Type_A_50M_965_TO_1015_R" sheetId="15" r:id="rId12"/>
    <sheet name="Type_A_40M_4500_TO_4570_R" sheetId="14" r:id="rId13"/>
    <sheet name="Type_A_40M_35020_TO_35100_R" sheetId="13" r:id="rId14"/>
    <sheet name="TYPE_A_40M" sheetId="8" r:id="rId15"/>
    <sheet name="FF_15M_at_KM_35500" sheetId="12" r:id="rId16"/>
    <sheet name="FF_15M_at_KM_4520" sheetId="11" r:id="rId17"/>
    <sheet name="FF_30M_at_KM_1" sheetId="7" r:id="rId18"/>
    <sheet name="FF_30M_at_KM_1_Backup" sheetId="9" r:id="rId19"/>
    <sheet name="FF_30M_at_KM_1_Backup (2)" sheetId="1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10" i="10"/>
  <c r="T11" i="10"/>
  <c r="T12" i="10"/>
  <c r="T13" i="10"/>
  <c r="T14" i="10"/>
  <c r="T2" i="10"/>
  <c r="S3" i="10"/>
  <c r="S4" i="10"/>
  <c r="S5" i="10"/>
  <c r="S6" i="10"/>
  <c r="S7" i="10"/>
  <c r="S8" i="10"/>
  <c r="S9" i="10"/>
  <c r="S10" i="10"/>
  <c r="S11" i="10"/>
  <c r="S12" i="10"/>
  <c r="S13" i="10"/>
  <c r="S14" i="10"/>
  <c r="S2" i="10"/>
  <c r="K23" i="10"/>
  <c r="J23" i="10"/>
  <c r="J22" i="10"/>
  <c r="J21" i="10"/>
  <c r="D16" i="10"/>
  <c r="G19" i="10"/>
  <c r="E18" i="10"/>
  <c r="E19" i="10"/>
  <c r="F19" i="10" s="1"/>
  <c r="F18" i="10"/>
  <c r="E17" i="10"/>
  <c r="F17" i="10" s="1"/>
  <c r="E16" i="10"/>
  <c r="F16" i="10" s="1"/>
  <c r="E16" i="9"/>
  <c r="F16" i="9"/>
  <c r="C20" i="10"/>
  <c r="D19" i="10"/>
  <c r="D18" i="10"/>
  <c r="D17" i="10"/>
  <c r="G21" i="10"/>
  <c r="F21" i="10"/>
  <c r="D21" i="10"/>
  <c r="G21" i="9" l="1"/>
  <c r="F21" i="9"/>
  <c r="D21" i="9"/>
  <c r="C20" i="9"/>
  <c r="F19" i="9"/>
  <c r="E19" i="9"/>
  <c r="D19" i="9"/>
  <c r="E18" i="9"/>
  <c r="F18" i="9" s="1"/>
  <c r="D18" i="9"/>
  <c r="E17" i="9"/>
  <c r="F17" i="9" s="1"/>
  <c r="D17" i="9"/>
  <c r="D16" i="9"/>
  <c r="D10" i="8" l="1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<sst xmlns="http://schemas.openxmlformats.org/spreadsheetml/2006/main" count="287" uniqueCount="95">
  <si>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</si>
  <si>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</si>
  <si>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</si>
  <si>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</si>
  <si>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</si>
  <si>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</si>
  <si>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</si>
  <si>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</si>
  <si>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</si>
  <si>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</si>
  <si>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</si>
  <si>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</si>
  <si>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</si>
  <si>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</si>
  <si>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</si>
  <si>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</si>
  <si>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</si>
  <si>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</si>
  <si>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</si>
  <si>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</si>
  <si>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</si>
  <si>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</si>
  <si>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</si>
  <si>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</si>
  <si>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</si>
  <si>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</si>
  <si>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</si>
  <si>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</si>
  <si>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</si>
  <si>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</si>
  <si>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</si>
  <si>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</si>
  <si>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</si>
  <si>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</si>
  <si>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Allocation_Sheet_Name</t>
  </si>
  <si>
    <t>FF_30M_at_KM_1</t>
  </si>
  <si>
    <t>FF_30M_at_KM_1_R</t>
  </si>
  <si>
    <t xml:space="preserve">   Mobilization and Site Preparation</t>
  </si>
  <si>
    <t>CC Block Manufacture(30X30X30)-39933 Nos</t>
  </si>
  <si>
    <t xml:space="preserve">      CC Block Manufacture(40X40X20)-8701 Nos</t>
  </si>
  <si>
    <t xml:space="preserve">   Embankment Construction-9880 cum</t>
  </si>
  <si>
    <t xml:space="preserve">   Placing Sand Filter-601 cum</t>
  </si>
  <si>
    <t xml:space="preserve">   Placing Geotextile Filter-6617 sqm</t>
  </si>
  <si>
    <t xml:space="preserve">   Placing Pea Gravel Filter-620 cum</t>
  </si>
  <si>
    <t xml:space="preserve">   Placing CC Block-1492 cum</t>
  </si>
  <si>
    <t xml:space="preserve">   Ancilary Work for Site Completion-1 LS</t>
  </si>
  <si>
    <t xml:space="preserve">      CC Block Manufacture(50X50X50)-1355 Nos</t>
  </si>
  <si>
    <t xml:space="preserve">      CC Block Manufacture(50X50X30)-4795 Nos</t>
  </si>
  <si>
    <t xml:space="preserve">      CC Block Manufacture(40X40X40)-1782 Nos</t>
  </si>
  <si>
    <t xml:space="preserve">   Ring Bundh construction (2052 cum)-1482 cum</t>
  </si>
  <si>
    <t xml:space="preserve">   Excavation-1192 cum</t>
  </si>
  <si>
    <t xml:space="preserve">   Embankment Construction-1082 cum</t>
  </si>
  <si>
    <t xml:space="preserve">   Placing Sand Filter-268 Cum</t>
  </si>
  <si>
    <t xml:space="preserve">   Placing Geotextile Filter-1838 sqm</t>
  </si>
  <si>
    <t xml:space="preserve">   Placing Pea Gravel Filter-357 cum</t>
  </si>
  <si>
    <t xml:space="preserve">   Placing CC Block-630 cum</t>
  </si>
  <si>
    <t xml:space="preserve">   Ring Bundh Removal</t>
  </si>
  <si>
    <t xml:space="preserve">      CC Block Manufacture(30X30X30)-3917 Nos</t>
  </si>
  <si>
    <t xml:space="preserve">      CC Block Manufacture(50X50X50)-2670 Nos</t>
  </si>
  <si>
    <t xml:space="preserve">      CC Block Manufacture(40X40X40)-3653 Nos</t>
  </si>
  <si>
    <t xml:space="preserve">      CC Block Manufacture(40X40X20)-2555 Nos</t>
  </si>
  <si>
    <t>cement</t>
  </si>
  <si>
    <t>sand</t>
  </si>
  <si>
    <t>stone</t>
  </si>
  <si>
    <t xml:space="preserve">   Excavation-2525 cum</t>
  </si>
  <si>
    <t xml:space="preserve">   Embankment Construction-1771 cum</t>
  </si>
  <si>
    <t xml:space="preserve">   Placing Sand Filter-361 Cum</t>
  </si>
  <si>
    <t xml:space="preserve">   Placing Geotextile Filter-2547 sqm</t>
  </si>
  <si>
    <t xml:space="preserve">   Placing Pea Gravel Filter-481 cum</t>
  </si>
  <si>
    <t xml:space="preserve">   Placing CC Block-630 cum/13673 Nos</t>
  </si>
  <si>
    <t>FF_15M_at_KM_4520</t>
  </si>
  <si>
    <t>FF_15M_at_KM_4520_R</t>
  </si>
  <si>
    <t>FF_15M_at_KM_35500</t>
  </si>
  <si>
    <t>FF_15M_at_KM_35500_R</t>
  </si>
  <si>
    <t>Type_A_50M_965_TO_1015_R</t>
  </si>
  <si>
    <t>Type_A_40M_4500_TO_4570_R</t>
  </si>
  <si>
    <t>Type_A_40M_35020_TO_35100_R</t>
  </si>
  <si>
    <t>Type_A_211M_724_To_935_R</t>
  </si>
  <si>
    <t>Embankment Construction 3366 cum</t>
  </si>
  <si>
    <t>Turfing 11722 sqm</t>
  </si>
  <si>
    <t>Turfing 53230 sqm</t>
  </si>
  <si>
    <t>Embankment Construction 15286 cum</t>
  </si>
  <si>
    <t>Turfing 9842 sqm</t>
  </si>
  <si>
    <t>Geo_Bags 3388 sqm</t>
  </si>
  <si>
    <t>Geotextile Filter 11251 sqm</t>
  </si>
  <si>
    <t>Embankment Construction 3495 cum</t>
  </si>
  <si>
    <t>Embankment Construction 5551 cum</t>
  </si>
  <si>
    <t>Geotextile Filter 17871 cum</t>
  </si>
  <si>
    <t>Geo_Bags 5380 cum</t>
  </si>
  <si>
    <t>Turfing 15632 cum</t>
  </si>
  <si>
    <t>Type_B5_724M_0_TO_724</t>
  </si>
  <si>
    <t>Type_B5_1150M_9200_TO_10350</t>
  </si>
  <si>
    <t>Rsec_850M_4600_TO_7800</t>
  </si>
  <si>
    <t>Rsec_3850M_25200_TO_38500</t>
  </si>
  <si>
    <t>Type_B5_1165M_1015_TO_2180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</si>
</sst>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1" xfId="0" applyFill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15" zoomScaleNormal="115" workbookViewId="0">
      <selection activeCell="D20" sqref="D20"/>
    </sheetView>
  </sheetViews>
  <sheetFormatPr defaultRowHeight="14.4" x14ac:dyDescent="0.3"/>
  <cols>
    <col min="1" max="1" width="42.6640625" customWidth="1"/>
    <col min="4" max="4" width="38.33203125" customWidth="1"/>
  </cols>
  <sheetData>
    <row r="1" spans="1:4" x14ac:dyDescent="0.3">
      <c r="A1" s="2" t="s">
        <v>1</v>
      </c>
      <c r="B1" s="2" t="s">
        <v>25</v>
      </c>
      <c r="C1" s="2" t="s">
        <v>26</v>
      </c>
      <c r="D1" s="2" t="s">
        <v>34</v>
      </c>
    </row>
    <row r="2" spans="1:4" x14ac:dyDescent="0.3">
      <c r="A2" s="14" t="s">
        <v>77</v>
      </c>
      <c r="B2" s="14">
        <v>1</v>
      </c>
      <c r="C2" s="14">
        <v>88</v>
      </c>
      <c r="D2" s="14" t="s">
        <v>77</v>
      </c>
    </row>
    <row r="3" spans="1:4" x14ac:dyDescent="0.3">
      <c r="A3" s="14" t="s">
        <v>74</v>
      </c>
      <c r="B3" s="14">
        <v>1</v>
      </c>
      <c r="C3" s="14">
        <v>46</v>
      </c>
      <c r="D3" s="14" t="s">
        <v>74</v>
      </c>
    </row>
    <row r="4" spans="1:4" x14ac:dyDescent="0.3">
      <c r="A4" s="14" t="s">
        <v>75</v>
      </c>
      <c r="B4" s="14">
        <v>1</v>
      </c>
      <c r="C4" s="14">
        <v>46</v>
      </c>
      <c r="D4" s="14" t="s">
        <v>75</v>
      </c>
    </row>
    <row r="5" spans="1:4" x14ac:dyDescent="0.3">
      <c r="A5" s="14" t="s">
        <v>76</v>
      </c>
      <c r="B5" s="14">
        <v>1</v>
      </c>
      <c r="C5" s="14">
        <v>46</v>
      </c>
      <c r="D5" s="14" t="s">
        <v>76</v>
      </c>
    </row>
    <row r="6" spans="1:4" x14ac:dyDescent="0.3">
      <c r="A6" s="14" t="s">
        <v>36</v>
      </c>
      <c r="B6" s="14">
        <v>1</v>
      </c>
      <c r="C6" s="14">
        <v>83</v>
      </c>
      <c r="D6" s="14" t="s">
        <v>35</v>
      </c>
    </row>
    <row r="7" spans="1:4" x14ac:dyDescent="0.3">
      <c r="A7" s="14" t="s">
        <v>73</v>
      </c>
      <c r="B7" s="14">
        <v>1</v>
      </c>
      <c r="C7" s="14">
        <v>49</v>
      </c>
      <c r="D7" s="14" t="s">
        <v>72</v>
      </c>
    </row>
    <row r="8" spans="1:4" x14ac:dyDescent="0.3">
      <c r="A8" s="14" t="s">
        <v>71</v>
      </c>
      <c r="B8" s="14">
        <v>1</v>
      </c>
      <c r="C8" s="14">
        <v>52</v>
      </c>
      <c r="D8" s="14" t="s">
        <v>70</v>
      </c>
    </row>
    <row r="9" spans="1:4" x14ac:dyDescent="0.3">
      <c r="A9" s="14" t="s">
        <v>90</v>
      </c>
      <c r="B9" s="14">
        <v>1</v>
      </c>
      <c r="C9" s="14">
        <v>69</v>
      </c>
      <c r="D9" s="14" t="s">
        <v>90</v>
      </c>
    </row>
    <row r="10" spans="1:4" x14ac:dyDescent="0.3">
      <c r="A10" s="24" t="s">
        <v>91</v>
      </c>
      <c r="B10" s="14">
        <v>1</v>
      </c>
      <c r="C10" s="14">
        <v>74</v>
      </c>
      <c r="D10" s="24" t="s">
        <v>91</v>
      </c>
    </row>
    <row r="11" spans="1:4" x14ac:dyDescent="0.3">
      <c r="A11" s="24" t="s">
        <v>94</v>
      </c>
      <c r="B11" s="14">
        <v>1</v>
      </c>
      <c r="C11" s="14">
        <v>94</v>
      </c>
      <c r="D11" s="24" t="s">
        <v>94</v>
      </c>
    </row>
    <row r="12" spans="1:4" x14ac:dyDescent="0.3">
      <c r="A12" s="14" t="s">
        <v>92</v>
      </c>
      <c r="B12" s="14">
        <v>1</v>
      </c>
      <c r="C12" s="14">
        <v>54</v>
      </c>
      <c r="D12" s="14" t="s">
        <v>92</v>
      </c>
    </row>
    <row r="13" spans="1:4" x14ac:dyDescent="0.3">
      <c r="A13" s="14" t="s">
        <v>93</v>
      </c>
      <c r="B13" s="14">
        <v>1</v>
      </c>
      <c r="C13" s="14">
        <v>84</v>
      </c>
      <c r="D13" s="14" t="s">
        <v>93</v>
      </c>
    </row>
    <row r="14" spans="1:4" x14ac:dyDescent="0.3">
      <c r="A14" s="23"/>
      <c r="B14" s="23"/>
      <c r="D14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F8" sqref="F8"/>
    </sheetView>
  </sheetViews>
  <sheetFormatPr defaultRowHeight="14.4" x14ac:dyDescent="0.3"/>
  <cols>
    <col min="1" max="1" width="42.6640625" customWidth="1"/>
    <col min="4" max="4" width="38.33203125" customWidth="1"/>
  </cols>
  <sheetData>
    <row r="1" spans="1:4" x14ac:dyDescent="0.3">
      <c r="A1" s="17" t="s">
        <v>1</v>
      </c>
      <c r="B1" s="2" t="s">
        <v>25</v>
      </c>
      <c r="C1" s="2" t="s">
        <v>26</v>
      </c>
      <c r="D1" s="2" t="s">
        <v>34</v>
      </c>
    </row>
    <row r="2" spans="1:4" x14ac:dyDescent="0.3">
      <c r="A2" s="18" t="s">
        <v>77</v>
      </c>
      <c r="B2" s="2">
        <v>1</v>
      </c>
      <c r="C2" s="2">
        <v>87</v>
      </c>
      <c r="D2" s="19" t="s">
        <v>77</v>
      </c>
    </row>
    <row r="3" spans="1:4" x14ac:dyDescent="0.3">
      <c r="A3" s="9" t="s">
        <v>74</v>
      </c>
      <c r="B3" s="2">
        <v>1</v>
      </c>
      <c r="C3" s="2">
        <v>87</v>
      </c>
      <c r="D3" s="2" t="s">
        <v>74</v>
      </c>
    </row>
    <row r="4" spans="1:4" x14ac:dyDescent="0.3">
      <c r="A4" s="9" t="s">
        <v>75</v>
      </c>
      <c r="B4" s="2">
        <v>1</v>
      </c>
      <c r="C4" s="2">
        <v>87</v>
      </c>
      <c r="D4" s="2" t="s">
        <v>75</v>
      </c>
    </row>
    <row r="5" spans="1:4" x14ac:dyDescent="0.3">
      <c r="A5" s="9" t="s">
        <v>76</v>
      </c>
      <c r="B5" s="2">
        <v>1</v>
      </c>
      <c r="C5" s="2">
        <v>87</v>
      </c>
      <c r="D5" s="2" t="s">
        <v>76</v>
      </c>
    </row>
    <row r="6" spans="1:4" x14ac:dyDescent="0.3">
      <c r="A6" s="17" t="s">
        <v>36</v>
      </c>
      <c r="B6" s="2">
        <v>1</v>
      </c>
      <c r="C6" s="2">
        <v>72</v>
      </c>
      <c r="D6" s="2" t="s">
        <v>35</v>
      </c>
    </row>
    <row r="7" spans="1:4" x14ac:dyDescent="0.3">
      <c r="A7" s="17" t="s">
        <v>73</v>
      </c>
      <c r="B7" s="2">
        <v>1</v>
      </c>
      <c r="C7" s="2">
        <v>72</v>
      </c>
      <c r="D7" s="2" t="s">
        <v>72</v>
      </c>
    </row>
    <row r="8" spans="1:4" x14ac:dyDescent="0.3">
      <c r="A8" s="17" t="s">
        <v>71</v>
      </c>
      <c r="B8" s="2">
        <v>1</v>
      </c>
      <c r="C8" s="2">
        <v>72</v>
      </c>
      <c r="D8" s="2" t="s">
        <v>70</v>
      </c>
    </row>
    <row r="9" spans="1:4" x14ac:dyDescent="0.3">
      <c r="A9" s="7"/>
      <c r="B9" s="7"/>
      <c r="C9" s="7"/>
    </row>
    <row r="10" spans="1:4" x14ac:dyDescent="0.3">
      <c r="A10" s="7"/>
      <c r="B10" s="7"/>
      <c r="C10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A2" sqref="A2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14" t="s">
        <v>16</v>
      </c>
      <c r="B2" s="14">
        <v>1</v>
      </c>
      <c r="C2" s="14">
        <v>7</v>
      </c>
      <c r="D2" s="20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14" t="s">
        <v>17</v>
      </c>
      <c r="B3" s="14">
        <v>8</v>
      </c>
      <c r="C3" s="14">
        <v>23</v>
      </c>
      <c r="D3" s="20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14" t="s">
        <v>18</v>
      </c>
      <c r="B4" s="14">
        <v>8</v>
      </c>
      <c r="C4" s="14">
        <v>23</v>
      </c>
      <c r="D4" s="20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14" t="s">
        <v>19</v>
      </c>
      <c r="B5" s="14">
        <v>8</v>
      </c>
      <c r="C5" s="14">
        <v>41</v>
      </c>
      <c r="D5" s="20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14" t="s">
        <v>20</v>
      </c>
      <c r="B6" s="14">
        <v>42</v>
      </c>
      <c r="C6" s="14">
        <v>51</v>
      </c>
      <c r="D6" s="20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14" t="s">
        <v>21</v>
      </c>
      <c r="B7" s="14">
        <v>52</v>
      </c>
      <c r="C7" s="14">
        <v>61</v>
      </c>
      <c r="D7" s="20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14" t="s">
        <v>22</v>
      </c>
      <c r="B8" s="14">
        <v>62</v>
      </c>
      <c r="C8" s="14">
        <v>71</v>
      </c>
      <c r="D8" s="20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14" t="s">
        <v>23</v>
      </c>
      <c r="B9" s="14">
        <v>72</v>
      </c>
      <c r="C9" s="14">
        <v>81</v>
      </c>
      <c r="D9" s="20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14" t="s">
        <v>24</v>
      </c>
      <c r="B10" s="14">
        <v>82</v>
      </c>
      <c r="C10" s="14">
        <v>88</v>
      </c>
      <c r="D10" s="20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H18" sqref="H18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14">
        <v>1</v>
      </c>
      <c r="C2" s="14">
        <v>7</v>
      </c>
      <c r="D2" s="14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14">
        <v>8</v>
      </c>
      <c r="C3" s="14">
        <v>9</v>
      </c>
      <c r="D3" s="14">
        <v>2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14">
        <v>8</v>
      </c>
      <c r="C4" s="14">
        <v>13</v>
      </c>
      <c r="D4" s="14">
        <v>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14">
        <v>8</v>
      </c>
      <c r="C5" s="14">
        <v>14</v>
      </c>
      <c r="D5" s="14">
        <v>7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14">
        <v>15</v>
      </c>
      <c r="C6" s="14">
        <v>19</v>
      </c>
      <c r="D6" s="14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14">
        <v>20</v>
      </c>
      <c r="C7" s="14">
        <v>24</v>
      </c>
      <c r="D7" s="14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14">
        <v>25</v>
      </c>
      <c r="C8" s="14">
        <v>29</v>
      </c>
      <c r="D8" s="14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14">
        <v>35</v>
      </c>
      <c r="C9" s="14">
        <v>39</v>
      </c>
      <c r="D9" s="14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14">
        <v>40</v>
      </c>
      <c r="C10" s="14">
        <v>46</v>
      </c>
      <c r="D10" s="14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E14" sqref="E14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14">
        <v>1</v>
      </c>
      <c r="C2" s="14">
        <v>7</v>
      </c>
      <c r="D2" s="14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14">
        <v>8</v>
      </c>
      <c r="C3" s="14">
        <v>9</v>
      </c>
      <c r="D3" s="14">
        <v>2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14">
        <v>8</v>
      </c>
      <c r="C4" s="14">
        <v>13</v>
      </c>
      <c r="D4" s="14">
        <v>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14">
        <v>8</v>
      </c>
      <c r="C5" s="14">
        <v>14</v>
      </c>
      <c r="D5" s="14">
        <v>7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14">
        <v>15</v>
      </c>
      <c r="C6" s="14">
        <v>19</v>
      </c>
      <c r="D6" s="14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14">
        <v>20</v>
      </c>
      <c r="C7" s="14">
        <v>24</v>
      </c>
      <c r="D7" s="14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14">
        <v>25</v>
      </c>
      <c r="C8" s="14">
        <v>29</v>
      </c>
      <c r="D8" s="14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14">
        <v>35</v>
      </c>
      <c r="C9" s="14">
        <v>39</v>
      </c>
      <c r="D9" s="14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14">
        <v>40</v>
      </c>
      <c r="C10" s="14">
        <v>46</v>
      </c>
      <c r="D10" s="14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G20" sqref="G20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9</v>
      </c>
      <c r="D3" s="2">
        <v>2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13</v>
      </c>
      <c r="D4" s="2">
        <v>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14</v>
      </c>
      <c r="D5" s="2">
        <v>7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15</v>
      </c>
      <c r="C6" s="5">
        <v>19</v>
      </c>
      <c r="D6" s="2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20</v>
      </c>
      <c r="C7" s="5">
        <v>24</v>
      </c>
      <c r="D7" s="2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25</v>
      </c>
      <c r="C8" s="5">
        <v>29</v>
      </c>
      <c r="D8" s="2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35</v>
      </c>
      <c r="C9" s="5">
        <v>39</v>
      </c>
      <c r="D9" s="2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40</v>
      </c>
      <c r="C10" s="5">
        <v>46</v>
      </c>
      <c r="D10" s="2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C13" sqref="C13"/>
    </sheetView>
  </sheetViews>
  <sheetFormatPr defaultRowHeight="14.4" x14ac:dyDescent="0.3"/>
  <cols>
    <col min="1" max="1" width="40.332031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8" t="s">
        <v>37</v>
      </c>
      <c r="B2" s="2">
        <v>1</v>
      </c>
      <c r="C2" s="2">
        <v>8</v>
      </c>
      <c r="D2" s="2">
        <f>C2-B2</f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8" t="s">
        <v>38</v>
      </c>
      <c r="B3" s="2">
        <v>8</v>
      </c>
      <c r="C3" s="2">
        <v>25</v>
      </c>
      <c r="D3" s="2">
        <f t="shared" ref="D3:D10" si="0">C3-B3</f>
        <v>17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90</v>
      </c>
      <c r="Q3" s="5">
        <v>0.3</v>
      </c>
      <c r="R3" s="4"/>
    </row>
    <row r="4" spans="1:18" x14ac:dyDescent="0.3">
      <c r="A4" s="8" t="s">
        <v>39</v>
      </c>
      <c r="B4" s="2">
        <v>8</v>
      </c>
      <c r="C4" s="2">
        <v>25</v>
      </c>
      <c r="D4" s="2">
        <f t="shared" si="0"/>
        <v>17</v>
      </c>
      <c r="E4" s="5">
        <v>1</v>
      </c>
      <c r="F4" s="5">
        <v>0</v>
      </c>
      <c r="G4" s="5">
        <v>0</v>
      </c>
      <c r="H4" s="5">
        <v>600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8" t="s">
        <v>40</v>
      </c>
      <c r="B5" s="2">
        <v>8</v>
      </c>
      <c r="C5" s="2">
        <v>39</v>
      </c>
      <c r="D5" s="2">
        <f t="shared" si="0"/>
        <v>31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8" t="s">
        <v>41</v>
      </c>
      <c r="B6" s="2">
        <v>38</v>
      </c>
      <c r="C6" s="2">
        <v>49</v>
      </c>
      <c r="D6" s="2">
        <f t="shared" si="0"/>
        <v>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8" t="s">
        <v>42</v>
      </c>
      <c r="B7" s="2">
        <v>48</v>
      </c>
      <c r="C7" s="2">
        <v>59</v>
      </c>
      <c r="D7" s="2">
        <f t="shared" si="0"/>
        <v>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8" t="s">
        <v>43</v>
      </c>
      <c r="B8" s="2">
        <v>58</v>
      </c>
      <c r="C8" s="2">
        <v>69</v>
      </c>
      <c r="D8" s="2">
        <f t="shared" si="0"/>
        <v>11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8" t="s">
        <v>44</v>
      </c>
      <c r="B9" s="2">
        <v>68</v>
      </c>
      <c r="C9" s="2">
        <v>79</v>
      </c>
      <c r="D9" s="2">
        <f t="shared" si="0"/>
        <v>11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8" t="s">
        <v>45</v>
      </c>
      <c r="B10" s="2">
        <v>79</v>
      </c>
      <c r="C10" s="2">
        <v>86</v>
      </c>
      <c r="D10" s="2">
        <f t="shared" si="0"/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15" zoomScaleNormal="115" workbookViewId="0">
      <selection activeCell="E25" sqref="E25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20">
        <v>1</v>
      </c>
      <c r="C2" s="20">
        <v>7</v>
      </c>
      <c r="D2" s="20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20">
        <v>8</v>
      </c>
      <c r="C3" s="20">
        <v>16</v>
      </c>
      <c r="D3" s="20">
        <v>9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20">
        <v>8</v>
      </c>
      <c r="C4" s="20">
        <v>18</v>
      </c>
      <c r="D4" s="20">
        <v>11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20">
        <v>8</v>
      </c>
      <c r="C5" s="20">
        <v>13</v>
      </c>
      <c r="D5" s="20">
        <v>6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20">
        <v>8</v>
      </c>
      <c r="C6" s="20">
        <v>14</v>
      </c>
      <c r="D6" s="20">
        <v>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20">
        <v>8</v>
      </c>
      <c r="C7" s="20">
        <v>12</v>
      </c>
      <c r="D7" s="20">
        <v>5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20">
        <v>8</v>
      </c>
      <c r="C8" s="20">
        <v>11</v>
      </c>
      <c r="D8" s="20">
        <v>4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20">
        <v>13</v>
      </c>
      <c r="C9" s="20">
        <v>27</v>
      </c>
      <c r="D9" s="20">
        <v>15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20">
        <v>28</v>
      </c>
      <c r="C10" s="20">
        <v>32</v>
      </c>
      <c r="D10" s="20">
        <v>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20">
        <v>33</v>
      </c>
      <c r="C11" s="20">
        <v>37</v>
      </c>
      <c r="D11" s="20">
        <v>5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20">
        <v>38</v>
      </c>
      <c r="C12" s="20">
        <v>42</v>
      </c>
      <c r="D12" s="20">
        <v>5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20">
        <v>40</v>
      </c>
      <c r="C13" s="20">
        <v>44</v>
      </c>
      <c r="D13" s="20">
        <v>5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20">
        <v>45</v>
      </c>
      <c r="C14" s="20">
        <v>49</v>
      </c>
      <c r="D14" s="20">
        <v>5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10:13" x14ac:dyDescent="0.3">
      <c r="J17" s="13"/>
      <c r="K17" s="13"/>
      <c r="L17" s="13"/>
      <c r="M17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115" zoomScaleNormal="115" workbookViewId="0">
      <selection activeCell="B2" sqref="B2:D14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4">
        <v>1</v>
      </c>
      <c r="C2" s="14">
        <v>7</v>
      </c>
      <c r="D2" s="14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4">
        <v>8</v>
      </c>
      <c r="C3" s="14">
        <v>16</v>
      </c>
      <c r="D3" s="14">
        <v>9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4">
        <v>8</v>
      </c>
      <c r="C4" s="14">
        <v>18</v>
      </c>
      <c r="D4" s="14">
        <v>11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4">
        <v>8</v>
      </c>
      <c r="C5" s="14">
        <v>13</v>
      </c>
      <c r="D5" s="14">
        <v>6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4">
        <v>8</v>
      </c>
      <c r="C6" s="14">
        <v>14</v>
      </c>
      <c r="D6" s="14">
        <v>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4">
        <v>8</v>
      </c>
      <c r="C7" s="14">
        <v>12</v>
      </c>
      <c r="D7" s="14">
        <v>5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4">
        <v>8</v>
      </c>
      <c r="C8" s="14">
        <v>11</v>
      </c>
      <c r="D8" s="14">
        <v>4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4">
        <v>13</v>
      </c>
      <c r="C9" s="14">
        <v>27</v>
      </c>
      <c r="D9" s="14">
        <v>15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4">
        <v>28</v>
      </c>
      <c r="C10" s="14">
        <v>32</v>
      </c>
      <c r="D10" s="14">
        <v>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4">
        <v>33</v>
      </c>
      <c r="C11" s="14">
        <v>37</v>
      </c>
      <c r="D11" s="14">
        <v>5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4">
        <v>38</v>
      </c>
      <c r="C12" s="14">
        <v>42</v>
      </c>
      <c r="D12" s="14">
        <v>5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4">
        <v>43</v>
      </c>
      <c r="C13" s="14">
        <v>47</v>
      </c>
      <c r="D13" s="14">
        <v>5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4">
        <v>48</v>
      </c>
      <c r="C14" s="14">
        <v>52</v>
      </c>
      <c r="D14" s="14">
        <v>5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2:13" x14ac:dyDescent="0.3">
      <c r="B17" s="1"/>
      <c r="C17" s="1"/>
      <c r="D17" s="1"/>
      <c r="J17" s="13"/>
      <c r="K17" s="13"/>
      <c r="L17" s="13"/>
      <c r="M17" s="13"/>
    </row>
    <row r="18" spans="2:13" x14ac:dyDescent="0.3">
      <c r="B18" s="1"/>
      <c r="C18" s="1"/>
      <c r="D18" s="1"/>
    </row>
    <row r="19" spans="2:13" x14ac:dyDescent="0.3">
      <c r="B19" s="1"/>
      <c r="C19" s="1"/>
      <c r="D19" s="1"/>
    </row>
    <row r="20" spans="2:13" x14ac:dyDescent="0.3">
      <c r="B20" s="1"/>
      <c r="C20" s="1"/>
      <c r="D20" s="1"/>
    </row>
    <row r="21" spans="2:13" x14ac:dyDescent="0.3">
      <c r="B21" s="1"/>
      <c r="C21" s="1"/>
      <c r="D21" s="1"/>
    </row>
    <row r="22" spans="2:13" x14ac:dyDescent="0.3">
      <c r="B22" s="1"/>
      <c r="C22" s="1"/>
      <c r="D22" s="1"/>
    </row>
    <row r="23" spans="2:13" x14ac:dyDescent="0.3">
      <c r="B23" s="1"/>
      <c r="C23" s="1"/>
      <c r="D23" s="1"/>
    </row>
    <row r="24" spans="2:13" x14ac:dyDescent="0.3">
      <c r="B24" s="1"/>
      <c r="C24" s="1"/>
      <c r="D24" s="1"/>
    </row>
    <row r="25" spans="2:13" x14ac:dyDescent="0.3">
      <c r="B25" s="1"/>
      <c r="C25" s="1"/>
      <c r="D25" s="1"/>
    </row>
    <row r="26" spans="2:13" x14ac:dyDescent="0.3">
      <c r="B26" s="1"/>
      <c r="C26" s="1"/>
      <c r="D26" s="1"/>
    </row>
    <row r="27" spans="2:13" x14ac:dyDescent="0.3">
      <c r="B27" s="1"/>
      <c r="C27" s="1"/>
      <c r="D27" s="1"/>
    </row>
    <row r="28" spans="2:13" x14ac:dyDescent="0.3">
      <c r="B28" s="1"/>
      <c r="C28" s="1"/>
      <c r="D28" s="1"/>
    </row>
    <row r="29" spans="2:13" x14ac:dyDescent="0.3">
      <c r="B29" s="1"/>
      <c r="C29" s="1"/>
      <c r="D29" s="1"/>
    </row>
    <row r="30" spans="2:13" x14ac:dyDescent="0.3">
      <c r="B30" s="1"/>
      <c r="C30" s="1"/>
      <c r="D30" s="1"/>
    </row>
    <row r="31" spans="2:13" x14ac:dyDescent="0.3">
      <c r="B31" s="1"/>
      <c r="C31" s="1"/>
      <c r="D31" s="1"/>
    </row>
    <row r="32" spans="2:13" x14ac:dyDescent="0.3">
      <c r="B32" s="1"/>
      <c r="C32" s="1"/>
      <c r="D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15" zoomScaleNormal="115" workbookViewId="0">
      <selection activeCell="C16" sqref="C16"/>
    </sheetView>
  </sheetViews>
  <sheetFormatPr defaultRowHeight="14.4" x14ac:dyDescent="0.3"/>
  <cols>
    <col min="1" max="1" width="47.6640625" customWidth="1"/>
    <col min="4" max="4" width="25.777343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14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10" t="s">
        <v>37</v>
      </c>
      <c r="B2" s="14">
        <v>1</v>
      </c>
      <c r="C2" s="14">
        <v>7</v>
      </c>
      <c r="D2" s="14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3">
      <c r="A3" s="10" t="s">
        <v>58</v>
      </c>
      <c r="B3" s="14">
        <v>8</v>
      </c>
      <c r="C3" s="14">
        <v>24</v>
      </c>
      <c r="D3" s="14">
        <v>17</v>
      </c>
      <c r="E3" s="5">
        <v>1.25</v>
      </c>
      <c r="F3" s="5">
        <v>0</v>
      </c>
      <c r="G3" s="5">
        <v>0</v>
      </c>
      <c r="H3" s="5">
        <v>168</v>
      </c>
      <c r="I3" s="5">
        <v>108</v>
      </c>
      <c r="J3" s="5">
        <v>10</v>
      </c>
      <c r="K3" s="5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5">
        <v>7.0000000000000007E-2</v>
      </c>
      <c r="R3" s="4"/>
    </row>
    <row r="4" spans="1:18" x14ac:dyDescent="0.3">
      <c r="A4" s="10" t="s">
        <v>47</v>
      </c>
      <c r="B4" s="14">
        <v>8</v>
      </c>
      <c r="C4" s="14">
        <v>25</v>
      </c>
      <c r="D4" s="14">
        <v>18</v>
      </c>
      <c r="E4" s="5">
        <v>1.35</v>
      </c>
      <c r="F4" s="5">
        <v>0</v>
      </c>
      <c r="G4" s="5">
        <v>0</v>
      </c>
      <c r="H4" s="5">
        <v>300</v>
      </c>
      <c r="I4" s="5">
        <v>116</v>
      </c>
      <c r="J4" s="5">
        <v>11</v>
      </c>
      <c r="K4" s="5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5">
        <v>0.08</v>
      </c>
      <c r="R4" s="4"/>
    </row>
    <row r="5" spans="1:18" x14ac:dyDescent="0.3">
      <c r="A5" s="10" t="s">
        <v>59</v>
      </c>
      <c r="B5" s="14">
        <v>8</v>
      </c>
      <c r="C5" s="14">
        <v>19</v>
      </c>
      <c r="D5" s="14">
        <v>12</v>
      </c>
      <c r="E5" s="5">
        <v>0.85</v>
      </c>
      <c r="F5" s="5">
        <v>0</v>
      </c>
      <c r="G5" s="5">
        <v>0</v>
      </c>
      <c r="H5" s="5">
        <v>230</v>
      </c>
      <c r="I5" s="5">
        <v>76</v>
      </c>
      <c r="J5" s="5">
        <v>7</v>
      </c>
      <c r="K5" s="5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5">
        <v>0.05</v>
      </c>
      <c r="R5" s="4"/>
    </row>
    <row r="6" spans="1:18" x14ac:dyDescent="0.3">
      <c r="A6" s="10" t="s">
        <v>60</v>
      </c>
      <c r="B6" s="14">
        <v>8</v>
      </c>
      <c r="C6" s="14">
        <v>13</v>
      </c>
      <c r="D6" s="14">
        <v>6</v>
      </c>
      <c r="E6" s="5">
        <v>0.55000000000000004</v>
      </c>
      <c r="F6" s="5">
        <v>0</v>
      </c>
      <c r="G6" s="5">
        <v>0</v>
      </c>
      <c r="H6" s="5">
        <v>160</v>
      </c>
      <c r="I6" s="5">
        <v>27</v>
      </c>
      <c r="J6" s="5">
        <v>3</v>
      </c>
      <c r="K6" s="5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5">
        <v>0.03</v>
      </c>
      <c r="R6" s="4"/>
    </row>
    <row r="7" spans="1:18" x14ac:dyDescent="0.3">
      <c r="A7" s="10" t="s">
        <v>49</v>
      </c>
      <c r="B7" s="14">
        <v>8</v>
      </c>
      <c r="C7" s="14">
        <v>14</v>
      </c>
      <c r="D7" s="14">
        <v>7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3">
      <c r="A8" s="10" t="s">
        <v>64</v>
      </c>
      <c r="B8" s="14">
        <v>47</v>
      </c>
      <c r="C8" s="14">
        <v>55</v>
      </c>
      <c r="D8" s="14">
        <v>9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5">
        <v>0.12</v>
      </c>
      <c r="R8" s="4"/>
    </row>
    <row r="9" spans="1:18" x14ac:dyDescent="0.3">
      <c r="A9" s="10" t="s">
        <v>65</v>
      </c>
      <c r="B9" s="14">
        <v>47</v>
      </c>
      <c r="C9" s="14">
        <v>61</v>
      </c>
      <c r="D9" s="14">
        <v>15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5">
        <v>0.06</v>
      </c>
      <c r="R9" s="4"/>
    </row>
    <row r="10" spans="1:18" x14ac:dyDescent="0.3">
      <c r="A10" s="10" t="s">
        <v>66</v>
      </c>
      <c r="B10" s="14">
        <v>56</v>
      </c>
      <c r="C10" s="14">
        <v>62</v>
      </c>
      <c r="D10" s="14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5">
        <v>0.14000000000000001</v>
      </c>
      <c r="R10" s="4"/>
    </row>
    <row r="11" spans="1:18" x14ac:dyDescent="0.3">
      <c r="A11" s="10" t="s">
        <v>67</v>
      </c>
      <c r="B11" s="14">
        <v>62</v>
      </c>
      <c r="C11" s="14">
        <v>68</v>
      </c>
      <c r="D11" s="14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5">
        <v>0.14000000000000001</v>
      </c>
    </row>
    <row r="12" spans="1:18" x14ac:dyDescent="0.3">
      <c r="A12" s="10" t="s">
        <v>68</v>
      </c>
      <c r="B12" s="14">
        <v>63</v>
      </c>
      <c r="C12" s="14">
        <v>69</v>
      </c>
      <c r="D12" s="14">
        <v>7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5">
        <v>0.14000000000000001</v>
      </c>
    </row>
    <row r="13" spans="1:18" x14ac:dyDescent="0.3">
      <c r="A13" s="10" t="s">
        <v>69</v>
      </c>
      <c r="B13" s="14">
        <v>70</v>
      </c>
      <c r="C13" s="14">
        <v>76</v>
      </c>
      <c r="D13" s="14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5">
        <v>0.14000000000000001</v>
      </c>
    </row>
    <row r="14" spans="1:18" x14ac:dyDescent="0.3">
      <c r="A14" s="10" t="s">
        <v>56</v>
      </c>
      <c r="B14" s="14">
        <v>77</v>
      </c>
      <c r="C14" s="14">
        <v>83</v>
      </c>
      <c r="D14" s="14">
        <v>7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60</v>
      </c>
      <c r="Q14" s="5">
        <v>0.12</v>
      </c>
    </row>
    <row r="16" spans="1:18" x14ac:dyDescent="0.3">
      <c r="C16" s="11"/>
    </row>
    <row r="17" spans="10:13" x14ac:dyDescent="0.3">
      <c r="J17" s="13"/>
      <c r="K17" s="13"/>
      <c r="L17" s="13"/>
      <c r="M17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115" zoomScaleNormal="115" workbookViewId="0">
      <selection activeCell="A3" sqref="A3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>
        <v>1355</v>
      </c>
      <c r="D16">
        <f>C16/16</f>
        <v>84.6875</v>
      </c>
      <c r="E16" s="1">
        <f>85*0.5*0.5*0.5</f>
        <v>10.625</v>
      </c>
      <c r="F16">
        <f>E16/16.875</f>
        <v>0.62962962962962965</v>
      </c>
    </row>
    <row r="17" spans="3:13" x14ac:dyDescent="0.3">
      <c r="C17" s="11">
        <v>4795</v>
      </c>
      <c r="D17">
        <f>C17/16</f>
        <v>299.6875</v>
      </c>
      <c r="E17" s="1">
        <f>85*0.5*0.5*0.3</f>
        <v>6.375</v>
      </c>
      <c r="F17">
        <f>E17/16.875</f>
        <v>0.37777777777777777</v>
      </c>
      <c r="J17" s="13">
        <v>15.005687500000001</v>
      </c>
      <c r="K17" s="13">
        <v>31.77675</v>
      </c>
      <c r="L17" s="13">
        <v>10.394528000000003</v>
      </c>
      <c r="M17" s="13">
        <v>9.5330250000000003</v>
      </c>
    </row>
    <row r="18" spans="3:13" x14ac:dyDescent="0.3">
      <c r="C18" s="11">
        <v>1782</v>
      </c>
      <c r="D18">
        <f>C18/16</f>
        <v>111.375</v>
      </c>
      <c r="E18" s="1">
        <f>85*0.4*0.4*0.4</f>
        <v>5.4400000000000013</v>
      </c>
      <c r="F18">
        <f>E18/16.875</f>
        <v>0.32237037037037047</v>
      </c>
    </row>
    <row r="19" spans="3:13" x14ac:dyDescent="0.3">
      <c r="C19" s="11">
        <v>3917</v>
      </c>
      <c r="D19">
        <f>C19/16</f>
        <v>244.8125</v>
      </c>
      <c r="E19" s="1">
        <f>85*0.3*0.3*0.3</f>
        <v>2.2949999999999999</v>
      </c>
      <c r="F19">
        <f>E19/16.875</f>
        <v>0.13599999999999998</v>
      </c>
    </row>
    <row r="20" spans="3:13" x14ac:dyDescent="0.3">
      <c r="C20">
        <f>SUM(C16:C19)</f>
        <v>11849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E16" sqref="E16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9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3">
      <c r="A2" s="5" t="s">
        <v>16</v>
      </c>
      <c r="B2" s="9">
        <v>1</v>
      </c>
      <c r="C2" s="9">
        <v>7</v>
      </c>
      <c r="D2" s="9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3">
      <c r="A3" s="5" t="s">
        <v>86</v>
      </c>
      <c r="B3" s="9">
        <v>8</v>
      </c>
      <c r="C3" s="9">
        <v>37</v>
      </c>
      <c r="D3" s="9">
        <v>30</v>
      </c>
      <c r="E3" s="5">
        <v>0</v>
      </c>
      <c r="F3" s="5">
        <v>0.5</v>
      </c>
      <c r="G3" s="5">
        <v>0.5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3">
      <c r="A4" s="5" t="s">
        <v>87</v>
      </c>
      <c r="B4" s="9">
        <v>38</v>
      </c>
      <c r="C4" s="9">
        <v>57</v>
      </c>
      <c r="D4" s="9">
        <v>20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182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3">
      <c r="A5" s="5" t="s">
        <v>88</v>
      </c>
      <c r="B5" s="9">
        <v>38</v>
      </c>
      <c r="C5" s="9">
        <v>57</v>
      </c>
      <c r="D5" s="9">
        <v>20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55</v>
      </c>
      <c r="Q5" s="5">
        <v>0</v>
      </c>
      <c r="R5" s="5">
        <v>0</v>
      </c>
      <c r="S5" s="4"/>
    </row>
    <row r="6" spans="1:19" x14ac:dyDescent="0.3">
      <c r="A6" s="5" t="s">
        <v>89</v>
      </c>
      <c r="B6" s="9">
        <v>58</v>
      </c>
      <c r="C6" s="9">
        <v>87</v>
      </c>
      <c r="D6" s="9">
        <v>30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3">
      <c r="A7" s="5" t="s">
        <v>24</v>
      </c>
      <c r="B7" s="9">
        <v>88</v>
      </c>
      <c r="C7" s="9">
        <v>94</v>
      </c>
      <c r="D7" s="9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3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115" zoomScaleNormal="115" workbookViewId="0">
      <selection activeCell="G23" sqref="G23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  <col min="19" max="19" width="8.88671875" style="16"/>
  </cols>
  <sheetData>
    <row r="1" spans="1:20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20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  <c r="S2" s="16">
        <f>P2*200</f>
        <v>4000</v>
      </c>
      <c r="T2">
        <f>S2/100000</f>
        <v>0.04</v>
      </c>
    </row>
    <row r="3" spans="1:20" x14ac:dyDescent="0.3">
      <c r="A3" s="5" t="s">
        <v>58</v>
      </c>
      <c r="B3" s="15">
        <v>8</v>
      </c>
      <c r="C3" s="15">
        <v>25</v>
      </c>
      <c r="D3" s="15">
        <v>17</v>
      </c>
      <c r="E3" s="14">
        <v>1.25</v>
      </c>
      <c r="F3" s="14">
        <v>0</v>
      </c>
      <c r="G3" s="14">
        <v>0</v>
      </c>
      <c r="H3" s="14">
        <v>168</v>
      </c>
      <c r="I3" s="14">
        <v>108</v>
      </c>
      <c r="J3" s="14">
        <v>10</v>
      </c>
      <c r="K3" s="14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9">
        <v>7.0000000000000007E-2</v>
      </c>
      <c r="R3" s="4"/>
      <c r="S3" s="16">
        <f t="shared" ref="S3:S14" si="0">P3*200</f>
        <v>7000</v>
      </c>
      <c r="T3">
        <f t="shared" ref="T3:T14" si="1">S3/100000</f>
        <v>7.0000000000000007E-2</v>
      </c>
    </row>
    <row r="4" spans="1:20" x14ac:dyDescent="0.3">
      <c r="A4" s="5" t="s">
        <v>47</v>
      </c>
      <c r="B4" s="15">
        <v>8</v>
      </c>
      <c r="C4" s="15">
        <v>25</v>
      </c>
      <c r="D4" s="15">
        <v>17</v>
      </c>
      <c r="E4" s="14">
        <v>1.35</v>
      </c>
      <c r="F4" s="14">
        <v>0</v>
      </c>
      <c r="G4" s="14">
        <v>0</v>
      </c>
      <c r="H4" s="14">
        <v>300</v>
      </c>
      <c r="I4" s="14">
        <v>116</v>
      </c>
      <c r="J4" s="14">
        <v>11</v>
      </c>
      <c r="K4" s="14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9">
        <v>0.08</v>
      </c>
      <c r="R4" s="4"/>
      <c r="S4" s="16">
        <f t="shared" si="0"/>
        <v>8000</v>
      </c>
      <c r="T4">
        <f t="shared" si="1"/>
        <v>0.08</v>
      </c>
    </row>
    <row r="5" spans="1:20" x14ac:dyDescent="0.3">
      <c r="A5" s="5" t="s">
        <v>59</v>
      </c>
      <c r="B5" s="15">
        <v>8</v>
      </c>
      <c r="C5" s="15">
        <v>25</v>
      </c>
      <c r="D5" s="15">
        <v>17</v>
      </c>
      <c r="E5" s="14">
        <v>0.85</v>
      </c>
      <c r="F5" s="14">
        <v>0</v>
      </c>
      <c r="G5" s="14">
        <v>0</v>
      </c>
      <c r="H5" s="14">
        <v>230</v>
      </c>
      <c r="I5" s="14">
        <v>76</v>
      </c>
      <c r="J5" s="14">
        <v>7</v>
      </c>
      <c r="K5" s="14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9">
        <v>0.05</v>
      </c>
      <c r="R5" s="4"/>
      <c r="S5" s="16">
        <f t="shared" si="0"/>
        <v>5000</v>
      </c>
      <c r="T5">
        <f t="shared" si="1"/>
        <v>0.05</v>
      </c>
    </row>
    <row r="6" spans="1:20" x14ac:dyDescent="0.3">
      <c r="A6" s="5" t="s">
        <v>60</v>
      </c>
      <c r="B6" s="15">
        <v>8</v>
      </c>
      <c r="C6" s="15">
        <v>25</v>
      </c>
      <c r="D6" s="15">
        <v>17</v>
      </c>
      <c r="E6" s="14">
        <v>0.55000000000000004</v>
      </c>
      <c r="F6" s="14">
        <v>0</v>
      </c>
      <c r="G6" s="14">
        <v>0</v>
      </c>
      <c r="H6" s="14">
        <v>160</v>
      </c>
      <c r="I6" s="14">
        <v>27</v>
      </c>
      <c r="J6" s="14">
        <v>3</v>
      </c>
      <c r="K6" s="14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  <c r="S6" s="16">
        <f t="shared" si="0"/>
        <v>3000</v>
      </c>
      <c r="T6">
        <f t="shared" si="1"/>
        <v>0.03</v>
      </c>
    </row>
    <row r="7" spans="1:20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9">
        <v>0.06</v>
      </c>
      <c r="R7" s="4"/>
      <c r="S7" s="16">
        <f t="shared" si="0"/>
        <v>6000</v>
      </c>
      <c r="T7">
        <f t="shared" si="1"/>
        <v>0.06</v>
      </c>
    </row>
    <row r="8" spans="1:20" x14ac:dyDescent="0.3">
      <c r="A8" s="5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9">
        <v>0.12</v>
      </c>
      <c r="R8" s="4"/>
      <c r="S8" s="16">
        <f t="shared" si="0"/>
        <v>12000</v>
      </c>
      <c r="T8">
        <f t="shared" si="1"/>
        <v>0.12</v>
      </c>
    </row>
    <row r="9" spans="1:20" x14ac:dyDescent="0.3">
      <c r="A9" s="5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  <c r="S9" s="16">
        <f t="shared" si="0"/>
        <v>6000</v>
      </c>
      <c r="T9">
        <f t="shared" si="1"/>
        <v>0.06</v>
      </c>
    </row>
    <row r="10" spans="1:20" ht="12.6" customHeight="1" x14ac:dyDescent="0.3">
      <c r="A10" s="5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9">
        <v>0.14000000000000001</v>
      </c>
      <c r="R10" s="4"/>
      <c r="S10" s="16">
        <f t="shared" si="0"/>
        <v>14000</v>
      </c>
      <c r="T10">
        <f t="shared" si="1"/>
        <v>0.14000000000000001</v>
      </c>
    </row>
    <row r="11" spans="1:20" x14ac:dyDescent="0.3">
      <c r="A11" s="5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9">
        <v>0.14000000000000001</v>
      </c>
      <c r="S11" s="16">
        <f t="shared" si="0"/>
        <v>14000</v>
      </c>
      <c r="T11">
        <f t="shared" si="1"/>
        <v>0.14000000000000001</v>
      </c>
    </row>
    <row r="12" spans="1:20" x14ac:dyDescent="0.3">
      <c r="A12" s="5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9">
        <v>0.14000000000000001</v>
      </c>
      <c r="S12" s="16">
        <f t="shared" si="0"/>
        <v>14000</v>
      </c>
      <c r="T12">
        <f t="shared" si="1"/>
        <v>0.14000000000000001</v>
      </c>
    </row>
    <row r="13" spans="1:20" x14ac:dyDescent="0.3">
      <c r="A13" s="5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9">
        <v>0.14000000000000001</v>
      </c>
      <c r="S13" s="16">
        <f t="shared" si="0"/>
        <v>14000</v>
      </c>
      <c r="T13">
        <f t="shared" si="1"/>
        <v>0.14000000000000001</v>
      </c>
    </row>
    <row r="14" spans="1:20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5">
        <v>60</v>
      </c>
      <c r="Q14" s="9">
        <v>0.12</v>
      </c>
      <c r="S14" s="16">
        <f t="shared" si="0"/>
        <v>12000</v>
      </c>
      <c r="T14">
        <f t="shared" si="1"/>
        <v>0.12</v>
      </c>
    </row>
    <row r="16" spans="1:20" x14ac:dyDescent="0.3">
      <c r="C16" s="11">
        <v>2670</v>
      </c>
      <c r="D16">
        <f>C16/16</f>
        <v>166.875</v>
      </c>
      <c r="E16" s="1">
        <f>D16*0.5*0.5*0.5</f>
        <v>20.859375</v>
      </c>
      <c r="F16">
        <f>E16/16.875</f>
        <v>1.2361111111111112</v>
      </c>
      <c r="G16" s="4">
        <v>1.25</v>
      </c>
    </row>
    <row r="17" spans="3:13" x14ac:dyDescent="0.3">
      <c r="C17" s="11">
        <v>4795</v>
      </c>
      <c r="D17">
        <f>C17/16</f>
        <v>299.6875</v>
      </c>
      <c r="E17" s="1">
        <f>D17*0.5*0.5*0.3</f>
        <v>22.4765625</v>
      </c>
      <c r="F17">
        <f>E17/16.875</f>
        <v>1.3319444444444444</v>
      </c>
      <c r="G17" s="4">
        <v>1.35</v>
      </c>
      <c r="I17" t="s">
        <v>61</v>
      </c>
      <c r="J17" s="13">
        <v>107.01317256752446</v>
      </c>
      <c r="K17" s="13">
        <v>115.34353929433775</v>
      </c>
      <c r="L17" s="13">
        <v>75.132218306569527</v>
      </c>
      <c r="M17" s="13">
        <v>26.247063163867086</v>
      </c>
    </row>
    <row r="18" spans="3:13" x14ac:dyDescent="0.3">
      <c r="C18" s="11">
        <v>3653</v>
      </c>
      <c r="D18">
        <f>C18/16</f>
        <v>228.3125</v>
      </c>
      <c r="E18" s="1">
        <f>D18*0.4*0.4*0.4</f>
        <v>14.612000000000002</v>
      </c>
      <c r="F18">
        <f>E18/16.875</f>
        <v>0.86589629629629639</v>
      </c>
      <c r="G18" s="4">
        <v>0.85</v>
      </c>
      <c r="I18" t="s">
        <v>62</v>
      </c>
      <c r="J18">
        <v>9.289337896486499</v>
      </c>
      <c r="K18">
        <v>10.012460008189038</v>
      </c>
      <c r="L18">
        <v>6.5218939502230491</v>
      </c>
      <c r="M18">
        <v>2.2783908996412401</v>
      </c>
    </row>
    <row r="19" spans="3:13" x14ac:dyDescent="0.3">
      <c r="C19" s="11">
        <v>2555</v>
      </c>
      <c r="D19">
        <f>C19/16</f>
        <v>159.6875</v>
      </c>
      <c r="E19" s="1">
        <f>D19*0.4*0.4*0.3</f>
        <v>7.665</v>
      </c>
      <c r="F19">
        <f>E19/16.875</f>
        <v>0.45422222222222225</v>
      </c>
      <c r="G19" s="1">
        <f>4-G16-G17-0.85</f>
        <v>0.54999999999999993</v>
      </c>
      <c r="I19" t="s">
        <v>63</v>
      </c>
      <c r="J19">
        <v>20.376612160034902</v>
      </c>
      <c r="K19">
        <v>21.962815501834022</v>
      </c>
      <c r="L19">
        <v>14.306089955327977</v>
      </c>
      <c r="M19">
        <v>4.9977606830840093</v>
      </c>
    </row>
    <row r="20" spans="3:13" x14ac:dyDescent="0.3">
      <c r="C20">
        <f>SUM(C16:C19)</f>
        <v>13673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  <c r="J21">
        <f>361/7</f>
        <v>51.571428571428569</v>
      </c>
    </row>
    <row r="22" spans="3:13" x14ac:dyDescent="0.3">
      <c r="J22">
        <f>2547/7</f>
        <v>363.85714285714283</v>
      </c>
    </row>
    <row r="23" spans="3:13" x14ac:dyDescent="0.3">
      <c r="J23">
        <f>481/7</f>
        <v>68.714285714285708</v>
      </c>
      <c r="K23">
        <f>13673/7</f>
        <v>1953.2857142857142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B2" sqref="B2:D7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9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3">
      <c r="A2" s="5" t="s">
        <v>16</v>
      </c>
      <c r="B2" s="2">
        <v>1</v>
      </c>
      <c r="C2" s="2">
        <v>7</v>
      </c>
      <c r="D2" s="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3">
      <c r="A3" s="5" t="s">
        <v>86</v>
      </c>
      <c r="B3" s="2">
        <v>8</v>
      </c>
      <c r="C3" s="2">
        <v>22</v>
      </c>
      <c r="D3" s="2">
        <v>15</v>
      </c>
      <c r="E3" s="5">
        <v>0</v>
      </c>
      <c r="F3" s="5">
        <v>0.5</v>
      </c>
      <c r="G3" s="5">
        <v>0.5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3">
      <c r="A4" s="5" t="s">
        <v>87</v>
      </c>
      <c r="B4" s="2">
        <v>23</v>
      </c>
      <c r="C4" s="2">
        <v>42</v>
      </c>
      <c r="D4" s="2">
        <v>20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182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3">
      <c r="A5" s="5" t="s">
        <v>88</v>
      </c>
      <c r="B5" s="2">
        <v>23</v>
      </c>
      <c r="C5" s="2">
        <v>42</v>
      </c>
      <c r="D5" s="2">
        <v>20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55</v>
      </c>
      <c r="Q5" s="5">
        <v>0</v>
      </c>
      <c r="R5" s="5">
        <v>0</v>
      </c>
      <c r="S5" s="4"/>
    </row>
    <row r="6" spans="1:19" x14ac:dyDescent="0.3">
      <c r="A6" s="5" t="s">
        <v>89</v>
      </c>
      <c r="B6" s="2">
        <v>43</v>
      </c>
      <c r="C6" s="2">
        <v>67</v>
      </c>
      <c r="D6" s="2">
        <v>25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3">
      <c r="A7" s="5" t="s">
        <v>24</v>
      </c>
      <c r="B7" s="2">
        <v>68</v>
      </c>
      <c r="C7" s="2">
        <v>74</v>
      </c>
      <c r="D7" s="2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3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130" zoomScaleNormal="130" workbookViewId="0">
      <selection activeCell="C10" sqref="C10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9" x14ac:dyDescent="0.3">
      <c r="A1" s="5" t="s">
        <v>1</v>
      </c>
      <c r="B1" s="5" t="s">
        <v>25</v>
      </c>
      <c r="C1" s="5" t="s">
        <v>26</v>
      </c>
      <c r="D1" s="5" t="s">
        <v>27</v>
      </c>
      <c r="E1" s="5">
        <v>101</v>
      </c>
      <c r="F1" s="5">
        <v>102</v>
      </c>
      <c r="G1" s="5">
        <v>103</v>
      </c>
      <c r="H1" s="5">
        <v>104</v>
      </c>
      <c r="I1" s="5">
        <v>201</v>
      </c>
      <c r="J1" s="5">
        <v>202</v>
      </c>
      <c r="K1" s="5">
        <v>203</v>
      </c>
      <c r="L1" s="5">
        <v>204</v>
      </c>
      <c r="M1" s="5">
        <v>205</v>
      </c>
      <c r="N1" s="5">
        <v>206</v>
      </c>
      <c r="O1" s="5">
        <v>207</v>
      </c>
      <c r="P1" s="5">
        <v>208</v>
      </c>
      <c r="Q1" s="5">
        <v>301</v>
      </c>
      <c r="R1" s="5">
        <v>401</v>
      </c>
      <c r="S1" s="7"/>
    </row>
    <row r="2" spans="1:19" x14ac:dyDescent="0.3">
      <c r="A2" s="5" t="s">
        <v>16</v>
      </c>
      <c r="B2" s="22">
        <v>1</v>
      </c>
      <c r="C2" s="22">
        <v>7</v>
      </c>
      <c r="D2" s="2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3">
      <c r="A3" s="5" t="s">
        <v>85</v>
      </c>
      <c r="B3" s="22">
        <v>8</v>
      </c>
      <c r="C3" s="22">
        <v>22</v>
      </c>
      <c r="D3" s="22">
        <v>15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0.04</v>
      </c>
      <c r="S3" s="4"/>
    </row>
    <row r="4" spans="1:19" x14ac:dyDescent="0.3">
      <c r="A4" s="5" t="s">
        <v>84</v>
      </c>
      <c r="B4" s="22">
        <v>23</v>
      </c>
      <c r="C4" s="22">
        <v>37</v>
      </c>
      <c r="D4" s="22">
        <v>15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115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3">
      <c r="A5" s="5" t="s">
        <v>83</v>
      </c>
      <c r="B5" s="22">
        <v>23</v>
      </c>
      <c r="C5" s="22">
        <v>37</v>
      </c>
      <c r="D5" s="22">
        <v>15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34</v>
      </c>
      <c r="Q5" s="5">
        <v>0</v>
      </c>
      <c r="R5" s="5">
        <v>0</v>
      </c>
      <c r="S5" s="4"/>
    </row>
    <row r="6" spans="1:19" x14ac:dyDescent="0.3">
      <c r="A6" s="5" t="s">
        <v>82</v>
      </c>
      <c r="B6" s="22">
        <v>38</v>
      </c>
      <c r="C6" s="22">
        <v>62</v>
      </c>
      <c r="D6" s="22">
        <v>25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3">
      <c r="A7" s="5" t="s">
        <v>24</v>
      </c>
      <c r="B7" s="22">
        <v>63</v>
      </c>
      <c r="C7" s="22">
        <v>69</v>
      </c>
      <c r="D7" s="22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3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  <row r="11" spans="1:19" x14ac:dyDescent="0.3">
      <c r="A11" s="21"/>
      <c r="B11" s="21"/>
      <c r="C11" s="21"/>
      <c r="D11" s="21"/>
    </row>
    <row r="12" spans="1:19" x14ac:dyDescent="0.3">
      <c r="A12" s="21"/>
      <c r="B12" s="21"/>
      <c r="C12" s="21"/>
      <c r="D12" s="21"/>
    </row>
    <row r="13" spans="1:19" x14ac:dyDescent="0.3">
      <c r="A13" s="21"/>
      <c r="B13" s="21"/>
      <c r="C13" s="21"/>
      <c r="D13" s="21"/>
    </row>
    <row r="14" spans="1:19" x14ac:dyDescent="0.3">
      <c r="A14" s="21"/>
      <c r="B14" s="21"/>
      <c r="C14" s="21"/>
      <c r="D14" s="21"/>
    </row>
    <row r="15" spans="1:19" x14ac:dyDescent="0.3">
      <c r="A15" s="21"/>
      <c r="B15" s="21"/>
      <c r="C15" s="21"/>
      <c r="D15" s="21"/>
    </row>
    <row r="16" spans="1:19" x14ac:dyDescent="0.3">
      <c r="A16" s="21"/>
      <c r="B16" s="21"/>
      <c r="C16" s="21"/>
      <c r="D1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zoomScale="130" zoomScaleNormal="130" workbookViewId="0">
      <selection activeCell="D7" sqref="D7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9" x14ac:dyDescent="0.3">
      <c r="A1" s="5" t="s">
        <v>1</v>
      </c>
      <c r="B1" s="5" t="s">
        <v>25</v>
      </c>
      <c r="C1" s="5" t="s">
        <v>26</v>
      </c>
      <c r="D1" s="5" t="s">
        <v>27</v>
      </c>
      <c r="E1" s="5">
        <v>101</v>
      </c>
      <c r="F1" s="5">
        <v>102</v>
      </c>
      <c r="G1" s="5">
        <v>103</v>
      </c>
      <c r="H1" s="5">
        <v>104</v>
      </c>
      <c r="I1" s="5">
        <v>201</v>
      </c>
      <c r="J1" s="5">
        <v>202</v>
      </c>
      <c r="K1" s="5">
        <v>203</v>
      </c>
      <c r="L1" s="5">
        <v>204</v>
      </c>
      <c r="M1" s="5">
        <v>205</v>
      </c>
      <c r="N1" s="5">
        <v>206</v>
      </c>
      <c r="O1" s="5">
        <v>207</v>
      </c>
      <c r="P1" s="5">
        <v>208</v>
      </c>
      <c r="Q1" s="5">
        <v>301</v>
      </c>
      <c r="R1" s="5">
        <v>401</v>
      </c>
      <c r="S1" s="7"/>
    </row>
    <row r="2" spans="1:19" x14ac:dyDescent="0.3">
      <c r="A2" s="5" t="s">
        <v>16</v>
      </c>
      <c r="B2" s="2">
        <v>1</v>
      </c>
      <c r="C2" s="2">
        <v>7</v>
      </c>
      <c r="D2" s="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3">
      <c r="A3" s="5" t="s">
        <v>81</v>
      </c>
      <c r="B3" s="2">
        <v>8</v>
      </c>
      <c r="C3" s="2">
        <v>37</v>
      </c>
      <c r="D3" s="2">
        <v>30</v>
      </c>
      <c r="E3" s="5">
        <v>0</v>
      </c>
      <c r="F3" s="5">
        <v>2</v>
      </c>
      <c r="G3" s="5">
        <v>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1.08</v>
      </c>
      <c r="S3" s="4"/>
    </row>
    <row r="4" spans="1:19" x14ac:dyDescent="0.3">
      <c r="A4" s="5" t="s">
        <v>80</v>
      </c>
      <c r="B4" s="2">
        <v>38</v>
      </c>
      <c r="C4" s="2">
        <v>77</v>
      </c>
      <c r="D4" s="2">
        <v>40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3">
      <c r="A5" s="5" t="s">
        <v>24</v>
      </c>
      <c r="B5" s="2">
        <v>78</v>
      </c>
      <c r="C5" s="2">
        <v>84</v>
      </c>
      <c r="D5" s="2">
        <v>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20</v>
      </c>
      <c r="R5" s="5">
        <v>0.04</v>
      </c>
      <c r="S5" s="4"/>
    </row>
    <row r="6" spans="1:19" x14ac:dyDescent="0.3">
      <c r="A6" s="3"/>
      <c r="B6" s="3"/>
      <c r="C6" s="3"/>
      <c r="D6" s="3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zoomScale="130" zoomScaleNormal="130" workbookViewId="0">
      <selection activeCell="C14" sqref="C14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9" x14ac:dyDescent="0.3">
      <c r="A1" s="5" t="s">
        <v>1</v>
      </c>
      <c r="B1" s="5" t="s">
        <v>25</v>
      </c>
      <c r="C1" s="5" t="s">
        <v>26</v>
      </c>
      <c r="D1" s="5" t="s">
        <v>27</v>
      </c>
      <c r="E1" s="5">
        <v>101</v>
      </c>
      <c r="F1" s="5">
        <v>102</v>
      </c>
      <c r="G1" s="5">
        <v>103</v>
      </c>
      <c r="H1" s="5">
        <v>104</v>
      </c>
      <c r="I1" s="5">
        <v>201</v>
      </c>
      <c r="J1" s="5">
        <v>202</v>
      </c>
      <c r="K1" s="5">
        <v>203</v>
      </c>
      <c r="L1" s="5">
        <v>204</v>
      </c>
      <c r="M1" s="5">
        <v>205</v>
      </c>
      <c r="N1" s="5">
        <v>206</v>
      </c>
      <c r="O1" s="5">
        <v>207</v>
      </c>
      <c r="P1" s="5">
        <v>208</v>
      </c>
      <c r="Q1" s="5">
        <v>301</v>
      </c>
      <c r="R1" s="5">
        <v>401</v>
      </c>
      <c r="S1" s="7"/>
    </row>
    <row r="2" spans="1:19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3">
      <c r="A3" s="5" t="s">
        <v>78</v>
      </c>
      <c r="B3" s="5">
        <v>7</v>
      </c>
      <c r="C3" s="5">
        <v>37</v>
      </c>
      <c r="D3" s="5">
        <v>30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3">
      <c r="A4" s="5" t="s">
        <v>79</v>
      </c>
      <c r="B4" s="5">
        <v>37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50</v>
      </c>
      <c r="R4" s="5">
        <v>0.1</v>
      </c>
      <c r="S4" s="4"/>
    </row>
    <row r="5" spans="1:19" x14ac:dyDescent="0.3">
      <c r="A5" s="5" t="s">
        <v>24</v>
      </c>
      <c r="B5" s="5">
        <v>47</v>
      </c>
      <c r="C5" s="5">
        <v>54</v>
      </c>
      <c r="D5" s="5">
        <v>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20</v>
      </c>
      <c r="R5" s="5">
        <v>0.04</v>
      </c>
      <c r="S5" s="4"/>
    </row>
    <row r="6" spans="1:19" x14ac:dyDescent="0.3">
      <c r="A6" s="3"/>
      <c r="B6" s="3"/>
      <c r="C6" s="3"/>
      <c r="D6" s="3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I29" sqref="I29"/>
    </sheetView>
  </sheetViews>
  <sheetFormatPr defaultRowHeight="14.4" x14ac:dyDescent="0.3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101</v>
      </c>
      <c r="B2" t="s">
        <v>3</v>
      </c>
      <c r="C2" s="1" t="s">
        <v>5</v>
      </c>
    </row>
    <row r="3" spans="1:3" x14ac:dyDescent="0.3">
      <c r="A3" s="1">
        <v>102</v>
      </c>
      <c r="B3" t="s">
        <v>4</v>
      </c>
      <c r="C3" s="1" t="s">
        <v>5</v>
      </c>
    </row>
    <row r="4" spans="1:3" x14ac:dyDescent="0.3">
      <c r="A4" s="1">
        <v>103</v>
      </c>
      <c r="B4" t="s">
        <v>6</v>
      </c>
      <c r="C4" s="1" t="s">
        <v>5</v>
      </c>
    </row>
    <row r="5" spans="1:3" x14ac:dyDescent="0.3">
      <c r="A5" s="1">
        <v>104</v>
      </c>
      <c r="B5" t="s">
        <v>7</v>
      </c>
      <c r="C5" s="1" t="s">
        <v>5</v>
      </c>
    </row>
    <row r="6" spans="1:3" x14ac:dyDescent="0.3">
      <c r="A6" s="1">
        <v>201</v>
      </c>
      <c r="B6" t="s">
        <v>8</v>
      </c>
      <c r="C6" s="1" t="s">
        <v>28</v>
      </c>
    </row>
    <row r="7" spans="1:3" x14ac:dyDescent="0.3">
      <c r="A7" s="1">
        <v>202</v>
      </c>
      <c r="B7" t="s">
        <v>10</v>
      </c>
      <c r="C7" s="1" t="s">
        <v>11</v>
      </c>
    </row>
    <row r="8" spans="1:3" x14ac:dyDescent="0.3">
      <c r="A8" s="1">
        <v>203</v>
      </c>
      <c r="B8" t="s">
        <v>29</v>
      </c>
      <c r="C8" s="1" t="s">
        <v>11</v>
      </c>
    </row>
    <row r="9" spans="1:3" x14ac:dyDescent="0.3">
      <c r="A9" s="1">
        <v>204</v>
      </c>
      <c r="B9" t="s">
        <v>12</v>
      </c>
      <c r="C9" s="1" t="s">
        <v>13</v>
      </c>
    </row>
    <row r="10" spans="1:3" x14ac:dyDescent="0.3">
      <c r="A10" s="1">
        <v>205</v>
      </c>
      <c r="B10" t="s">
        <v>30</v>
      </c>
      <c r="C10" s="1" t="s">
        <v>11</v>
      </c>
    </row>
    <row r="11" spans="1:3" x14ac:dyDescent="0.3">
      <c r="A11" s="1">
        <v>206</v>
      </c>
      <c r="B11" t="s">
        <v>31</v>
      </c>
      <c r="C11" s="1" t="s">
        <v>11</v>
      </c>
    </row>
    <row r="12" spans="1:3" x14ac:dyDescent="0.3">
      <c r="A12" s="1">
        <v>207</v>
      </c>
      <c r="B12" t="s">
        <v>9</v>
      </c>
      <c r="C12" s="1" t="s">
        <v>5</v>
      </c>
    </row>
    <row r="13" spans="1:3" x14ac:dyDescent="0.3">
      <c r="A13" s="1">
        <v>301</v>
      </c>
      <c r="B13" t="s">
        <v>14</v>
      </c>
      <c r="C13" s="1" t="s">
        <v>15</v>
      </c>
    </row>
    <row r="14" spans="1:3" x14ac:dyDescent="0.3">
      <c r="A14" s="1">
        <v>401</v>
      </c>
      <c r="B14" t="s">
        <v>32</v>
      </c>
      <c r="C14" s="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E2" sqref="E2"/>
    </sheetView>
  </sheetViews>
  <sheetFormatPr defaultRowHeight="14.4" x14ac:dyDescent="0.3"/>
  <cols>
    <col min="1" max="1" width="38.886718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Main</vt:lpstr>
      <vt:lpstr>Type_B5_1165M_1015_TO_2180</vt:lpstr>
      <vt:lpstr>Type_B5_1150M_9200_TO_10350</vt:lpstr>
      <vt:lpstr>Type_B5_724M_0_TO_724</vt:lpstr>
      <vt:lpstr>Rsec_3850M_25200_TO_38500</vt:lpstr>
      <vt:lpstr>Rsec_850M_4600_TO_7800</vt:lpstr>
      <vt:lpstr>Лист1</vt:lpstr>
      <vt:lpstr>Resource_List</vt:lpstr>
      <vt:lpstr>Allocation</vt:lpstr>
      <vt:lpstr>Main1</vt:lpstr>
      <vt:lpstr>Type_A_211M_724_To_935_R</vt:lpstr>
      <vt:lpstr>Type_A_50M_965_TO_1015_R</vt:lpstr>
      <vt:lpstr>Type_A_40M_4500_TO_4570_R</vt:lpstr>
      <vt:lpstr>Type_A_40M_35020_TO_35100_R</vt:lpstr>
      <vt:lpstr>TYPE_A_40M</vt:lpstr>
      <vt:lpstr>FF_15M_at_KM_35500</vt:lpstr>
      <vt:lpstr>FF_15M_at_KM_4520</vt:lpstr>
      <vt:lpstr>FF_30M_at_KM_1</vt:lpstr>
      <vt:lpstr>FF_30M_at_KM_1_Backup</vt:lpstr>
      <vt:lpstr>FF_30M_at_KM_1_Backup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2020-11-16T02:55:02Z</dcterms:modified>
</cp:coreProperties>
</file>