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현재_통합_문서" defaultThemeVersion="124226"/>
  <bookViews>
    <workbookView xWindow="435" yWindow="1455" windowWidth="24795" windowHeight="12120" activeTab="2"/>
  </bookViews>
  <sheets>
    <sheet name="입력기1" sheetId="9" r:id="rId1"/>
    <sheet name="입력기2" sheetId="8" r:id="rId2"/>
    <sheet name="PROFORMA_수정" sheetId="5" r:id="rId3"/>
    <sheet name="PACKING_수정" sheetId="6" r:id="rId4"/>
    <sheet name="COMMERCIAL_수정" sheetId="7" r:id="rId5"/>
  </sheets>
  <calcPr calcId="144525"/>
</workbook>
</file>

<file path=xl/calcChain.xml><?xml version="1.0" encoding="utf-8"?>
<calcChain xmlns="http://schemas.openxmlformats.org/spreadsheetml/2006/main">
  <c r="E20" i="7" l="1"/>
  <c r="E21" i="5"/>
  <c r="C33" i="7" s="1"/>
  <c r="K14" i="9"/>
  <c r="K15" i="9" s="1"/>
  <c r="K19" i="9" s="1"/>
  <c r="K24" i="9" s="1"/>
  <c r="K25" i="9" s="1"/>
  <c r="C41" i="8"/>
  <c r="F29" i="6"/>
  <c r="C38" i="8"/>
  <c r="E20" i="5" s="1"/>
  <c r="C37" i="8"/>
  <c r="G18" i="5" s="1"/>
  <c r="K10" i="9"/>
  <c r="K9" i="9"/>
  <c r="H14" i="9"/>
  <c r="I14" i="9"/>
  <c r="I15" i="9" s="1"/>
  <c r="I19" i="9" s="1"/>
  <c r="I24" i="9" s="1"/>
  <c r="J14" i="9"/>
  <c r="H15" i="9"/>
  <c r="J15" i="9"/>
  <c r="G19" i="9"/>
  <c r="J19" i="9"/>
  <c r="J24" i="9" s="1"/>
  <c r="C39" i="8" l="1"/>
  <c r="H19" i="9"/>
  <c r="H24" i="9" s="1"/>
  <c r="C43" i="8" l="1"/>
  <c r="C27" i="8" l="1"/>
  <c r="F8" i="7" l="1"/>
  <c r="E8" i="7"/>
  <c r="F8" i="6"/>
  <c r="E8" i="6"/>
  <c r="C40" i="8"/>
  <c r="C17" i="9" l="1"/>
  <c r="C20" i="9" s="1"/>
  <c r="J9" i="9" l="1"/>
  <c r="I9" i="9"/>
  <c r="H9" i="9"/>
  <c r="H10" i="9" l="1"/>
  <c r="I10" i="9"/>
  <c r="I25" i="9" s="1"/>
  <c r="J10" i="9"/>
  <c r="J25" i="9" s="1"/>
  <c r="C9" i="5"/>
  <c r="B41" i="7"/>
  <c r="B39" i="6"/>
  <c r="C16" i="8"/>
  <c r="C12" i="5" s="1"/>
  <c r="B16" i="7" s="1"/>
  <c r="C15" i="8"/>
  <c r="B15" i="7" s="1"/>
  <c r="C14" i="8"/>
  <c r="B14" i="7" s="1"/>
  <c r="C35" i="8"/>
  <c r="C30" i="7" s="1"/>
  <c r="C34" i="8"/>
  <c r="D18" i="5" s="1"/>
  <c r="C33" i="8"/>
  <c r="C18" i="5" s="1"/>
  <c r="C32" i="8"/>
  <c r="B29" i="7" s="1"/>
  <c r="E29" i="7"/>
  <c r="B22" i="7"/>
  <c r="C20" i="7"/>
  <c r="C20" i="6"/>
  <c r="B20" i="7"/>
  <c r="B20" i="6"/>
  <c r="B18" i="7"/>
  <c r="C12" i="7"/>
  <c r="D11" i="7"/>
  <c r="C11" i="7"/>
  <c r="B11" i="7"/>
  <c r="B9" i="7"/>
  <c r="B8" i="7"/>
  <c r="E29" i="6"/>
  <c r="C31" i="6" s="1"/>
  <c r="B22" i="6"/>
  <c r="B18" i="6"/>
  <c r="B14" i="6"/>
  <c r="C12" i="6"/>
  <c r="D11" i="6"/>
  <c r="C11" i="6"/>
  <c r="B11" i="6"/>
  <c r="B9" i="6"/>
  <c r="B8" i="6"/>
  <c r="B41" i="5"/>
  <c r="F40" i="5"/>
  <c r="D40" i="5"/>
  <c r="B40" i="5"/>
  <c r="E35" i="5"/>
  <c r="D33" i="5"/>
  <c r="D32" i="5"/>
  <c r="D31" i="5"/>
  <c r="D30" i="5"/>
  <c r="D29" i="5"/>
  <c r="D28" i="5"/>
  <c r="D27" i="5"/>
  <c r="D26" i="5"/>
  <c r="D25" i="5"/>
  <c r="D24" i="5"/>
  <c r="C31" i="7"/>
  <c r="F18" i="5"/>
  <c r="C8" i="5"/>
  <c r="C7" i="5"/>
  <c r="C6" i="5"/>
  <c r="F21" i="5" l="1"/>
  <c r="B40" i="7"/>
  <c r="H25" i="9"/>
  <c r="F29" i="7"/>
  <c r="C10" i="5"/>
  <c r="B29" i="6"/>
  <c r="B18" i="5"/>
  <c r="D19" i="5"/>
  <c r="B16" i="6"/>
  <c r="C11" i="5"/>
  <c r="B15" i="6"/>
  <c r="C30" i="6"/>
  <c r="C29" i="7"/>
  <c r="C29" i="6"/>
  <c r="B39" i="7"/>
  <c r="B38" i="7"/>
  <c r="B38" i="6"/>
  <c r="B37" i="6"/>
  <c r="B36" i="6"/>
  <c r="B39" i="5"/>
  <c r="B38" i="5"/>
</calcChain>
</file>

<file path=xl/sharedStrings.xml><?xml version="1.0" encoding="utf-8"?>
<sst xmlns="http://schemas.openxmlformats.org/spreadsheetml/2006/main" count="318" uniqueCount="216">
  <si>
    <t>KYRGYZ REPUBLIC</t>
  </si>
  <si>
    <t>CBM</t>
  </si>
  <si>
    <t>MT-SERVICE LTD</t>
  </si>
  <si>
    <t>바이어 주소</t>
  </si>
  <si>
    <t>INCHEON</t>
  </si>
  <si>
    <r>
      <t>■</t>
    </r>
    <r>
      <rPr>
        <sz val="9"/>
        <color indexed="63"/>
        <rFont val="Arial"/>
        <family val="2"/>
      </rPr>
      <t xml:space="preserve">  SELLER :</t>
    </r>
  </si>
  <si>
    <t>빨간 글씨는 입력기에 없어서 수식으로 입력할 수 없는 부분이거나 값이 없는 부분</t>
    <phoneticPr fontId="4" type="noConversion"/>
  </si>
  <si>
    <t>destination은 입력기에서 입력할 수 있을 것 같은데 값이 뭐가 들어갈지 몰라서 입력기에서 항구(영어) 부분 참조하게 함</t>
    <phoneticPr fontId="4" type="noConversion"/>
  </si>
  <si>
    <r>
      <t>■</t>
    </r>
    <r>
      <rPr>
        <sz val="9"/>
        <color indexed="63"/>
        <rFont val="Arial"/>
        <family val="2"/>
      </rPr>
      <t xml:space="preserve">  BUYER :</t>
    </r>
  </si>
  <si>
    <t xml:space="preserve">We, as Seller confirm to sell the Buyer the following goods on the terms and conditions as stated below. </t>
  </si>
  <si>
    <r>
      <t xml:space="preserve"> </t>
    </r>
    <r>
      <rPr>
        <sz val="9"/>
        <color indexed="63"/>
        <rFont val="돋움"/>
        <family val="3"/>
        <charset val="129"/>
      </rPr>
      <t>■</t>
    </r>
    <r>
      <rPr>
        <sz val="9"/>
        <color indexed="63"/>
        <rFont val="Arial"/>
        <family val="2"/>
      </rPr>
      <t xml:space="preserve">  Commodity</t>
    </r>
  </si>
  <si>
    <r>
      <t xml:space="preserve">USED VEHICLE </t>
    </r>
    <r>
      <rPr>
        <b/>
        <sz val="11"/>
        <color indexed="10"/>
        <rFont val="Arial"/>
        <family val="2"/>
      </rPr>
      <t>1</t>
    </r>
    <r>
      <rPr>
        <b/>
        <sz val="11"/>
        <rFont val="Arial"/>
        <family val="2"/>
      </rPr>
      <t xml:space="preserve"> UNIT                           </t>
    </r>
  </si>
  <si>
    <t>YEAR</t>
  </si>
  <si>
    <t>MODEL &amp; DESCRIPTION</t>
  </si>
  <si>
    <t>UNIT</t>
  </si>
  <si>
    <t xml:space="preserve">PRICE </t>
  </si>
  <si>
    <t>shipping cost</t>
  </si>
  <si>
    <t>USD</t>
  </si>
  <si>
    <t>TOTAL AMOUNT</t>
  </si>
  <si>
    <r>
      <t xml:space="preserve">  </t>
    </r>
    <r>
      <rPr>
        <sz val="9"/>
        <color indexed="63"/>
        <rFont val="돋움"/>
        <family val="3"/>
        <charset val="129"/>
      </rPr>
      <t>■</t>
    </r>
    <r>
      <rPr>
        <sz val="9"/>
        <color indexed="63"/>
        <rFont val="Arial"/>
        <family val="2"/>
      </rPr>
      <t xml:space="preserve"> Terms of Sale </t>
    </r>
  </si>
  <si>
    <r>
      <t>●</t>
    </r>
    <r>
      <rPr>
        <sz val="8"/>
        <rFont val="Arial"/>
        <family val="2"/>
      </rPr>
      <t xml:space="preserve">  TERMS OF PAYMENT</t>
    </r>
    <r>
      <rPr>
        <sz val="8"/>
        <rFont val="돋움"/>
        <family val="3"/>
        <charset val="129"/>
      </rPr>
      <t>：</t>
    </r>
    <r>
      <rPr>
        <sz val="8"/>
        <rFont val="Arial"/>
        <family val="2"/>
      </rPr>
      <t xml:space="preserve"> </t>
    </r>
    <phoneticPr fontId="4" type="noConversion"/>
  </si>
  <si>
    <r>
      <t>●</t>
    </r>
    <r>
      <rPr>
        <sz val="8"/>
        <rFont val="Arial"/>
        <family val="2"/>
      </rPr>
      <t xml:space="preserve">  PORT OF SHIPMENT</t>
    </r>
    <r>
      <rPr>
        <sz val="8"/>
        <rFont val="돋움"/>
        <family val="3"/>
        <charset val="129"/>
      </rPr>
      <t>：</t>
    </r>
    <phoneticPr fontId="4" type="noConversion"/>
  </si>
  <si>
    <t>빨간 글씨는 입력기에 없어서 수식으로 입력할 수 없는 부분이거나 값이 없는 부분</t>
    <phoneticPr fontId="4" type="noConversion"/>
  </si>
  <si>
    <t>(1) SHIPPER/SELLER</t>
  </si>
  <si>
    <t>(7) INVOICE NO. &amp; DATE</t>
  </si>
  <si>
    <t>(6) TO는 destination?</t>
    <phoneticPr fontId="4" type="noConversion"/>
  </si>
  <si>
    <t>(8) L/C NO. &amp; DATE</t>
  </si>
  <si>
    <t>NONE</t>
  </si>
  <si>
    <t>TRADE BUSINESS CODE NO.</t>
    <phoneticPr fontId="4" type="noConversion"/>
  </si>
  <si>
    <t>(2) CONSIGNEE</t>
  </si>
  <si>
    <t>(9) BUYER (IF OTHER THAN CONSIGNEE)</t>
  </si>
  <si>
    <t>(3) DEPARTURE DATE</t>
  </si>
  <si>
    <t>(10) OTHER REFERENCE</t>
  </si>
  <si>
    <t>(4) VESSEL/FLIGHT</t>
  </si>
  <si>
    <t>(5) FROM</t>
  </si>
  <si>
    <t>(6) TO</t>
  </si>
  <si>
    <t>(12) SHIPPING MARKS</t>
  </si>
  <si>
    <t>(13) NO. &amp; KIND OF PACKAGES</t>
  </si>
  <si>
    <t>(14) GOODS DESCRIPTION</t>
  </si>
  <si>
    <t>(15) QUANTITY</t>
  </si>
  <si>
    <t>(16) GROSS-WEIGHT</t>
  </si>
  <si>
    <t>(17) AMOUNT</t>
  </si>
  <si>
    <t>WEIGHT</t>
  </si>
  <si>
    <t>TOTAL</t>
  </si>
  <si>
    <t>(18) SIGNED BY</t>
  </si>
  <si>
    <t xml:space="preserve">  </t>
  </si>
  <si>
    <t>TRADE BUSINESS CODE NO.</t>
  </si>
  <si>
    <t>(16) UNIT PRICE</t>
  </si>
  <si>
    <t>PRICE</t>
  </si>
  <si>
    <t>SHIPPING COST</t>
  </si>
  <si>
    <t>(3) DEPARTURE DATE</t>
    <phoneticPr fontId="3" type="noConversion"/>
  </si>
  <si>
    <r>
      <t>●</t>
    </r>
    <r>
      <rPr>
        <sz val="8"/>
        <rFont val="Arial"/>
        <family val="2"/>
      </rPr>
      <t xml:space="preserve">  TIME OF SHIPMENT</t>
    </r>
    <r>
      <rPr>
        <sz val="8"/>
        <rFont val="돋움"/>
        <family val="3"/>
        <charset val="129"/>
      </rPr>
      <t>：</t>
    </r>
    <phoneticPr fontId="4" type="noConversion"/>
  </si>
  <si>
    <r>
      <t>●</t>
    </r>
    <r>
      <rPr>
        <sz val="8"/>
        <rFont val="Arial"/>
        <family val="2"/>
      </rPr>
      <t xml:space="preserve">  TERMS OF SALE :  </t>
    </r>
    <phoneticPr fontId="4" type="noConversion"/>
  </si>
  <si>
    <r>
      <t>●</t>
    </r>
    <r>
      <rPr>
        <sz val="8"/>
        <rFont val="Arial"/>
        <family val="2"/>
      </rPr>
      <t xml:space="preserve">  DESTINATION</t>
    </r>
    <r>
      <rPr>
        <sz val="8"/>
        <rFont val="돋움"/>
        <family val="3"/>
        <charset val="129"/>
      </rPr>
      <t>：</t>
    </r>
    <phoneticPr fontId="4" type="noConversion"/>
  </si>
  <si>
    <t>주소</t>
    <phoneticPr fontId="3" type="noConversion"/>
  </si>
  <si>
    <t>전화번호</t>
    <phoneticPr fontId="3" type="noConversion"/>
  </si>
  <si>
    <t>핸드폰번호</t>
    <phoneticPr fontId="3" type="noConversion"/>
  </si>
  <si>
    <t>팩스번호</t>
    <phoneticPr fontId="3" type="noConversion"/>
  </si>
  <si>
    <t>인보이스 넘버</t>
    <phoneticPr fontId="3" type="noConversion"/>
  </si>
  <si>
    <t>인보이스 날짜</t>
    <phoneticPr fontId="3" type="noConversion"/>
  </si>
  <si>
    <t>바이어 성함 OR 회사</t>
    <phoneticPr fontId="3" type="noConversion"/>
  </si>
  <si>
    <t>TERMS OF SALE</t>
  </si>
  <si>
    <t>매매조건</t>
    <phoneticPr fontId="3" type="noConversion"/>
  </si>
  <si>
    <t>결제조건</t>
    <phoneticPr fontId="3" type="noConversion"/>
  </si>
  <si>
    <t>TERMS OF PAYMENT</t>
    <phoneticPr fontId="3" type="noConversion"/>
  </si>
  <si>
    <t>포장</t>
    <phoneticPr fontId="3" type="noConversion"/>
  </si>
  <si>
    <t>PAKING</t>
    <phoneticPr fontId="3" type="noConversion"/>
  </si>
  <si>
    <t>선적시기</t>
    <phoneticPr fontId="3" type="noConversion"/>
  </si>
  <si>
    <t>TIME OF SHIPMENT</t>
    <phoneticPr fontId="3" type="noConversion"/>
  </si>
  <si>
    <t>PORT OF SHIPMENT</t>
    <phoneticPr fontId="3" type="noConversion"/>
  </si>
  <si>
    <t>선적항구</t>
    <phoneticPr fontId="3" type="noConversion"/>
  </si>
  <si>
    <t>도착지</t>
    <phoneticPr fontId="3" type="noConversion"/>
  </si>
  <si>
    <t>DESTINATION</t>
    <phoneticPr fontId="3" type="noConversion"/>
  </si>
  <si>
    <t>보험</t>
    <phoneticPr fontId="3" type="noConversion"/>
  </si>
  <si>
    <t>INSURANCE</t>
    <phoneticPr fontId="3" type="noConversion"/>
  </si>
  <si>
    <t>OTHER TERMS &amp; CONDITIONS</t>
  </si>
  <si>
    <t>기타 조건</t>
    <phoneticPr fontId="3" type="noConversion"/>
  </si>
  <si>
    <t>선적일</t>
    <phoneticPr fontId="3" type="noConversion"/>
  </si>
  <si>
    <t>DEPARTURE DATE</t>
    <phoneticPr fontId="3" type="noConversion"/>
  </si>
  <si>
    <t>INVOICE NUM</t>
    <phoneticPr fontId="3" type="noConversion"/>
  </si>
  <si>
    <t>INVOICE DATE</t>
    <phoneticPr fontId="3" type="noConversion"/>
  </si>
  <si>
    <t>SHIPPER/SELLER</t>
    <phoneticPr fontId="3" type="noConversion"/>
  </si>
  <si>
    <t>TEL</t>
    <phoneticPr fontId="3" type="noConversion"/>
  </si>
  <si>
    <t>CELL</t>
    <phoneticPr fontId="3" type="noConversion"/>
  </si>
  <si>
    <t>FAX</t>
    <phoneticPr fontId="3" type="noConversion"/>
  </si>
  <si>
    <t>HEAVYCAR SLOGUP LTD.</t>
  </si>
  <si>
    <t>Office. 459-4, 4th Floor, Seogyo-dong, Mapo-gu, Seoul, South Korea</t>
  </si>
  <si>
    <t>+82-2-10-9649-1774</t>
  </si>
  <si>
    <t>+82-70-8282-8266</t>
  </si>
  <si>
    <t>AUG. 06, 2013</t>
  </si>
  <si>
    <t>JM008-117</t>
    <phoneticPr fontId="3" type="noConversion"/>
  </si>
  <si>
    <t>FOB</t>
    <phoneticPr fontId="3" type="noConversion"/>
  </si>
  <si>
    <t>T/T</t>
    <phoneticPr fontId="3" type="noConversion"/>
  </si>
  <si>
    <t>CONTAINER</t>
    <phoneticPr fontId="3" type="noConversion"/>
  </si>
  <si>
    <t>AUG. 14, 2013</t>
    <phoneticPr fontId="3" type="noConversion"/>
  </si>
  <si>
    <t>연식</t>
    <phoneticPr fontId="3" type="noConversion"/>
  </si>
  <si>
    <t>YEAR</t>
    <phoneticPr fontId="3" type="noConversion"/>
  </si>
  <si>
    <t>제조사</t>
    <phoneticPr fontId="3" type="noConversion"/>
  </si>
  <si>
    <t>MODEL</t>
  </si>
  <si>
    <t>모델</t>
    <phoneticPr fontId="3" type="noConversion"/>
  </si>
  <si>
    <t>MODEL&amp;DESCRIPTION</t>
    <phoneticPr fontId="3" type="noConversion"/>
  </si>
  <si>
    <t>차대번호</t>
    <phoneticPr fontId="3" type="noConversion"/>
  </si>
  <si>
    <t>댓수</t>
    <phoneticPr fontId="3" type="noConversion"/>
  </si>
  <si>
    <t>UNIT</t>
    <phoneticPr fontId="3" type="noConversion"/>
  </si>
  <si>
    <t>WEIGHT</t>
    <phoneticPr fontId="3" type="noConversion"/>
  </si>
  <si>
    <t>SHIPPING COST</t>
    <phoneticPr fontId="3" type="noConversion"/>
  </si>
  <si>
    <t>PRICE</t>
    <phoneticPr fontId="3" type="noConversion"/>
  </si>
  <si>
    <t>TOTAL AMOUNT</t>
    <phoneticPr fontId="3" type="noConversion"/>
  </si>
  <si>
    <t>수출코드</t>
    <phoneticPr fontId="3" type="noConversion"/>
  </si>
  <si>
    <t>TRADE BUSINESS CODE NO.</t>
    <phoneticPr fontId="3" type="noConversion"/>
  </si>
  <si>
    <t>컨테이너 번호</t>
    <phoneticPr fontId="3" type="noConversion"/>
  </si>
  <si>
    <t>VESSEL/FLIGHT</t>
    <phoneticPr fontId="3" type="noConversion"/>
  </si>
  <si>
    <t>받는 국가, 도시</t>
    <phoneticPr fontId="3" type="noConversion"/>
  </si>
  <si>
    <t>TO</t>
    <phoneticPr fontId="3" type="noConversion"/>
  </si>
  <si>
    <t>(11) TERMS OF DELIVERY &amp; PAYMENT</t>
    <phoneticPr fontId="3" type="noConversion"/>
  </si>
  <si>
    <t>TERMS OF DELIVERY &amp; PAYMENT</t>
  </si>
  <si>
    <t>가격(USD)</t>
    <phoneticPr fontId="3" type="noConversion"/>
  </si>
  <si>
    <t>발송비(USD)</t>
    <phoneticPr fontId="3" type="noConversion"/>
  </si>
  <si>
    <t>총 합계(USD)</t>
    <phoneticPr fontId="3" type="noConversion"/>
  </si>
  <si>
    <t>총 중량(KG)</t>
    <phoneticPr fontId="3" type="noConversion"/>
  </si>
  <si>
    <t>KG</t>
  </si>
  <si>
    <t>USD 총 가격(수출 방식)</t>
    <phoneticPr fontId="3" type="noConversion"/>
  </si>
  <si>
    <t xml:space="preserve">BENEFICIARY’S BANK ACCOUNT  </t>
    <phoneticPr fontId="3" type="noConversion"/>
  </si>
  <si>
    <t>SHINHAN BANK  (293, Mokdongdong-ro, yangcheon-gu, Seoul 07997, Korea)</t>
  </si>
  <si>
    <t xml:space="preserve">SWIFT CODE (B.I.C.) </t>
    <phoneticPr fontId="3" type="noConversion"/>
  </si>
  <si>
    <t xml:space="preserve"> SHBKKRSE</t>
    <phoneticPr fontId="3" type="noConversion"/>
  </si>
  <si>
    <t>Bank</t>
    <phoneticPr fontId="3" type="noConversion"/>
  </si>
  <si>
    <t>180-007-567260     (A/C NAME : Slogup Ltd.)</t>
    <phoneticPr fontId="3" type="noConversion"/>
  </si>
  <si>
    <t>수익자 계좌</t>
    <phoneticPr fontId="3" type="noConversion"/>
  </si>
  <si>
    <t>은행</t>
    <phoneticPr fontId="3" type="noConversion"/>
  </si>
  <si>
    <t>담당자 이름</t>
    <phoneticPr fontId="3" type="noConversion"/>
  </si>
  <si>
    <t>연락처</t>
    <phoneticPr fontId="3" type="noConversion"/>
  </si>
  <si>
    <t>이메일</t>
    <phoneticPr fontId="3" type="noConversion"/>
  </si>
  <si>
    <t>+82-10-0000-0000</t>
    <phoneticPr fontId="3" type="noConversion"/>
  </si>
  <si>
    <t>Bank :</t>
    <phoneticPr fontId="4" type="noConversion"/>
  </si>
  <si>
    <t>SWIFT CODE (B.I.C.)</t>
    <phoneticPr fontId="4" type="noConversion"/>
  </si>
  <si>
    <t>+82-2-1599-0392</t>
    <phoneticPr fontId="3" type="noConversion"/>
  </si>
  <si>
    <t>홈페이지</t>
    <phoneticPr fontId="3" type="noConversion"/>
  </si>
  <si>
    <t>WEBSITE</t>
    <phoneticPr fontId="3" type="noConversion"/>
  </si>
  <si>
    <t>http://ss.s.com</t>
    <phoneticPr fontId="3" type="noConversion"/>
  </si>
  <si>
    <t>NONE</t>
    <phoneticPr fontId="3" type="noConversion"/>
  </si>
  <si>
    <t>차량정보</t>
  </si>
  <si>
    <t>CAR</t>
  </si>
  <si>
    <t xml:space="preserve">YEAR </t>
  </si>
  <si>
    <t>CHASSIS NUMBER</t>
  </si>
  <si>
    <t>MISSION</t>
  </si>
  <si>
    <t>바이어정보</t>
  </si>
  <si>
    <t>CUSTOMER EMAIL</t>
  </si>
  <si>
    <t>NAME</t>
  </si>
  <si>
    <t>ADDRESS</t>
  </si>
  <si>
    <t>NUMBER</t>
  </si>
  <si>
    <t>COUNTRY</t>
  </si>
  <si>
    <t>PORT OF ENTRY</t>
  </si>
  <si>
    <r>
      <t>●</t>
    </r>
    <r>
      <rPr>
        <sz val="8"/>
        <rFont val="Arial"/>
        <family val="2"/>
      </rPr>
      <t xml:space="preserve">  PACKING :</t>
    </r>
    <phoneticPr fontId="4" type="noConversion"/>
  </si>
  <si>
    <r>
      <t>●</t>
    </r>
    <r>
      <rPr>
        <sz val="8"/>
        <rFont val="Arial"/>
        <family val="2"/>
      </rPr>
      <t xml:space="preserve">  INSURANCE</t>
    </r>
    <r>
      <rPr>
        <sz val="8"/>
        <rFont val="돋움"/>
        <family val="3"/>
        <charset val="129"/>
      </rPr>
      <t>：</t>
    </r>
    <r>
      <rPr>
        <sz val="8"/>
        <rFont val="Arial"/>
        <family val="2"/>
      </rPr>
      <t xml:space="preserve"> </t>
    </r>
    <phoneticPr fontId="4" type="noConversion"/>
  </si>
  <si>
    <r>
      <t>●</t>
    </r>
    <r>
      <rPr>
        <sz val="8"/>
        <rFont val="Arial"/>
        <family val="2"/>
      </rPr>
      <t xml:space="preserve">  OTHER TERMS &amp; CONDITIONS :</t>
    </r>
    <phoneticPr fontId="4" type="noConversion"/>
  </si>
  <si>
    <r>
      <t>●</t>
    </r>
    <r>
      <rPr>
        <sz val="8"/>
        <rFont val="Arial"/>
        <family val="2"/>
      </rPr>
      <t xml:space="preserve">  BENEFICIARY’S BANK ACCOUNT  :  </t>
    </r>
    <phoneticPr fontId="4" type="noConversion"/>
  </si>
  <si>
    <t>gildong@gmail.com</t>
    <phoneticPr fontId="3" type="noConversion"/>
  </si>
  <si>
    <t>Hong Gil-Dong</t>
    <phoneticPr fontId="3" type="noConversion"/>
  </si>
  <si>
    <t>차량값</t>
  </si>
  <si>
    <t>말소비</t>
  </si>
  <si>
    <t>THC(하역, BL, W/F별도)</t>
  </si>
  <si>
    <t>HYUNDAI</t>
    <phoneticPr fontId="3" type="noConversion"/>
  </si>
  <si>
    <t>승용차</t>
    <phoneticPr fontId="3" type="noConversion"/>
  </si>
  <si>
    <t>SUV</t>
    <phoneticPr fontId="3" type="noConversion"/>
  </si>
  <si>
    <t>트럭</t>
    <phoneticPr fontId="3" type="noConversion"/>
  </si>
  <si>
    <t>VERNA 5DR 1.5</t>
    <phoneticPr fontId="3" type="noConversion"/>
  </si>
  <si>
    <t>매입</t>
    <phoneticPr fontId="3" type="noConversion"/>
  </si>
  <si>
    <t>FOB</t>
    <phoneticPr fontId="3" type="noConversion"/>
  </si>
  <si>
    <t>매입</t>
    <phoneticPr fontId="3" type="noConversion"/>
  </si>
  <si>
    <t>차량운반비용(국내)</t>
    <phoneticPr fontId="3" type="noConversion"/>
  </si>
  <si>
    <t>KMHCG51BPYU073373</t>
    <phoneticPr fontId="3" type="noConversion"/>
  </si>
  <si>
    <t>FOB</t>
    <phoneticPr fontId="3" type="noConversion"/>
  </si>
  <si>
    <t>MANUAL</t>
    <phoneticPr fontId="3" type="noConversion"/>
  </si>
  <si>
    <t>매입</t>
    <phoneticPr fontId="3" type="noConversion"/>
  </si>
  <si>
    <t>매도비/상사비용</t>
    <phoneticPr fontId="3" type="noConversion"/>
  </si>
  <si>
    <t>마진</t>
    <phoneticPr fontId="3" type="noConversion"/>
  </si>
  <si>
    <t>sample@gmail.com</t>
    <phoneticPr fontId="3" type="noConversion"/>
  </si>
  <si>
    <t>2, Dastana Street, city of Bishkek, Kyrgyz Republic</t>
    <phoneticPr fontId="3" type="noConversion"/>
  </si>
  <si>
    <t>+996(555) 97 71 17</t>
    <phoneticPr fontId="3" type="noConversion"/>
  </si>
  <si>
    <t>RWANDA</t>
    <phoneticPr fontId="3" type="noConversion"/>
  </si>
  <si>
    <t xml:space="preserve">총 원화 </t>
    <phoneticPr fontId="3" type="noConversion"/>
  </si>
  <si>
    <t>KYRGYZ REPUBLIC</t>
    <phoneticPr fontId="3" type="noConversion"/>
  </si>
  <si>
    <t>가로(MM)</t>
    <phoneticPr fontId="3" type="noConversion"/>
  </si>
  <si>
    <t>현재환율</t>
    <phoneticPr fontId="3" type="noConversion"/>
  </si>
  <si>
    <t>세로(MM)</t>
    <phoneticPr fontId="3" type="noConversion"/>
  </si>
  <si>
    <t>안전환율</t>
    <phoneticPr fontId="3" type="noConversion"/>
  </si>
  <si>
    <t>높이(MM)</t>
    <phoneticPr fontId="3" type="noConversion"/>
  </si>
  <si>
    <t>최종환율</t>
    <phoneticPr fontId="3" type="noConversion"/>
  </si>
  <si>
    <t>차량정보</t>
    <phoneticPr fontId="3" type="noConversion"/>
  </si>
  <si>
    <t>운송비(해상)(벌크)</t>
    <phoneticPr fontId="3" type="noConversion"/>
  </si>
  <si>
    <t>$</t>
    <phoneticPr fontId="3" type="noConversion"/>
  </si>
  <si>
    <t>CBM당 $</t>
    <phoneticPr fontId="3" type="noConversion"/>
  </si>
  <si>
    <t>운송비(해상)(로로)</t>
    <phoneticPr fontId="3" type="noConversion"/>
  </si>
  <si>
    <t>총CBM$</t>
    <phoneticPr fontId="3" type="noConversion"/>
  </si>
  <si>
    <t>운송비(해상)(컨테이너)</t>
    <phoneticPr fontId="3" type="noConversion"/>
  </si>
  <si>
    <t>최종 CIF/CFE 금액</t>
    <phoneticPr fontId="3" type="noConversion"/>
  </si>
  <si>
    <t>$</t>
    <phoneticPr fontId="3" type="noConversion"/>
  </si>
  <si>
    <t>Shipping Cost</t>
    <phoneticPr fontId="3" type="noConversion"/>
  </si>
  <si>
    <t>차량값(FOB, PRICE)</t>
    <phoneticPr fontId="3" type="noConversion"/>
  </si>
  <si>
    <t>차량정보</t>
    <phoneticPr fontId="3" type="noConversion"/>
  </si>
  <si>
    <t>중장비</t>
    <phoneticPr fontId="3" type="noConversion"/>
  </si>
  <si>
    <t>매입</t>
    <phoneticPr fontId="3" type="noConversion"/>
  </si>
  <si>
    <t>세차비</t>
    <phoneticPr fontId="3" type="noConversion"/>
  </si>
  <si>
    <t>FOB</t>
    <phoneticPr fontId="3" type="noConversion"/>
  </si>
  <si>
    <t>최종 네고</t>
    <phoneticPr fontId="3" type="noConversion"/>
  </si>
  <si>
    <t>네고 YES/NO</t>
    <phoneticPr fontId="3" type="noConversion"/>
  </si>
  <si>
    <t>NO</t>
    <phoneticPr fontId="3" type="noConversion"/>
  </si>
  <si>
    <t>업체명</t>
    <phoneticPr fontId="3" type="noConversion"/>
  </si>
  <si>
    <t>고정</t>
    <phoneticPr fontId="3" type="noConversion"/>
  </si>
  <si>
    <t>변동</t>
    <phoneticPr fontId="3" type="noConversion"/>
  </si>
  <si>
    <t>CAR</t>
    <phoneticPr fontId="3" type="noConversion"/>
  </si>
  <si>
    <t>자동</t>
    <phoneticPr fontId="3" type="noConversion"/>
  </si>
  <si>
    <t>네고 가격(USD)</t>
    <phoneticPr fontId="3" type="noConversion"/>
  </si>
  <si>
    <t>TOTAL AMOUNT(네고 발생 시에)</t>
    <phoneticPr fontId="3" type="noConversion"/>
  </si>
  <si>
    <t>CAR(승용차)/SUV/TRUC/ATTACH(중장비)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</si>
</sst>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42" formatCode="_-&quot;₩&quot;* #,##0_-;\-&quot;₩&quot;* #,##0_-;_-&quot;₩&quot;* &quot;-&quot;_-;_-@_-"/>
    <numFmt numFmtId="41" formatCode="_-* #,##0_-;\-* #,##0_-;_-* &quot;-&quot;_-;_-@_-"/>
    <numFmt numFmtId="176" formatCode="#,##0_ "/>
    <numFmt numFmtId="177" formatCode="_-[$₩-412]* #,##0.00_-;\-[$₩-412]* #,##0.00_-;_-[$₩-412]* &quot;-&quot;??_-;_-@_-"/>
    <numFmt numFmtId="178" formatCode="_ * #,##0.00_ ;_ * \-#,##0.00_ ;_ * &quot;-&quot;??_ ;_ @_ "/>
    <numFmt numFmtId="179" formatCode="&quot;?#,##0;[Red]\-&quot;&quot;?&quot;#,##0"/>
    <numFmt numFmtId="180" formatCode="&quot;?#,##0.00;[Red]\-&quot;&quot;?&quot;#,##0.00"/>
    <numFmt numFmtId="181" formatCode="0.00_)"/>
    <numFmt numFmtId="182" formatCode="_ * #,##0_ ;_ * \-#,##0_ ;_ * &quot;-&quot;_ ;_ @_ "/>
    <numFmt numFmtId="183" formatCode="General\ &quot;㎥&quot;"/>
    <numFmt numFmtId="184" formatCode="_-[$$-409]* #,##0.00_ ;_-[$$-409]* \-#,##0.00\ ;_-[$$-409]* &quot;-&quot;??_ ;_-@_ "/>
  </numFmts>
  <fonts count="7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b/>
      <sz val="12"/>
      <name val="돋움"/>
      <family val="3"/>
      <charset val="129"/>
    </font>
    <font>
      <sz val="10"/>
      <name val="돋움"/>
      <family val="3"/>
      <charset val="129"/>
    </font>
    <font>
      <sz val="8"/>
      <name val="Arial"/>
      <family val="2"/>
    </font>
    <font>
      <sz val="9"/>
      <color indexed="63"/>
      <name val="돋움"/>
      <family val="3"/>
      <charset val="129"/>
    </font>
    <font>
      <sz val="9"/>
      <color indexed="63"/>
      <name val="Arial"/>
      <family val="2"/>
    </font>
    <font>
      <b/>
      <sz val="8"/>
      <name val="돋움"/>
      <family val="3"/>
      <charset val="129"/>
    </font>
    <font>
      <b/>
      <sz val="8"/>
      <name val="Arial"/>
      <family val="2"/>
    </font>
    <font>
      <sz val="8"/>
      <color indexed="63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1"/>
      <name val="Arial"/>
      <family val="2"/>
    </font>
    <font>
      <b/>
      <sz val="11"/>
      <color indexed="10"/>
      <name val="Arial"/>
      <family val="2"/>
    </font>
    <font>
      <b/>
      <sz val="11"/>
      <color rgb="FFFF0000"/>
      <name val="돋움"/>
      <family val="3"/>
      <charset val="129"/>
    </font>
    <font>
      <sz val="11"/>
      <color rgb="FFFF0000"/>
      <name val="돋움"/>
      <family val="3"/>
      <charset val="129"/>
    </font>
    <font>
      <b/>
      <sz val="11"/>
      <color rgb="FFFF0000"/>
      <name val="Arial"/>
      <family val="2"/>
    </font>
    <font>
      <b/>
      <sz val="9"/>
      <color rgb="FFFF0000"/>
      <name val="돋움"/>
      <family val="3"/>
      <charset val="129"/>
    </font>
    <font>
      <sz val="10"/>
      <color indexed="63"/>
      <name val="Arial"/>
      <family val="2"/>
    </font>
    <font>
      <sz val="11"/>
      <color indexed="63"/>
      <name val="돋움"/>
      <family val="3"/>
      <charset val="129"/>
    </font>
    <font>
      <b/>
      <sz val="11"/>
      <name val="돋움"/>
      <family val="3"/>
      <charset val="129"/>
    </font>
    <font>
      <b/>
      <sz val="12"/>
      <name val="Arial"/>
      <family val="2"/>
    </font>
    <font>
      <b/>
      <sz val="12"/>
      <color rgb="FFFF0000"/>
      <name val="Arial"/>
      <family val="2"/>
    </font>
    <font>
      <b/>
      <sz val="10"/>
      <color rgb="FFFF0000"/>
      <name val="Arial"/>
      <family val="2"/>
    </font>
    <font>
      <sz val="10"/>
      <color indexed="10"/>
      <name val="돋움"/>
      <family val="3"/>
      <charset val="129"/>
    </font>
    <font>
      <b/>
      <sz val="10"/>
      <name val="돋움"/>
      <family val="3"/>
      <charset val="129"/>
    </font>
    <font>
      <sz val="9"/>
      <color rgb="FFFF0000"/>
      <name val="Arial"/>
      <family val="2"/>
    </font>
    <font>
      <b/>
      <sz val="9"/>
      <color rgb="FFFF0000"/>
      <name val="Arial"/>
      <family val="2"/>
    </font>
    <font>
      <sz val="10"/>
      <color rgb="FFFF0000"/>
      <name val="돋움"/>
      <family val="3"/>
      <charset val="129"/>
    </font>
    <font>
      <b/>
      <sz val="9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indexed="8"/>
      <name val="맑은 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1"/>
      <color indexed="9"/>
      <name val="맑은 고딕"/>
      <family val="3"/>
      <charset val="129"/>
    </font>
    <font>
      <sz val="10"/>
      <name val="MS Sans Serif"/>
      <family val="2"/>
    </font>
    <font>
      <b/>
      <i/>
      <sz val="16"/>
      <name val="Helv"/>
      <family val="2"/>
    </font>
    <font>
      <sz val="11"/>
      <color rgb="FFFF0000"/>
      <name val="맑은 고딕"/>
      <family val="3"/>
      <charset val="129"/>
      <scheme val="minor"/>
    </font>
    <font>
      <sz val="11"/>
      <color indexed="10"/>
      <name val="맑은 고딕"/>
      <family val="3"/>
      <charset val="129"/>
    </font>
    <font>
      <b/>
      <sz val="11"/>
      <color rgb="FFFA7D00"/>
      <name val="맑은 고딕"/>
      <family val="3"/>
      <charset val="129"/>
      <scheme val="minor"/>
    </font>
    <font>
      <b/>
      <sz val="11"/>
      <color indexed="52"/>
      <name val="맑은 고딕"/>
      <family val="3"/>
      <charset val="129"/>
    </font>
    <font>
      <sz val="11"/>
      <color rgb="FF9C0006"/>
      <name val="맑은 고딕"/>
      <family val="3"/>
      <charset val="129"/>
      <scheme val="minor"/>
    </font>
    <font>
      <sz val="11"/>
      <color indexed="20"/>
      <name val="맑은 고딕"/>
      <family val="3"/>
      <charset val="129"/>
    </font>
    <font>
      <sz val="11"/>
      <color rgb="FF9C6500"/>
      <name val="맑은 고딕"/>
      <family val="3"/>
      <charset val="129"/>
      <scheme val="minor"/>
    </font>
    <font>
      <sz val="11"/>
      <color indexed="60"/>
      <name val="맑은 고딕"/>
      <family val="3"/>
      <charset val="129"/>
    </font>
    <font>
      <i/>
      <sz val="11"/>
      <color rgb="FF7F7F7F"/>
      <name val="맑은 고딕"/>
      <family val="3"/>
      <charset val="129"/>
      <scheme val="minor"/>
    </font>
    <font>
      <i/>
      <sz val="11"/>
      <color indexed="23"/>
      <name val="맑은 고딕"/>
      <family val="3"/>
      <charset val="129"/>
    </font>
    <font>
      <b/>
      <sz val="11"/>
      <color theme="0"/>
      <name val="맑은 고딕"/>
      <family val="3"/>
      <charset val="129"/>
      <scheme val="minor"/>
    </font>
    <font>
      <b/>
      <sz val="11"/>
      <color indexed="9"/>
      <name val="맑은 고딕"/>
      <family val="3"/>
      <charset val="129"/>
    </font>
    <font>
      <sz val="11"/>
      <color rgb="FFFA7D00"/>
      <name val="맑은 고딕"/>
      <family val="3"/>
      <charset val="129"/>
      <scheme val="minor"/>
    </font>
    <font>
      <sz val="11"/>
      <color indexed="52"/>
      <name val="맑은 고딕"/>
      <family val="3"/>
      <charset val="129"/>
    </font>
    <font>
      <b/>
      <sz val="11"/>
      <color theme="1"/>
      <name val="맑은 고딕"/>
      <family val="3"/>
      <charset val="129"/>
      <scheme val="minor"/>
    </font>
    <font>
      <b/>
      <sz val="11"/>
      <color indexed="8"/>
      <name val="맑은 고딕"/>
      <family val="3"/>
      <charset val="129"/>
    </font>
    <font>
      <sz val="11"/>
      <color rgb="FF3F3F76"/>
      <name val="맑은 고딕"/>
      <family val="3"/>
      <charset val="129"/>
      <scheme val="minor"/>
    </font>
    <font>
      <sz val="11"/>
      <color indexed="62"/>
      <name val="맑은 고딕"/>
      <family val="3"/>
      <charset val="129"/>
    </font>
    <font>
      <b/>
      <sz val="15"/>
      <color theme="3"/>
      <name val="맑은 고딕"/>
      <family val="3"/>
      <charset val="129"/>
      <scheme val="minor"/>
    </font>
    <font>
      <b/>
      <sz val="15"/>
      <color indexed="56"/>
      <name val="맑은 고딕"/>
      <family val="3"/>
      <charset val="129"/>
    </font>
    <font>
      <b/>
      <sz val="18"/>
      <color theme="3"/>
      <name val="맑은 고딕"/>
      <family val="3"/>
      <charset val="129"/>
      <scheme val="major"/>
    </font>
    <font>
      <b/>
      <sz val="13"/>
      <color theme="3"/>
      <name val="맑은 고딕"/>
      <family val="3"/>
      <charset val="129"/>
      <scheme val="minor"/>
    </font>
    <font>
      <b/>
      <sz val="13"/>
      <color indexed="56"/>
      <name val="맑은 고딕"/>
      <family val="3"/>
      <charset val="129"/>
    </font>
    <font>
      <b/>
      <sz val="11"/>
      <color theme="3"/>
      <name val="맑은 고딕"/>
      <family val="3"/>
      <charset val="129"/>
      <scheme val="minor"/>
    </font>
    <font>
      <b/>
      <sz val="11"/>
      <color indexed="56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sz val="11"/>
      <color rgb="FF006100"/>
      <name val="맑은 고딕"/>
      <family val="3"/>
      <charset val="129"/>
      <scheme val="minor"/>
    </font>
    <font>
      <sz val="11"/>
      <color indexed="17"/>
      <name val="맑은 고딕"/>
      <family val="3"/>
      <charset val="129"/>
    </font>
    <font>
      <b/>
      <sz val="11"/>
      <color rgb="FF3F3F3F"/>
      <name val="맑은 고딕"/>
      <family val="3"/>
      <charset val="129"/>
      <scheme val="minor"/>
    </font>
    <font>
      <b/>
      <sz val="11"/>
      <color indexed="63"/>
      <name val="맑은 고딕"/>
      <family val="3"/>
      <charset val="129"/>
    </font>
    <font>
      <sz val="12"/>
      <name val="바탕체"/>
      <family val="1"/>
      <charset val="129"/>
    </font>
    <font>
      <sz val="11"/>
      <color theme="1"/>
      <name val="굴림체"/>
      <family val="2"/>
      <charset val="129"/>
    </font>
    <font>
      <u/>
      <sz val="11"/>
      <color indexed="12"/>
      <name val="돋움"/>
      <family val="3"/>
      <charset val="129"/>
    </font>
    <font>
      <u/>
      <sz val="11"/>
      <color theme="10"/>
      <name val="맑은 고딕"/>
      <family val="3"/>
      <charset val="129"/>
    </font>
    <font>
      <u/>
      <sz val="11"/>
      <color theme="10"/>
      <name val="맑은 고딕"/>
      <family val="3"/>
      <charset val="129"/>
      <scheme val="minor"/>
    </font>
    <font>
      <u/>
      <sz val="11"/>
      <color indexed="12"/>
      <name val="맑은 고딕"/>
      <family val="3"/>
      <charset val="129"/>
    </font>
    <font>
      <b/>
      <sz val="14"/>
      <name val="Arial"/>
      <family val="2"/>
    </font>
  </fonts>
  <fills count="6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9E100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6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3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633">
    <xf numFmtId="0" fontId="0" fillId="0" borderId="0">
      <alignment vertical="center"/>
    </xf>
    <xf numFmtId="0" fontId="2" fillId="0" borderId="0"/>
    <xf numFmtId="0" fontId="2" fillId="0" borderId="0">
      <alignment vertical="center"/>
    </xf>
    <xf numFmtId="42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35" fillId="10" borderId="0" applyNumberFormat="0" applyBorder="0" applyAlignment="0" applyProtection="0">
      <alignment vertical="center"/>
    </xf>
    <xf numFmtId="0" fontId="36" fillId="40" borderId="0" applyNumberFormat="0" applyBorder="0" applyAlignment="0" applyProtection="0">
      <alignment vertical="center"/>
    </xf>
    <xf numFmtId="0" fontId="36" fillId="40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6" fillId="40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6" fillId="41" borderId="0" applyNumberFormat="0" applyBorder="0" applyAlignment="0" applyProtection="0">
      <alignment vertical="center"/>
    </xf>
    <xf numFmtId="0" fontId="36" fillId="41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6" fillId="41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6" fillId="42" borderId="0" applyNumberFormat="0" applyBorder="0" applyAlignment="0" applyProtection="0">
      <alignment vertical="center"/>
    </xf>
    <xf numFmtId="0" fontId="36" fillId="42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6" fillId="42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6" fillId="43" borderId="0" applyNumberFormat="0" applyBorder="0" applyAlignment="0" applyProtection="0">
      <alignment vertical="center"/>
    </xf>
    <xf numFmtId="0" fontId="36" fillId="43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6" fillId="43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6" fillId="44" borderId="0" applyNumberFormat="0" applyBorder="0" applyAlignment="0" applyProtection="0">
      <alignment vertical="center"/>
    </xf>
    <xf numFmtId="0" fontId="36" fillId="44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6" fillId="44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5" fillId="30" borderId="0" applyNumberFormat="0" applyBorder="0" applyAlignment="0" applyProtection="0">
      <alignment vertical="center"/>
    </xf>
    <xf numFmtId="0" fontId="36" fillId="45" borderId="0" applyNumberFormat="0" applyBorder="0" applyAlignment="0" applyProtection="0">
      <alignment vertical="center"/>
    </xf>
    <xf numFmtId="0" fontId="36" fillId="45" borderId="0" applyNumberFormat="0" applyBorder="0" applyAlignment="0" applyProtection="0">
      <alignment vertical="center"/>
    </xf>
    <xf numFmtId="0" fontId="35" fillId="30" borderId="0" applyNumberFormat="0" applyBorder="0" applyAlignment="0" applyProtection="0">
      <alignment vertical="center"/>
    </xf>
    <xf numFmtId="0" fontId="36" fillId="45" borderId="0" applyNumberFormat="0" applyBorder="0" applyAlignment="0" applyProtection="0">
      <alignment vertical="center"/>
    </xf>
    <xf numFmtId="0" fontId="35" fillId="30" borderId="0" applyNumberFormat="0" applyBorder="0" applyAlignment="0" applyProtection="0">
      <alignment vertical="center"/>
    </xf>
    <xf numFmtId="0" fontId="35" fillId="30" borderId="0" applyNumberFormat="0" applyBorder="0" applyAlignment="0" applyProtection="0">
      <alignment vertical="center"/>
    </xf>
    <xf numFmtId="0" fontId="35" fillId="30" borderId="0" applyNumberFormat="0" applyBorder="0" applyAlignment="0" applyProtection="0">
      <alignment vertical="center"/>
    </xf>
    <xf numFmtId="0" fontId="35" fillId="30" borderId="0" applyNumberFormat="0" applyBorder="0" applyAlignment="0" applyProtection="0">
      <alignment vertical="center"/>
    </xf>
    <xf numFmtId="0" fontId="35" fillId="30" borderId="0" applyNumberFormat="0" applyBorder="0" applyAlignment="0" applyProtection="0">
      <alignment vertical="center"/>
    </xf>
    <xf numFmtId="0" fontId="35" fillId="30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6" fillId="46" borderId="0" applyNumberFormat="0" applyBorder="0" applyAlignment="0" applyProtection="0">
      <alignment vertical="center"/>
    </xf>
    <xf numFmtId="0" fontId="36" fillId="46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6" fillId="46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6" fillId="47" borderId="0" applyNumberFormat="0" applyBorder="0" applyAlignment="0" applyProtection="0">
      <alignment vertical="center"/>
    </xf>
    <xf numFmtId="0" fontId="36" fillId="47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6" fillId="47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6" fillId="48" borderId="0" applyNumberFormat="0" applyBorder="0" applyAlignment="0" applyProtection="0">
      <alignment vertical="center"/>
    </xf>
    <xf numFmtId="0" fontId="36" fillId="48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6" fillId="48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6" fillId="43" borderId="0" applyNumberFormat="0" applyBorder="0" applyAlignment="0" applyProtection="0">
      <alignment vertical="center"/>
    </xf>
    <xf numFmtId="0" fontId="36" fillId="4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6" fillId="4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6" fillId="46" borderId="0" applyNumberFormat="0" applyBorder="0" applyAlignment="0" applyProtection="0">
      <alignment vertical="center"/>
    </xf>
    <xf numFmtId="0" fontId="36" fillId="46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6" fillId="46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36" fillId="49" borderId="0" applyNumberFormat="0" applyBorder="0" applyAlignment="0" applyProtection="0">
      <alignment vertical="center"/>
    </xf>
    <xf numFmtId="0" fontId="36" fillId="49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36" fillId="49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8" fillId="50" borderId="0" applyNumberFormat="0" applyBorder="0" applyAlignment="0" applyProtection="0">
      <alignment vertical="center"/>
    </xf>
    <xf numFmtId="0" fontId="38" fillId="50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8" fillId="50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8" fillId="47" borderId="0" applyNumberFormat="0" applyBorder="0" applyAlignment="0" applyProtection="0">
      <alignment vertical="center"/>
    </xf>
    <xf numFmtId="0" fontId="38" fillId="47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8" fillId="47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8" fillId="48" borderId="0" applyNumberFormat="0" applyBorder="0" applyAlignment="0" applyProtection="0">
      <alignment vertical="center"/>
    </xf>
    <xf numFmtId="0" fontId="38" fillId="48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8" fillId="48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8" fillId="51" borderId="0" applyNumberFormat="0" applyBorder="0" applyAlignment="0" applyProtection="0">
      <alignment vertical="center"/>
    </xf>
    <xf numFmtId="0" fontId="38" fillId="51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8" fillId="51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8" fillId="52" borderId="0" applyNumberFormat="0" applyBorder="0" applyAlignment="0" applyProtection="0">
      <alignment vertical="center"/>
    </xf>
    <xf numFmtId="0" fontId="38" fillId="52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8" fillId="52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8" fillId="53" borderId="0" applyNumberFormat="0" applyBorder="0" applyAlignment="0" applyProtection="0">
      <alignment vertical="center"/>
    </xf>
    <xf numFmtId="0" fontId="38" fillId="53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8" fillId="53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38" fontId="39" fillId="0" borderId="0" applyFont="0" applyFill="0" applyBorder="0" applyAlignment="0" applyProtection="0"/>
    <xf numFmtId="178" fontId="13" fillId="0" borderId="0" applyFont="0" applyFill="0" applyBorder="0" applyAlignment="0" applyProtection="0"/>
    <xf numFmtId="179" fontId="39" fillId="0" borderId="0" applyFont="0" applyFill="0" applyBorder="0" applyAlignment="0" applyProtection="0"/>
    <xf numFmtId="180" fontId="39" fillId="0" borderId="0" applyFont="0" applyFill="0" applyBorder="0" applyAlignment="0" applyProtection="0"/>
    <xf numFmtId="38" fontId="7" fillId="36" borderId="0" applyNumberFormat="0" applyBorder="0" applyAlignment="0" applyProtection="0"/>
    <xf numFmtId="10" fontId="7" fillId="54" borderId="10" applyNumberFormat="0" applyBorder="0" applyAlignment="0" applyProtection="0"/>
    <xf numFmtId="181" fontId="40" fillId="0" borderId="0"/>
    <xf numFmtId="0" fontId="13" fillId="0" borderId="0"/>
    <xf numFmtId="10" fontId="13" fillId="0" borderId="0" applyFont="0" applyFill="0" applyBorder="0" applyAlignment="0" applyProtection="0"/>
    <xf numFmtId="0" fontId="37" fillId="9" borderId="0" applyNumberFormat="0" applyBorder="0" applyAlignment="0" applyProtection="0">
      <alignment vertical="center"/>
    </xf>
    <xf numFmtId="0" fontId="38" fillId="55" borderId="0" applyNumberFormat="0" applyBorder="0" applyAlignment="0" applyProtection="0">
      <alignment vertical="center"/>
    </xf>
    <xf numFmtId="0" fontId="38" fillId="55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38" fillId="55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8" fillId="56" borderId="0" applyNumberFormat="0" applyBorder="0" applyAlignment="0" applyProtection="0">
      <alignment vertical="center"/>
    </xf>
    <xf numFmtId="0" fontId="38" fillId="56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8" fillId="56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8" fillId="57" borderId="0" applyNumberFormat="0" applyBorder="0" applyAlignment="0" applyProtection="0">
      <alignment vertical="center"/>
    </xf>
    <xf numFmtId="0" fontId="38" fillId="5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8" fillId="5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8" fillId="51" borderId="0" applyNumberFormat="0" applyBorder="0" applyAlignment="0" applyProtection="0">
      <alignment vertical="center"/>
    </xf>
    <xf numFmtId="0" fontId="38" fillId="5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8" fillId="5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8" fillId="52" borderId="0" applyNumberFormat="0" applyBorder="0" applyAlignment="0" applyProtection="0">
      <alignment vertical="center"/>
    </xf>
    <xf numFmtId="0" fontId="38" fillId="52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8" fillId="52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8" fillId="58" borderId="0" applyNumberFormat="0" applyBorder="0" applyAlignment="0" applyProtection="0">
      <alignment vertical="center"/>
    </xf>
    <xf numFmtId="0" fontId="38" fillId="58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8" fillId="58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3" fillId="6" borderId="4" applyNumberFormat="0" applyAlignment="0" applyProtection="0">
      <alignment vertical="center"/>
    </xf>
    <xf numFmtId="0" fontId="44" fillId="59" borderId="28" applyNumberFormat="0" applyAlignment="0" applyProtection="0">
      <alignment vertical="center"/>
    </xf>
    <xf numFmtId="0" fontId="44" fillId="59" borderId="28" applyNumberFormat="0" applyAlignment="0" applyProtection="0">
      <alignment vertical="center"/>
    </xf>
    <xf numFmtId="0" fontId="43" fillId="6" borderId="4" applyNumberFormat="0" applyAlignment="0" applyProtection="0">
      <alignment vertical="center"/>
    </xf>
    <xf numFmtId="0" fontId="44" fillId="59" borderId="28" applyNumberFormat="0" applyAlignment="0" applyProtection="0">
      <alignment vertical="center"/>
    </xf>
    <xf numFmtId="0" fontId="43" fillId="6" borderId="4" applyNumberFormat="0" applyAlignment="0" applyProtection="0">
      <alignment vertical="center"/>
    </xf>
    <xf numFmtId="0" fontId="43" fillId="6" borderId="4" applyNumberFormat="0" applyAlignment="0" applyProtection="0">
      <alignment vertical="center"/>
    </xf>
    <xf numFmtId="0" fontId="43" fillId="6" borderId="4" applyNumberFormat="0" applyAlignment="0" applyProtection="0">
      <alignment vertical="center"/>
    </xf>
    <xf numFmtId="0" fontId="43" fillId="6" borderId="4" applyNumberFormat="0" applyAlignment="0" applyProtection="0">
      <alignment vertical="center"/>
    </xf>
    <xf numFmtId="0" fontId="43" fillId="6" borderId="4" applyNumberFormat="0" applyAlignment="0" applyProtection="0">
      <alignment vertical="center"/>
    </xf>
    <xf numFmtId="0" fontId="43" fillId="6" borderId="4" applyNumberFormat="0" applyAlignment="0" applyProtection="0">
      <alignment vertical="center"/>
    </xf>
    <xf numFmtId="0" fontId="45" fillId="3" borderId="0" applyNumberFormat="0" applyBorder="0" applyAlignment="0" applyProtection="0">
      <alignment vertical="center"/>
    </xf>
    <xf numFmtId="0" fontId="46" fillId="41" borderId="0" applyNumberFormat="0" applyBorder="0" applyAlignment="0" applyProtection="0">
      <alignment vertical="center"/>
    </xf>
    <xf numFmtId="0" fontId="46" fillId="41" borderId="0" applyNumberFormat="0" applyBorder="0" applyAlignment="0" applyProtection="0">
      <alignment vertical="center"/>
    </xf>
    <xf numFmtId="0" fontId="45" fillId="3" borderId="0" applyNumberFormat="0" applyBorder="0" applyAlignment="0" applyProtection="0">
      <alignment vertical="center"/>
    </xf>
    <xf numFmtId="0" fontId="46" fillId="41" borderId="0" applyNumberFormat="0" applyBorder="0" applyAlignment="0" applyProtection="0">
      <alignment vertical="center"/>
    </xf>
    <xf numFmtId="0" fontId="45" fillId="3" borderId="0" applyNumberFormat="0" applyBorder="0" applyAlignment="0" applyProtection="0">
      <alignment vertical="center"/>
    </xf>
    <xf numFmtId="0" fontId="45" fillId="3" borderId="0" applyNumberFormat="0" applyBorder="0" applyAlignment="0" applyProtection="0">
      <alignment vertical="center"/>
    </xf>
    <xf numFmtId="0" fontId="45" fillId="3" borderId="0" applyNumberFormat="0" applyBorder="0" applyAlignment="0" applyProtection="0">
      <alignment vertical="center"/>
    </xf>
    <xf numFmtId="0" fontId="45" fillId="3" borderId="0" applyNumberFormat="0" applyBorder="0" applyAlignment="0" applyProtection="0">
      <alignment vertical="center"/>
    </xf>
    <xf numFmtId="0" fontId="45" fillId="3" borderId="0" applyNumberFormat="0" applyBorder="0" applyAlignment="0" applyProtection="0">
      <alignment vertical="center"/>
    </xf>
    <xf numFmtId="0" fontId="45" fillId="3" borderId="0" applyNumberFormat="0" applyBorder="0" applyAlignment="0" applyProtection="0">
      <alignment vertical="center"/>
    </xf>
    <xf numFmtId="0" fontId="35" fillId="8" borderId="8" applyNumberFormat="0" applyFont="0" applyAlignment="0" applyProtection="0">
      <alignment vertical="center"/>
    </xf>
    <xf numFmtId="0" fontId="36" fillId="60" borderId="29" applyNumberFormat="0" applyFont="0" applyAlignment="0" applyProtection="0">
      <alignment vertical="center"/>
    </xf>
    <xf numFmtId="0" fontId="36" fillId="60" borderId="29" applyNumberFormat="0" applyFont="0" applyAlignment="0" applyProtection="0">
      <alignment vertical="center"/>
    </xf>
    <xf numFmtId="0" fontId="35" fillId="8" borderId="8" applyNumberFormat="0" applyFont="0" applyAlignment="0" applyProtection="0">
      <alignment vertical="center"/>
    </xf>
    <xf numFmtId="0" fontId="36" fillId="60" borderId="29" applyNumberFormat="0" applyFont="0" applyAlignment="0" applyProtection="0">
      <alignment vertical="center"/>
    </xf>
    <xf numFmtId="0" fontId="35" fillId="8" borderId="8" applyNumberFormat="0" applyFont="0" applyAlignment="0" applyProtection="0">
      <alignment vertical="center"/>
    </xf>
    <xf numFmtId="0" fontId="35" fillId="8" borderId="8" applyNumberFormat="0" applyFont="0" applyAlignment="0" applyProtection="0">
      <alignment vertical="center"/>
    </xf>
    <xf numFmtId="0" fontId="35" fillId="8" borderId="8" applyNumberFormat="0" applyFont="0" applyAlignment="0" applyProtection="0">
      <alignment vertical="center"/>
    </xf>
    <xf numFmtId="0" fontId="35" fillId="8" borderId="8" applyNumberFormat="0" applyFont="0" applyAlignment="0" applyProtection="0">
      <alignment vertical="center"/>
    </xf>
    <xf numFmtId="0" fontId="35" fillId="8" borderId="8" applyNumberFormat="0" applyFont="0" applyAlignment="0" applyProtection="0">
      <alignment vertical="center"/>
    </xf>
    <xf numFmtId="0" fontId="35" fillId="8" borderId="8" applyNumberFormat="0" applyFont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8" fillId="61" borderId="0" applyNumberFormat="0" applyBorder="0" applyAlignment="0" applyProtection="0">
      <alignment vertical="center"/>
    </xf>
    <xf numFmtId="0" fontId="48" fillId="61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8" fillId="61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51" fillId="7" borderId="7" applyNumberFormat="0" applyAlignment="0" applyProtection="0">
      <alignment vertical="center"/>
    </xf>
    <xf numFmtId="0" fontId="52" fillId="62" borderId="30" applyNumberFormat="0" applyAlignment="0" applyProtection="0">
      <alignment vertical="center"/>
    </xf>
    <xf numFmtId="0" fontId="52" fillId="62" borderId="30" applyNumberFormat="0" applyAlignment="0" applyProtection="0">
      <alignment vertical="center"/>
    </xf>
    <xf numFmtId="0" fontId="51" fillId="7" borderId="7" applyNumberFormat="0" applyAlignment="0" applyProtection="0">
      <alignment vertical="center"/>
    </xf>
    <xf numFmtId="0" fontId="52" fillId="62" borderId="30" applyNumberFormat="0" applyAlignment="0" applyProtection="0">
      <alignment vertical="center"/>
    </xf>
    <xf numFmtId="0" fontId="51" fillId="7" borderId="7" applyNumberFormat="0" applyAlignment="0" applyProtection="0">
      <alignment vertical="center"/>
    </xf>
    <xf numFmtId="0" fontId="51" fillId="7" borderId="7" applyNumberFormat="0" applyAlignment="0" applyProtection="0">
      <alignment vertical="center"/>
    </xf>
    <xf numFmtId="0" fontId="51" fillId="7" borderId="7" applyNumberFormat="0" applyAlignment="0" applyProtection="0">
      <alignment vertical="center"/>
    </xf>
    <xf numFmtId="0" fontId="51" fillId="7" borderId="7" applyNumberFormat="0" applyAlignment="0" applyProtection="0">
      <alignment vertical="center"/>
    </xf>
    <xf numFmtId="0" fontId="51" fillId="7" borderId="7" applyNumberFormat="0" applyAlignment="0" applyProtection="0">
      <alignment vertical="center"/>
    </xf>
    <xf numFmtId="0" fontId="51" fillId="7" borderId="7" applyNumberFormat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0" fontId="53" fillId="0" borderId="6" applyNumberFormat="0" applyFill="0" applyAlignment="0" applyProtection="0">
      <alignment vertical="center"/>
    </xf>
    <xf numFmtId="0" fontId="54" fillId="0" borderId="31" applyNumberFormat="0" applyFill="0" applyAlignment="0" applyProtection="0">
      <alignment vertical="center"/>
    </xf>
    <xf numFmtId="0" fontId="54" fillId="0" borderId="31" applyNumberFormat="0" applyFill="0" applyAlignment="0" applyProtection="0">
      <alignment vertical="center"/>
    </xf>
    <xf numFmtId="0" fontId="53" fillId="0" borderId="6" applyNumberFormat="0" applyFill="0" applyAlignment="0" applyProtection="0">
      <alignment vertical="center"/>
    </xf>
    <xf numFmtId="0" fontId="54" fillId="0" borderId="31" applyNumberFormat="0" applyFill="0" applyAlignment="0" applyProtection="0">
      <alignment vertical="center"/>
    </xf>
    <xf numFmtId="0" fontId="53" fillId="0" borderId="6" applyNumberFormat="0" applyFill="0" applyAlignment="0" applyProtection="0">
      <alignment vertical="center"/>
    </xf>
    <xf numFmtId="0" fontId="53" fillId="0" borderId="6" applyNumberFormat="0" applyFill="0" applyAlignment="0" applyProtection="0">
      <alignment vertical="center"/>
    </xf>
    <xf numFmtId="0" fontId="53" fillId="0" borderId="6" applyNumberFormat="0" applyFill="0" applyAlignment="0" applyProtection="0">
      <alignment vertical="center"/>
    </xf>
    <xf numFmtId="0" fontId="53" fillId="0" borderId="6" applyNumberFormat="0" applyFill="0" applyAlignment="0" applyProtection="0">
      <alignment vertical="center"/>
    </xf>
    <xf numFmtId="0" fontId="53" fillId="0" borderId="6" applyNumberFormat="0" applyFill="0" applyAlignment="0" applyProtection="0">
      <alignment vertical="center"/>
    </xf>
    <xf numFmtId="0" fontId="53" fillId="0" borderId="6" applyNumberFormat="0" applyFill="0" applyAlignment="0" applyProtection="0">
      <alignment vertical="center"/>
    </xf>
    <xf numFmtId="0" fontId="55" fillId="0" borderId="9" applyNumberFormat="0" applyFill="0" applyAlignment="0" applyProtection="0">
      <alignment vertical="center"/>
    </xf>
    <xf numFmtId="0" fontId="56" fillId="0" borderId="32" applyNumberFormat="0" applyFill="0" applyAlignment="0" applyProtection="0">
      <alignment vertical="center"/>
    </xf>
    <xf numFmtId="0" fontId="56" fillId="0" borderId="32" applyNumberFormat="0" applyFill="0" applyAlignment="0" applyProtection="0">
      <alignment vertical="center"/>
    </xf>
    <xf numFmtId="0" fontId="55" fillId="0" borderId="9" applyNumberFormat="0" applyFill="0" applyAlignment="0" applyProtection="0">
      <alignment vertical="center"/>
    </xf>
    <xf numFmtId="0" fontId="56" fillId="0" borderId="32" applyNumberFormat="0" applyFill="0" applyAlignment="0" applyProtection="0">
      <alignment vertical="center"/>
    </xf>
    <xf numFmtId="0" fontId="55" fillId="0" borderId="9" applyNumberFormat="0" applyFill="0" applyAlignment="0" applyProtection="0">
      <alignment vertical="center"/>
    </xf>
    <xf numFmtId="0" fontId="55" fillId="0" borderId="9" applyNumberFormat="0" applyFill="0" applyAlignment="0" applyProtection="0">
      <alignment vertical="center"/>
    </xf>
    <xf numFmtId="0" fontId="55" fillId="0" borderId="9" applyNumberFormat="0" applyFill="0" applyAlignment="0" applyProtection="0">
      <alignment vertical="center"/>
    </xf>
    <xf numFmtId="0" fontId="55" fillId="0" borderId="9" applyNumberFormat="0" applyFill="0" applyAlignment="0" applyProtection="0">
      <alignment vertical="center"/>
    </xf>
    <xf numFmtId="0" fontId="55" fillId="0" borderId="9" applyNumberFormat="0" applyFill="0" applyAlignment="0" applyProtection="0">
      <alignment vertical="center"/>
    </xf>
    <xf numFmtId="0" fontId="55" fillId="0" borderId="9" applyNumberFormat="0" applyFill="0" applyAlignment="0" applyProtection="0">
      <alignment vertical="center"/>
    </xf>
    <xf numFmtId="0" fontId="57" fillId="5" borderId="4" applyNumberFormat="0" applyAlignment="0" applyProtection="0">
      <alignment vertical="center"/>
    </xf>
    <xf numFmtId="0" fontId="58" fillId="45" borderId="28" applyNumberFormat="0" applyAlignment="0" applyProtection="0">
      <alignment vertical="center"/>
    </xf>
    <xf numFmtId="0" fontId="58" fillId="45" borderId="28" applyNumberFormat="0" applyAlignment="0" applyProtection="0">
      <alignment vertical="center"/>
    </xf>
    <xf numFmtId="0" fontId="57" fillId="5" borderId="4" applyNumberFormat="0" applyAlignment="0" applyProtection="0">
      <alignment vertical="center"/>
    </xf>
    <xf numFmtId="0" fontId="58" fillId="45" borderId="28" applyNumberFormat="0" applyAlignment="0" applyProtection="0">
      <alignment vertical="center"/>
    </xf>
    <xf numFmtId="0" fontId="57" fillId="5" borderId="4" applyNumberFormat="0" applyAlignment="0" applyProtection="0">
      <alignment vertical="center"/>
    </xf>
    <xf numFmtId="0" fontId="57" fillId="5" borderId="4" applyNumberFormat="0" applyAlignment="0" applyProtection="0">
      <alignment vertical="center"/>
    </xf>
    <xf numFmtId="0" fontId="57" fillId="5" borderId="4" applyNumberFormat="0" applyAlignment="0" applyProtection="0">
      <alignment vertical="center"/>
    </xf>
    <xf numFmtId="0" fontId="57" fillId="5" borderId="4" applyNumberFormat="0" applyAlignment="0" applyProtection="0">
      <alignment vertical="center"/>
    </xf>
    <xf numFmtId="0" fontId="57" fillId="5" borderId="4" applyNumberFormat="0" applyAlignment="0" applyProtection="0">
      <alignment vertical="center"/>
    </xf>
    <xf numFmtId="0" fontId="57" fillId="5" borderId="4" applyNumberFormat="0" applyAlignment="0" applyProtection="0">
      <alignment vertical="center"/>
    </xf>
    <xf numFmtId="0" fontId="59" fillId="0" borderId="1" applyNumberFormat="0" applyFill="0" applyAlignment="0" applyProtection="0">
      <alignment vertical="center"/>
    </xf>
    <xf numFmtId="0" fontId="60" fillId="0" borderId="33" applyNumberFormat="0" applyFill="0" applyAlignment="0" applyProtection="0">
      <alignment vertical="center"/>
    </xf>
    <xf numFmtId="0" fontId="60" fillId="0" borderId="33" applyNumberFormat="0" applyFill="0" applyAlignment="0" applyProtection="0">
      <alignment vertical="center"/>
    </xf>
    <xf numFmtId="0" fontId="59" fillId="0" borderId="1" applyNumberFormat="0" applyFill="0" applyAlignment="0" applyProtection="0">
      <alignment vertical="center"/>
    </xf>
    <xf numFmtId="0" fontId="60" fillId="0" borderId="33" applyNumberFormat="0" applyFill="0" applyAlignment="0" applyProtection="0">
      <alignment vertical="center"/>
    </xf>
    <xf numFmtId="0" fontId="59" fillId="0" borderId="1" applyNumberFormat="0" applyFill="0" applyAlignment="0" applyProtection="0">
      <alignment vertical="center"/>
    </xf>
    <xf numFmtId="0" fontId="59" fillId="0" borderId="1" applyNumberFormat="0" applyFill="0" applyAlignment="0" applyProtection="0">
      <alignment vertical="center"/>
    </xf>
    <xf numFmtId="0" fontId="59" fillId="0" borderId="1" applyNumberFormat="0" applyFill="0" applyAlignment="0" applyProtection="0">
      <alignment vertical="center"/>
    </xf>
    <xf numFmtId="0" fontId="59" fillId="0" borderId="1" applyNumberFormat="0" applyFill="0" applyAlignment="0" applyProtection="0">
      <alignment vertical="center"/>
    </xf>
    <xf numFmtId="0" fontId="59" fillId="0" borderId="1" applyNumberFormat="0" applyFill="0" applyAlignment="0" applyProtection="0">
      <alignment vertical="center"/>
    </xf>
    <xf numFmtId="0" fontId="59" fillId="0" borderId="1" applyNumberFormat="0" applyFill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2" fillId="0" borderId="2" applyNumberFormat="0" applyFill="0" applyAlignment="0" applyProtection="0">
      <alignment vertical="center"/>
    </xf>
    <xf numFmtId="0" fontId="63" fillId="0" borderId="34" applyNumberFormat="0" applyFill="0" applyAlignment="0" applyProtection="0">
      <alignment vertical="center"/>
    </xf>
    <xf numFmtId="0" fontId="63" fillId="0" borderId="34" applyNumberFormat="0" applyFill="0" applyAlignment="0" applyProtection="0">
      <alignment vertical="center"/>
    </xf>
    <xf numFmtId="0" fontId="62" fillId="0" borderId="2" applyNumberFormat="0" applyFill="0" applyAlignment="0" applyProtection="0">
      <alignment vertical="center"/>
    </xf>
    <xf numFmtId="0" fontId="63" fillId="0" borderId="34" applyNumberFormat="0" applyFill="0" applyAlignment="0" applyProtection="0">
      <alignment vertical="center"/>
    </xf>
    <xf numFmtId="0" fontId="62" fillId="0" borderId="2" applyNumberFormat="0" applyFill="0" applyAlignment="0" applyProtection="0">
      <alignment vertical="center"/>
    </xf>
    <xf numFmtId="0" fontId="62" fillId="0" borderId="2" applyNumberFormat="0" applyFill="0" applyAlignment="0" applyProtection="0">
      <alignment vertical="center"/>
    </xf>
    <xf numFmtId="0" fontId="62" fillId="0" borderId="2" applyNumberFormat="0" applyFill="0" applyAlignment="0" applyProtection="0">
      <alignment vertical="center"/>
    </xf>
    <xf numFmtId="0" fontId="62" fillId="0" borderId="2" applyNumberFormat="0" applyFill="0" applyAlignment="0" applyProtection="0">
      <alignment vertical="center"/>
    </xf>
    <xf numFmtId="0" fontId="62" fillId="0" borderId="2" applyNumberFormat="0" applyFill="0" applyAlignment="0" applyProtection="0">
      <alignment vertical="center"/>
    </xf>
    <xf numFmtId="0" fontId="62" fillId="0" borderId="2" applyNumberFormat="0" applyFill="0" applyAlignment="0" applyProtection="0">
      <alignment vertical="center"/>
    </xf>
    <xf numFmtId="0" fontId="64" fillId="0" borderId="3" applyNumberFormat="0" applyFill="0" applyAlignment="0" applyProtection="0">
      <alignment vertical="center"/>
    </xf>
    <xf numFmtId="0" fontId="65" fillId="0" borderId="35" applyNumberFormat="0" applyFill="0" applyAlignment="0" applyProtection="0">
      <alignment vertical="center"/>
    </xf>
    <xf numFmtId="0" fontId="65" fillId="0" borderId="35" applyNumberFormat="0" applyFill="0" applyAlignment="0" applyProtection="0">
      <alignment vertical="center"/>
    </xf>
    <xf numFmtId="0" fontId="64" fillId="0" borderId="3" applyNumberFormat="0" applyFill="0" applyAlignment="0" applyProtection="0">
      <alignment vertical="center"/>
    </xf>
    <xf numFmtId="0" fontId="65" fillId="0" borderId="35" applyNumberFormat="0" applyFill="0" applyAlignment="0" applyProtection="0">
      <alignment vertical="center"/>
    </xf>
    <xf numFmtId="0" fontId="64" fillId="0" borderId="3" applyNumberFormat="0" applyFill="0" applyAlignment="0" applyProtection="0">
      <alignment vertical="center"/>
    </xf>
    <xf numFmtId="0" fontId="64" fillId="0" borderId="3" applyNumberFormat="0" applyFill="0" applyAlignment="0" applyProtection="0">
      <alignment vertical="center"/>
    </xf>
    <xf numFmtId="0" fontId="64" fillId="0" borderId="3" applyNumberFormat="0" applyFill="0" applyAlignment="0" applyProtection="0">
      <alignment vertical="center"/>
    </xf>
    <xf numFmtId="0" fontId="64" fillId="0" borderId="3" applyNumberFormat="0" applyFill="0" applyAlignment="0" applyProtection="0">
      <alignment vertical="center"/>
    </xf>
    <xf numFmtId="0" fontId="64" fillId="0" borderId="3" applyNumberFormat="0" applyFill="0" applyAlignment="0" applyProtection="0">
      <alignment vertical="center"/>
    </xf>
    <xf numFmtId="0" fontId="64" fillId="0" borderId="3" applyNumberFormat="0" applyFill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7" fillId="2" borderId="0" applyNumberFormat="0" applyBorder="0" applyAlignment="0" applyProtection="0">
      <alignment vertical="center"/>
    </xf>
    <xf numFmtId="0" fontId="68" fillId="42" borderId="0" applyNumberFormat="0" applyBorder="0" applyAlignment="0" applyProtection="0">
      <alignment vertical="center"/>
    </xf>
    <xf numFmtId="0" fontId="68" fillId="42" borderId="0" applyNumberFormat="0" applyBorder="0" applyAlignment="0" applyProtection="0">
      <alignment vertical="center"/>
    </xf>
    <xf numFmtId="0" fontId="67" fillId="2" borderId="0" applyNumberFormat="0" applyBorder="0" applyAlignment="0" applyProtection="0">
      <alignment vertical="center"/>
    </xf>
    <xf numFmtId="0" fontId="68" fillId="42" borderId="0" applyNumberFormat="0" applyBorder="0" applyAlignment="0" applyProtection="0">
      <alignment vertical="center"/>
    </xf>
    <xf numFmtId="0" fontId="67" fillId="2" borderId="0" applyNumberFormat="0" applyBorder="0" applyAlignment="0" applyProtection="0">
      <alignment vertical="center"/>
    </xf>
    <xf numFmtId="0" fontId="67" fillId="2" borderId="0" applyNumberFormat="0" applyBorder="0" applyAlignment="0" applyProtection="0">
      <alignment vertical="center"/>
    </xf>
    <xf numFmtId="0" fontId="67" fillId="2" borderId="0" applyNumberFormat="0" applyBorder="0" applyAlignment="0" applyProtection="0">
      <alignment vertical="center"/>
    </xf>
    <xf numFmtId="0" fontId="67" fillId="2" borderId="0" applyNumberFormat="0" applyBorder="0" applyAlignment="0" applyProtection="0">
      <alignment vertical="center"/>
    </xf>
    <xf numFmtId="0" fontId="67" fillId="2" borderId="0" applyNumberFormat="0" applyBorder="0" applyAlignment="0" applyProtection="0">
      <alignment vertical="center"/>
    </xf>
    <xf numFmtId="0" fontId="67" fillId="2" borderId="0" applyNumberFormat="0" applyBorder="0" applyAlignment="0" applyProtection="0">
      <alignment vertical="center"/>
    </xf>
    <xf numFmtId="0" fontId="69" fillId="6" borderId="5" applyNumberFormat="0" applyAlignment="0" applyProtection="0">
      <alignment vertical="center"/>
    </xf>
    <xf numFmtId="0" fontId="70" fillId="59" borderId="36" applyNumberFormat="0" applyAlignment="0" applyProtection="0">
      <alignment vertical="center"/>
    </xf>
    <xf numFmtId="0" fontId="70" fillId="59" borderId="36" applyNumberFormat="0" applyAlignment="0" applyProtection="0">
      <alignment vertical="center"/>
    </xf>
    <xf numFmtId="0" fontId="69" fillId="6" borderId="5" applyNumberFormat="0" applyAlignment="0" applyProtection="0">
      <alignment vertical="center"/>
    </xf>
    <xf numFmtId="0" fontId="70" fillId="59" borderId="36" applyNumberFormat="0" applyAlignment="0" applyProtection="0">
      <alignment vertical="center"/>
    </xf>
    <xf numFmtId="0" fontId="69" fillId="6" borderId="5" applyNumberFormat="0" applyAlignment="0" applyProtection="0">
      <alignment vertical="center"/>
    </xf>
    <xf numFmtId="0" fontId="69" fillId="6" borderId="5" applyNumberFormat="0" applyAlignment="0" applyProtection="0">
      <alignment vertical="center"/>
    </xf>
    <xf numFmtId="0" fontId="69" fillId="6" borderId="5" applyNumberFormat="0" applyAlignment="0" applyProtection="0">
      <alignment vertical="center"/>
    </xf>
    <xf numFmtId="0" fontId="69" fillId="6" borderId="5" applyNumberFormat="0" applyAlignment="0" applyProtection="0">
      <alignment vertical="center"/>
    </xf>
    <xf numFmtId="0" fontId="69" fillId="6" borderId="5" applyNumberFormat="0" applyAlignment="0" applyProtection="0">
      <alignment vertical="center"/>
    </xf>
    <xf numFmtId="0" fontId="69" fillId="6" borderId="5" applyNumberFormat="0" applyAlignment="0" applyProtection="0">
      <alignment vertical="center"/>
    </xf>
    <xf numFmtId="182" fontId="71" fillId="0" borderId="0" applyFont="0" applyFill="0" applyBorder="0" applyAlignment="0" applyProtection="0"/>
    <xf numFmtId="178" fontId="71" fillId="0" borderId="0" applyFont="0" applyFill="0" applyBorder="0" applyAlignment="0" applyProtection="0"/>
    <xf numFmtId="42" fontId="2" fillId="0" borderId="0" applyFont="0" applyFill="0" applyBorder="0" applyAlignment="0" applyProtection="0">
      <alignment vertical="center"/>
    </xf>
    <xf numFmtId="42" fontId="35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2" fillId="0" borderId="0">
      <alignment vertical="center"/>
    </xf>
    <xf numFmtId="0" fontId="35" fillId="0" borderId="0">
      <alignment vertical="center"/>
    </xf>
    <xf numFmtId="0" fontId="2" fillId="0" borderId="0"/>
    <xf numFmtId="0" fontId="2" fillId="0" borderId="0"/>
    <xf numFmtId="0" fontId="1" fillId="0" borderId="0">
      <alignment vertical="center"/>
    </xf>
    <xf numFmtId="0" fontId="2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3" fillId="0" borderId="0">
      <alignment vertical="center"/>
    </xf>
    <xf numFmtId="0" fontId="1" fillId="0" borderId="0">
      <alignment vertical="center"/>
    </xf>
    <xf numFmtId="0" fontId="3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/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2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4" fillId="0" borderId="0" applyNumberFormat="0" applyFill="0" applyBorder="0" applyAlignment="0" applyProtection="0">
      <alignment vertical="top"/>
      <protection locked="0"/>
    </xf>
    <xf numFmtId="0" fontId="75" fillId="0" borderId="0" applyNumberFormat="0" applyFill="0" applyBorder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top"/>
      <protection locked="0"/>
    </xf>
    <xf numFmtId="0" fontId="73" fillId="0" borderId="0" applyNumberFormat="0" applyFill="0" applyBorder="0" applyAlignment="0" applyProtection="0">
      <alignment vertical="top"/>
      <protection locked="0"/>
    </xf>
    <xf numFmtId="0" fontId="76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top"/>
      <protection locked="0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</cellStyleXfs>
  <cellXfs count="258">
    <xf numFmtId="0" fontId="0" fillId="0" borderId="0" xfId="0">
      <alignment vertical="center"/>
    </xf>
    <xf numFmtId="0" fontId="2" fillId="0" borderId="0" xfId="1"/>
    <xf numFmtId="0" fontId="6" fillId="35" borderId="0" xfId="1" applyFont="1" applyFill="1" applyBorder="1" applyAlignment="1">
      <alignment vertical="center" wrapText="1" shrinkToFit="1"/>
    </xf>
    <xf numFmtId="0" fontId="7" fillId="35" borderId="0" xfId="1" applyFont="1" applyFill="1" applyBorder="1" applyAlignment="1">
      <alignment vertical="center" wrapText="1" shrinkToFit="1"/>
    </xf>
    <xf numFmtId="0" fontId="8" fillId="36" borderId="19" xfId="1" applyFont="1" applyFill="1" applyBorder="1" applyAlignment="1">
      <alignment vertical="center" wrapText="1" shrinkToFit="1"/>
    </xf>
    <xf numFmtId="0" fontId="9" fillId="36" borderId="23" xfId="1" applyFont="1" applyFill="1" applyBorder="1" applyAlignment="1">
      <alignment vertical="center" wrapText="1" shrinkToFit="1"/>
    </xf>
    <xf numFmtId="0" fontId="9" fillId="36" borderId="24" xfId="1" applyFont="1" applyFill="1" applyBorder="1" applyAlignment="1">
      <alignment vertical="center" wrapText="1" shrinkToFit="1"/>
    </xf>
    <xf numFmtId="0" fontId="13" fillId="35" borderId="0" xfId="1" applyFont="1" applyFill="1" applyBorder="1" applyAlignment="1">
      <alignment vertical="center" wrapText="1" shrinkToFit="1"/>
    </xf>
    <xf numFmtId="0" fontId="14" fillId="35" borderId="0" xfId="1" applyFont="1" applyFill="1" applyBorder="1" applyAlignment="1">
      <alignment vertical="center" wrapText="1" shrinkToFit="1"/>
    </xf>
    <xf numFmtId="0" fontId="15" fillId="35" borderId="0" xfId="1" applyFont="1" applyFill="1" applyBorder="1" applyAlignment="1">
      <alignment horizontal="left" vertical="center" wrapText="1" shrinkToFit="1"/>
    </xf>
    <xf numFmtId="0" fontId="16" fillId="35" borderId="0" xfId="1" applyFont="1" applyFill="1" applyBorder="1" applyAlignment="1">
      <alignment vertical="center" wrapText="1" shrinkToFit="1"/>
    </xf>
    <xf numFmtId="0" fontId="13" fillId="35" borderId="11" xfId="1" applyFont="1" applyFill="1" applyBorder="1" applyAlignment="1">
      <alignment vertical="center" wrapText="1" shrinkToFit="1"/>
    </xf>
    <xf numFmtId="0" fontId="13" fillId="35" borderId="12" xfId="1" applyFont="1" applyFill="1" applyBorder="1" applyAlignment="1">
      <alignment vertical="center" wrapText="1" shrinkToFit="1"/>
    </xf>
    <xf numFmtId="0" fontId="13" fillId="35" borderId="13" xfId="1" applyFont="1" applyFill="1" applyBorder="1" applyAlignment="1">
      <alignment vertical="center" wrapText="1" shrinkToFit="1"/>
    </xf>
    <xf numFmtId="0" fontId="9" fillId="36" borderId="20" xfId="1" applyFont="1" applyFill="1" applyBorder="1" applyAlignment="1">
      <alignment horizontal="center" vertical="center" wrapText="1" shrinkToFit="1"/>
    </xf>
    <xf numFmtId="0" fontId="9" fillId="36" borderId="21" xfId="1" applyFont="1" applyFill="1" applyBorder="1" applyAlignment="1">
      <alignment horizontal="center" vertical="center" wrapText="1" shrinkToFit="1"/>
    </xf>
    <xf numFmtId="0" fontId="9" fillId="36" borderId="22" xfId="1" applyFont="1" applyFill="1" applyBorder="1" applyAlignment="1">
      <alignment horizontal="center" vertical="center" wrapText="1" shrinkToFit="1"/>
    </xf>
    <xf numFmtId="0" fontId="14" fillId="35" borderId="16" xfId="1" applyFont="1" applyFill="1" applyBorder="1" applyAlignment="1">
      <alignment horizontal="right" vertical="center" wrapText="1" shrinkToFit="1"/>
    </xf>
    <xf numFmtId="0" fontId="26" fillId="35" borderId="16" xfId="1" applyFont="1" applyFill="1" applyBorder="1" applyAlignment="1">
      <alignment horizontal="right" vertical="center" wrapText="1" shrinkToFit="1"/>
    </xf>
    <xf numFmtId="0" fontId="16" fillId="35" borderId="0" xfId="1" applyFont="1" applyFill="1" applyBorder="1" applyAlignment="1">
      <alignment horizontal="left" vertical="center" wrapText="1" shrinkToFit="1"/>
    </xf>
    <xf numFmtId="0" fontId="5" fillId="35" borderId="0" xfId="1" applyFont="1" applyFill="1" applyBorder="1" applyAlignment="1"/>
    <xf numFmtId="0" fontId="15" fillId="35" borderId="0" xfId="1" applyFont="1" applyFill="1" applyBorder="1" applyAlignment="1">
      <alignment vertical="center" wrapText="1" shrinkToFit="1"/>
    </xf>
    <xf numFmtId="0" fontId="15" fillId="35" borderId="0" xfId="1" applyFont="1" applyFill="1" applyBorder="1" applyAlignment="1"/>
    <xf numFmtId="0" fontId="15" fillId="35" borderId="0" xfId="1" applyFont="1" applyFill="1" applyBorder="1" applyAlignment="1">
      <alignment vertical="center"/>
    </xf>
    <xf numFmtId="0" fontId="17" fillId="35" borderId="0" xfId="1" applyFont="1" applyFill="1" applyBorder="1" applyAlignment="1">
      <alignment horizontal="left" vertical="center" wrapText="1" shrinkToFit="1"/>
    </xf>
    <xf numFmtId="0" fontId="6" fillId="35" borderId="0" xfId="1" applyFont="1" applyFill="1" applyBorder="1" applyAlignment="1">
      <alignment vertical="center" shrinkToFit="1"/>
    </xf>
    <xf numFmtId="0" fontId="29" fillId="37" borderId="0" xfId="1" applyFont="1" applyFill="1" applyBorder="1" applyAlignment="1">
      <alignment vertical="center" wrapText="1" shrinkToFit="1"/>
    </xf>
    <xf numFmtId="0" fontId="6" fillId="0" borderId="0" xfId="1" applyFont="1" applyFill="1" applyBorder="1" applyAlignment="1">
      <alignment vertical="center" wrapText="1" shrinkToFit="1"/>
    </xf>
    <xf numFmtId="0" fontId="13" fillId="0" borderId="0" xfId="1" applyFont="1" applyBorder="1" applyAlignment="1">
      <alignment vertical="center" wrapText="1" shrinkToFit="1"/>
    </xf>
    <xf numFmtId="0" fontId="7" fillId="0" borderId="0" xfId="1" applyFont="1" applyBorder="1" applyAlignment="1">
      <alignment vertical="center" wrapText="1" shrinkToFit="1"/>
    </xf>
    <xf numFmtId="49" fontId="11" fillId="0" borderId="16" xfId="1" applyNumberFormat="1" applyFont="1" applyBorder="1" applyAlignment="1">
      <alignment horizontal="center" vertical="center" wrapText="1" shrinkToFit="1"/>
    </xf>
    <xf numFmtId="0" fontId="11" fillId="0" borderId="16" xfId="1" applyFont="1" applyBorder="1" applyAlignment="1">
      <alignment horizontal="left" vertical="center" wrapText="1" indent="1" shrinkToFit="1"/>
    </xf>
    <xf numFmtId="0" fontId="11" fillId="0" borderId="17" xfId="1" applyFont="1" applyBorder="1" applyAlignment="1">
      <alignment vertical="center" wrapText="1" shrinkToFit="1"/>
    </xf>
    <xf numFmtId="0" fontId="11" fillId="0" borderId="18" xfId="1" applyFont="1" applyBorder="1" applyAlignment="1">
      <alignment vertical="center" wrapText="1" shrinkToFit="1"/>
    </xf>
    <xf numFmtId="0" fontId="11" fillId="0" borderId="10" xfId="1" applyFont="1" applyBorder="1" applyAlignment="1">
      <alignment horizontal="left" vertical="center" wrapText="1" indent="1" shrinkToFit="1"/>
    </xf>
    <xf numFmtId="0" fontId="14" fillId="0" borderId="16" xfId="1" applyFont="1" applyBorder="1" applyAlignment="1">
      <alignment horizontal="center" vertical="center" wrapText="1" shrinkToFit="1"/>
    </xf>
    <xf numFmtId="0" fontId="14" fillId="0" borderId="17" xfId="1" applyFont="1" applyBorder="1" applyAlignment="1">
      <alignment horizontal="center" vertical="center" wrapText="1" shrinkToFit="1"/>
    </xf>
    <xf numFmtId="0" fontId="14" fillId="0" borderId="18" xfId="1" applyFont="1" applyBorder="1" applyAlignment="1">
      <alignment horizontal="center" vertical="center" wrapText="1" shrinkToFit="1"/>
    </xf>
    <xf numFmtId="0" fontId="11" fillId="0" borderId="16" xfId="1" applyFont="1" applyBorder="1" applyAlignment="1">
      <alignment horizontal="left" vertical="center" wrapText="1" indent="1" shrinkToFit="1"/>
    </xf>
    <xf numFmtId="0" fontId="7" fillId="0" borderId="19" xfId="1" applyFont="1" applyFill="1" applyBorder="1" applyAlignment="1">
      <alignment vertical="center" wrapText="1" shrinkToFit="1"/>
    </xf>
    <xf numFmtId="0" fontId="7" fillId="0" borderId="20" xfId="1" applyFont="1" applyFill="1" applyBorder="1" applyAlignment="1">
      <alignment vertical="center" wrapText="1" shrinkToFit="1"/>
    </xf>
    <xf numFmtId="177" fontId="13" fillId="0" borderId="0" xfId="3" applyNumberFormat="1" applyFont="1" applyBorder="1" applyAlignment="1">
      <alignment vertical="center" wrapText="1" shrinkToFit="1"/>
    </xf>
    <xf numFmtId="0" fontId="7" fillId="0" borderId="25" xfId="1" applyFont="1" applyFill="1" applyBorder="1" applyAlignment="1">
      <alignment horizontal="center" vertical="center" wrapText="1" shrinkToFit="1"/>
    </xf>
    <xf numFmtId="0" fontId="7" fillId="0" borderId="26" xfId="1" applyFont="1" applyFill="1" applyBorder="1" applyAlignment="1">
      <alignment horizontal="center" vertical="center" wrapText="1" shrinkToFit="1"/>
    </xf>
    <xf numFmtId="0" fontId="7" fillId="0" borderId="27" xfId="1" applyFont="1" applyFill="1" applyBorder="1" applyAlignment="1">
      <alignment horizontal="center" vertical="center" wrapText="1" shrinkToFit="1"/>
    </xf>
    <xf numFmtId="0" fontId="16" fillId="0" borderId="0" xfId="1" applyFont="1" applyBorder="1" applyAlignment="1">
      <alignment vertical="center" wrapText="1" shrinkToFit="1"/>
    </xf>
    <xf numFmtId="0" fontId="16" fillId="0" borderId="14" xfId="1" applyFont="1" applyBorder="1" applyAlignment="1">
      <alignment horizontal="center" vertical="center" wrapText="1" shrinkToFit="1"/>
    </xf>
    <xf numFmtId="0" fontId="16" fillId="0" borderId="0" xfId="1" applyFont="1" applyBorder="1" applyAlignment="1">
      <alignment horizontal="center" vertical="center" wrapText="1" shrinkToFit="1"/>
    </xf>
    <xf numFmtId="0" fontId="31" fillId="0" borderId="0" xfId="1" applyFont="1" applyBorder="1" applyAlignment="1">
      <alignment horizontal="center" vertical="center" wrapText="1" shrinkToFit="1"/>
    </xf>
    <xf numFmtId="0" fontId="16" fillId="0" borderId="15" xfId="1" applyFont="1" applyBorder="1" applyAlignment="1">
      <alignment horizontal="center" vertical="center" wrapText="1" shrinkToFit="1"/>
    </xf>
    <xf numFmtId="0" fontId="16" fillId="0" borderId="14" xfId="1" applyFont="1" applyBorder="1" applyAlignment="1">
      <alignment horizontal="left" vertical="center" wrapText="1" shrinkToFit="1"/>
    </xf>
    <xf numFmtId="0" fontId="16" fillId="0" borderId="0" xfId="1" applyFont="1" applyBorder="1" applyAlignment="1">
      <alignment horizontal="left" vertical="center" wrapText="1" shrinkToFit="1"/>
    </xf>
    <xf numFmtId="0" fontId="16" fillId="0" borderId="15" xfId="1" applyFont="1" applyBorder="1" applyAlignment="1">
      <alignment horizontal="left" vertical="center" wrapText="1" shrinkToFit="1"/>
    </xf>
    <xf numFmtId="0" fontId="13" fillId="38" borderId="14" xfId="1" applyFont="1" applyFill="1" applyBorder="1" applyAlignment="1">
      <alignment vertical="center" wrapText="1" shrinkToFit="1"/>
    </xf>
    <xf numFmtId="0" fontId="13" fillId="38" borderId="0" xfId="1" applyFont="1" applyFill="1" applyBorder="1" applyAlignment="1">
      <alignment horizontal="justify"/>
    </xf>
    <xf numFmtId="0" fontId="13" fillId="38" borderId="0" xfId="1" applyFont="1" applyFill="1" applyBorder="1" applyAlignment="1">
      <alignment vertical="center" wrapText="1" shrinkToFit="1"/>
    </xf>
    <xf numFmtId="0" fontId="13" fillId="38" borderId="15" xfId="1" applyFont="1" applyFill="1" applyBorder="1" applyAlignment="1">
      <alignment vertical="center" wrapText="1" shrinkToFit="1"/>
    </xf>
    <xf numFmtId="0" fontId="16" fillId="0" borderId="10" xfId="1" applyFont="1" applyFill="1" applyBorder="1" applyAlignment="1">
      <alignment horizontal="center" vertical="center" wrapText="1" shrinkToFit="1"/>
    </xf>
    <xf numFmtId="0" fontId="26" fillId="36" borderId="24" xfId="1" applyFont="1" applyFill="1" applyBorder="1" applyAlignment="1">
      <alignment horizontal="center" vertical="center" wrapText="1" shrinkToFit="1"/>
    </xf>
    <xf numFmtId="0" fontId="16" fillId="38" borderId="0" xfId="1" applyFont="1" applyFill="1" applyBorder="1" applyAlignment="1">
      <alignment horizontal="left" vertical="center" wrapText="1" shrinkToFit="1"/>
    </xf>
    <xf numFmtId="0" fontId="4" fillId="0" borderId="0" xfId="1" applyFont="1" applyBorder="1" applyAlignment="1">
      <alignment vertical="center" wrapText="1" shrinkToFit="1"/>
    </xf>
    <xf numFmtId="0" fontId="16" fillId="0" borderId="0" xfId="1" applyFont="1" applyFill="1" applyBorder="1" applyAlignment="1">
      <alignment vertical="center" wrapText="1" shrinkToFit="1"/>
    </xf>
    <xf numFmtId="0" fontId="6" fillId="0" borderId="0" xfId="1" applyFont="1" applyBorder="1" applyAlignment="1">
      <alignment vertical="center" wrapText="1" shrinkToFit="1"/>
    </xf>
    <xf numFmtId="0" fontId="26" fillId="0" borderId="0" xfId="1" applyFont="1" applyBorder="1" applyAlignment="1">
      <alignment horizontal="left"/>
    </xf>
    <xf numFmtId="0" fontId="2" fillId="0" borderId="0" xfId="1" applyBorder="1" applyAlignment="1">
      <alignment horizontal="left" indent="4"/>
    </xf>
    <xf numFmtId="0" fontId="34" fillId="0" borderId="0" xfId="1" applyFont="1" applyBorder="1" applyAlignment="1">
      <alignment horizontal="left"/>
    </xf>
    <xf numFmtId="0" fontId="15" fillId="0" borderId="0" xfId="1" applyFont="1" applyBorder="1" applyAlignment="1">
      <alignment horizontal="left" vertical="center"/>
    </xf>
    <xf numFmtId="0" fontId="2" fillId="0" borderId="0" xfId="1" applyBorder="1" applyAlignment="1">
      <alignment horizontal="left" vertical="center" indent="4"/>
    </xf>
    <xf numFmtId="0" fontId="6" fillId="37" borderId="0" xfId="1" applyFont="1" applyFill="1" applyBorder="1" applyAlignment="1">
      <alignment vertical="center" wrapText="1" shrinkToFit="1"/>
    </xf>
    <xf numFmtId="0" fontId="6" fillId="37" borderId="0" xfId="1" applyFont="1" applyFill="1" applyBorder="1" applyAlignment="1">
      <alignment vertical="center" shrinkToFit="1"/>
    </xf>
    <xf numFmtId="0" fontId="26" fillId="36" borderId="10" xfId="1" applyFont="1" applyFill="1" applyBorder="1" applyAlignment="1">
      <alignment horizontal="center" vertical="center" wrapText="1" shrinkToFit="1"/>
    </xf>
    <xf numFmtId="0" fontId="0" fillId="34" borderId="15" xfId="0" applyFill="1" applyBorder="1">
      <alignment vertical="center"/>
    </xf>
    <xf numFmtId="0" fontId="0" fillId="34" borderId="18" xfId="0" applyFill="1" applyBorder="1">
      <alignment vertical="center"/>
    </xf>
    <xf numFmtId="0" fontId="0" fillId="34" borderId="22" xfId="0" applyFill="1" applyBorder="1">
      <alignment vertical="center"/>
    </xf>
    <xf numFmtId="0" fontId="2" fillId="34" borderId="19" xfId="2" applyFill="1" applyBorder="1">
      <alignment vertical="center"/>
    </xf>
    <xf numFmtId="0" fontId="2" fillId="34" borderId="23" xfId="2" applyFill="1" applyBorder="1">
      <alignment vertical="center"/>
    </xf>
    <xf numFmtId="0" fontId="2" fillId="34" borderId="24" xfId="2" applyFill="1" applyBorder="1">
      <alignment vertical="center"/>
    </xf>
    <xf numFmtId="0" fontId="0" fillId="0" borderId="18" xfId="0" applyBorder="1">
      <alignment vertical="center"/>
    </xf>
    <xf numFmtId="0" fontId="0" fillId="0" borderId="0" xfId="0" applyBorder="1">
      <alignment vertical="center"/>
    </xf>
    <xf numFmtId="0" fontId="0" fillId="33" borderId="10" xfId="0" applyFill="1" applyBorder="1">
      <alignment vertical="center"/>
    </xf>
    <xf numFmtId="49" fontId="0" fillId="33" borderId="10" xfId="0" applyNumberFormat="1" applyFill="1" applyBorder="1">
      <alignment vertical="center"/>
    </xf>
    <xf numFmtId="0" fontId="0" fillId="33" borderId="10" xfId="2" applyFont="1" applyFill="1" applyBorder="1">
      <alignment vertical="center"/>
    </xf>
    <xf numFmtId="49" fontId="0" fillId="33" borderId="10" xfId="2" applyNumberFormat="1" applyFont="1" applyFill="1" applyBorder="1">
      <alignment vertical="center"/>
    </xf>
    <xf numFmtId="0" fontId="8" fillId="36" borderId="20" xfId="1" applyFont="1" applyFill="1" applyBorder="1" applyAlignment="1">
      <alignment vertical="center" wrapText="1" shrinkToFit="1"/>
    </xf>
    <xf numFmtId="0" fontId="9" fillId="36" borderId="14" xfId="1" applyFont="1" applyFill="1" applyBorder="1" applyAlignment="1">
      <alignment vertical="center" wrapText="1" shrinkToFit="1"/>
    </xf>
    <xf numFmtId="0" fontId="12" fillId="36" borderId="16" xfId="1" applyFont="1" applyFill="1" applyBorder="1" applyAlignment="1">
      <alignment vertical="center" wrapText="1" shrinkToFit="1"/>
    </xf>
    <xf numFmtId="0" fontId="7" fillId="35" borderId="18" xfId="1" applyFont="1" applyFill="1" applyBorder="1" applyAlignment="1">
      <alignment vertical="center" wrapText="1" shrinkToFit="1"/>
    </xf>
    <xf numFmtId="49" fontId="34" fillId="0" borderId="17" xfId="1" applyNumberFormat="1" applyFont="1" applyBorder="1" applyAlignment="1">
      <alignment horizontal="center" vertical="center" wrapText="1" shrinkToFit="1"/>
    </xf>
    <xf numFmtId="0" fontId="11" fillId="0" borderId="24" xfId="1" applyFont="1" applyFill="1" applyBorder="1" applyAlignment="1">
      <alignment horizontal="left" vertical="center" wrapText="1" indent="1" shrinkToFit="1"/>
    </xf>
    <xf numFmtId="0" fontId="0" fillId="33" borderId="10" xfId="0" applyNumberFormat="1" applyFill="1" applyBorder="1">
      <alignment vertical="center"/>
    </xf>
    <xf numFmtId="0" fontId="35" fillId="0" borderId="10" xfId="0" applyFont="1" applyBorder="1">
      <alignment vertical="center"/>
    </xf>
    <xf numFmtId="0" fontId="35" fillId="34" borderId="10" xfId="0" applyFont="1" applyFill="1" applyBorder="1">
      <alignment vertical="center"/>
    </xf>
    <xf numFmtId="0" fontId="35" fillId="33" borderId="10" xfId="0" applyFont="1" applyFill="1" applyBorder="1">
      <alignment vertical="center"/>
    </xf>
    <xf numFmtId="41" fontId="35" fillId="0" borderId="10" xfId="631" applyFont="1" applyBorder="1">
      <alignment vertical="center"/>
    </xf>
    <xf numFmtId="0" fontId="35" fillId="0" borderId="0" xfId="0" applyFont="1">
      <alignment vertical="center"/>
    </xf>
    <xf numFmtId="49" fontId="35" fillId="33" borderId="10" xfId="0" applyNumberFormat="1" applyFont="1" applyFill="1" applyBorder="1">
      <alignment vertical="center"/>
    </xf>
    <xf numFmtId="41" fontId="35" fillId="63" borderId="10" xfId="631" applyFont="1" applyFill="1" applyBorder="1">
      <alignment vertical="center"/>
    </xf>
    <xf numFmtId="0" fontId="35" fillId="33" borderId="10" xfId="2" applyFont="1" applyFill="1" applyBorder="1">
      <alignment vertical="center"/>
    </xf>
    <xf numFmtId="0" fontId="35" fillId="0" borderId="10" xfId="0" applyFont="1" applyFill="1" applyBorder="1">
      <alignment vertical="center"/>
    </xf>
    <xf numFmtId="41" fontId="35" fillId="0" borderId="10" xfId="631" applyFont="1" applyFill="1" applyBorder="1">
      <alignment vertical="center"/>
    </xf>
    <xf numFmtId="49" fontId="35" fillId="33" borderId="10" xfId="2" applyNumberFormat="1" applyFont="1" applyFill="1" applyBorder="1">
      <alignment vertical="center"/>
    </xf>
    <xf numFmtId="184" fontId="35" fillId="0" borderId="10" xfId="632" applyNumberFormat="1" applyFont="1" applyBorder="1">
      <alignment vertical="center"/>
    </xf>
    <xf numFmtId="183" fontId="35" fillId="33" borderId="10" xfId="0" applyNumberFormat="1" applyFont="1" applyFill="1" applyBorder="1">
      <alignment vertical="center"/>
    </xf>
    <xf numFmtId="184" fontId="35" fillId="0" borderId="10" xfId="631" applyNumberFormat="1" applyFont="1" applyBorder="1">
      <alignment vertical="center"/>
    </xf>
    <xf numFmtId="184" fontId="35" fillId="33" borderId="10" xfId="0" applyNumberFormat="1" applyFont="1" applyFill="1" applyBorder="1">
      <alignment vertical="center"/>
    </xf>
    <xf numFmtId="184" fontId="35" fillId="63" borderId="10" xfId="0" applyNumberFormat="1" applyFont="1" applyFill="1" applyBorder="1">
      <alignment vertical="center"/>
    </xf>
    <xf numFmtId="0" fontId="55" fillId="0" borderId="10" xfId="0" applyFont="1" applyBorder="1">
      <alignment vertical="center"/>
    </xf>
    <xf numFmtId="0" fontId="55" fillId="0" borderId="10" xfId="0" applyFont="1" applyFill="1" applyBorder="1">
      <alignment vertical="center"/>
    </xf>
    <xf numFmtId="0" fontId="35" fillId="63" borderId="10" xfId="0" applyFont="1" applyFill="1" applyBorder="1">
      <alignment vertical="center"/>
    </xf>
    <xf numFmtId="0" fontId="15" fillId="35" borderId="0" xfId="1" applyFont="1" applyFill="1" applyBorder="1" applyAlignment="1">
      <alignment horizontal="left" vertical="center" wrapText="1" shrinkToFit="1"/>
    </xf>
    <xf numFmtId="0" fontId="4" fillId="35" borderId="14" xfId="1" applyFont="1" applyFill="1" applyBorder="1" applyAlignment="1">
      <alignment horizontal="left" vertical="center" wrapText="1" shrinkToFit="1"/>
    </xf>
    <xf numFmtId="0" fontId="4" fillId="35" borderId="0" xfId="1" applyFont="1" applyFill="1" applyBorder="1" applyAlignment="1">
      <alignment horizontal="left" vertical="center" wrapText="1" shrinkToFit="1"/>
    </xf>
    <xf numFmtId="0" fontId="7" fillId="35" borderId="0" xfId="1" applyFont="1" applyFill="1" applyBorder="1" applyAlignment="1">
      <alignment horizontal="left" vertical="center" wrapText="1" shrinkToFit="1"/>
    </xf>
    <xf numFmtId="0" fontId="7" fillId="35" borderId="15" xfId="1" applyFont="1" applyFill="1" applyBorder="1" applyAlignment="1">
      <alignment horizontal="left" vertical="center" wrapText="1" shrinkToFit="1"/>
    </xf>
    <xf numFmtId="0" fontId="7" fillId="35" borderId="14" xfId="1" applyFont="1" applyFill="1" applyBorder="1" applyAlignment="1">
      <alignment horizontal="left" vertical="center" wrapText="1" indent="9" shrinkToFit="1"/>
    </xf>
    <xf numFmtId="0" fontId="7" fillId="35" borderId="0" xfId="1" applyFont="1" applyFill="1" applyBorder="1" applyAlignment="1">
      <alignment horizontal="left" vertical="center" wrapText="1" indent="9" shrinkToFit="1"/>
    </xf>
    <xf numFmtId="0" fontId="7" fillId="35" borderId="15" xfId="1" applyFont="1" applyFill="1" applyBorder="1" applyAlignment="1">
      <alignment horizontal="left" vertical="center" wrapText="1" indent="9" shrinkToFit="1"/>
    </xf>
    <xf numFmtId="0" fontId="4" fillId="35" borderId="14" xfId="1" applyFont="1" applyFill="1" applyBorder="1" applyAlignment="1">
      <alignment horizontal="center" vertical="center" wrapText="1" shrinkToFit="1"/>
    </xf>
    <xf numFmtId="0" fontId="4" fillId="35" borderId="0" xfId="1" applyFont="1" applyFill="1" applyBorder="1" applyAlignment="1">
      <alignment horizontal="center" vertical="center" wrapText="1" shrinkToFit="1"/>
    </xf>
    <xf numFmtId="0" fontId="7" fillId="35" borderId="14" xfId="1" applyFont="1" applyFill="1" applyBorder="1" applyAlignment="1">
      <alignment horizontal="right" vertical="center" wrapText="1" shrinkToFit="1"/>
    </xf>
    <xf numFmtId="0" fontId="7" fillId="35" borderId="0" xfId="1" applyFont="1" applyFill="1" applyBorder="1" applyAlignment="1">
      <alignment horizontal="right" vertical="center" wrapText="1" shrinkToFit="1"/>
    </xf>
    <xf numFmtId="0" fontId="7" fillId="35" borderId="16" xfId="1" applyFont="1" applyFill="1" applyBorder="1" applyAlignment="1">
      <alignment horizontal="right" vertical="center" wrapText="1" shrinkToFit="1"/>
    </xf>
    <xf numFmtId="0" fontId="7" fillId="35" borderId="17" xfId="1" applyFont="1" applyFill="1" applyBorder="1" applyAlignment="1">
      <alignment horizontal="right" vertical="center" wrapText="1" shrinkToFit="1"/>
    </xf>
    <xf numFmtId="0" fontId="7" fillId="35" borderId="17" xfId="1" applyFont="1" applyFill="1" applyBorder="1" applyAlignment="1">
      <alignment horizontal="left" vertical="center" wrapText="1" shrinkToFit="1"/>
    </xf>
    <xf numFmtId="0" fontId="4" fillId="35" borderId="14" xfId="1" applyFont="1" applyFill="1" applyBorder="1" applyAlignment="1" applyProtection="1">
      <alignment horizontal="left" vertical="center" wrapText="1" shrinkToFit="1"/>
      <protection locked="0"/>
    </xf>
    <xf numFmtId="0" fontId="4" fillId="35" borderId="0" xfId="1" applyFont="1" applyFill="1" applyBorder="1" applyAlignment="1" applyProtection="1">
      <alignment horizontal="left" vertical="center" wrapText="1" shrinkToFit="1"/>
      <protection locked="0"/>
    </xf>
    <xf numFmtId="0" fontId="7" fillId="35" borderId="0" xfId="1" applyFont="1" applyFill="1" applyBorder="1" applyAlignment="1" applyProtection="1">
      <alignment horizontal="left" vertical="center" wrapText="1" shrinkToFit="1"/>
      <protection locked="0"/>
    </xf>
    <xf numFmtId="0" fontId="7" fillId="35" borderId="15" xfId="1" applyFont="1" applyFill="1" applyBorder="1" applyAlignment="1" applyProtection="1">
      <alignment horizontal="left" vertical="center" wrapText="1" shrinkToFit="1"/>
      <protection locked="0"/>
    </xf>
    <xf numFmtId="0" fontId="4" fillId="35" borderId="20" xfId="1" applyFont="1" applyFill="1" applyBorder="1" applyAlignment="1">
      <alignment horizontal="left" vertical="center" wrapText="1" shrinkToFit="1"/>
    </xf>
    <xf numFmtId="0" fontId="4" fillId="35" borderId="21" xfId="1" applyFont="1" applyFill="1" applyBorder="1" applyAlignment="1">
      <alignment horizontal="left" vertical="center" wrapText="1" shrinkToFit="1"/>
    </xf>
    <xf numFmtId="0" fontId="7" fillId="35" borderId="21" xfId="1" applyFont="1" applyFill="1" applyBorder="1" applyAlignment="1">
      <alignment horizontal="left" vertical="center" wrapText="1" shrinkToFit="1"/>
    </xf>
    <xf numFmtId="0" fontId="7" fillId="35" borderId="22" xfId="1" applyFont="1" applyFill="1" applyBorder="1" applyAlignment="1">
      <alignment horizontal="left" vertical="center" wrapText="1" shrinkToFit="1"/>
    </xf>
    <xf numFmtId="49" fontId="19" fillId="35" borderId="19" xfId="1" applyNumberFormat="1" applyFont="1" applyFill="1" applyBorder="1" applyAlignment="1">
      <alignment horizontal="center" vertical="center" wrapText="1" shrinkToFit="1"/>
    </xf>
    <xf numFmtId="0" fontId="21" fillId="35" borderId="24" xfId="1" applyFont="1" applyFill="1" applyBorder="1" applyAlignment="1">
      <alignment horizontal="center" vertical="center" wrapText="1" shrinkToFit="1"/>
    </xf>
    <xf numFmtId="0" fontId="19" fillId="35" borderId="19" xfId="1" applyFont="1" applyFill="1" applyBorder="1" applyAlignment="1">
      <alignment horizontal="center" vertical="center" wrapText="1" shrinkToFit="1"/>
    </xf>
    <xf numFmtId="0" fontId="19" fillId="35" borderId="11" xfId="1" applyFont="1" applyFill="1" applyBorder="1" applyAlignment="1">
      <alignment horizontal="left" vertical="center" wrapText="1" indent="1" shrinkToFit="1"/>
    </xf>
    <xf numFmtId="0" fontId="20" fillId="35" borderId="13" xfId="1" applyFont="1" applyFill="1" applyBorder="1" applyAlignment="1">
      <alignment horizontal="left" vertical="center" wrapText="1" indent="1" shrinkToFit="1"/>
    </xf>
    <xf numFmtId="176" fontId="17" fillId="35" borderId="22" xfId="1" applyNumberFormat="1" applyFont="1" applyFill="1" applyBorder="1" applyAlignment="1">
      <alignment horizontal="center" vertical="center" wrapText="1" shrinkToFit="1"/>
    </xf>
    <xf numFmtId="176" fontId="17" fillId="35" borderId="18" xfId="1" applyNumberFormat="1" applyFont="1" applyFill="1" applyBorder="1" applyAlignment="1">
      <alignment horizontal="center" vertical="center" wrapText="1" shrinkToFit="1"/>
    </xf>
    <xf numFmtId="49" fontId="22" fillId="35" borderId="16" xfId="1" applyNumberFormat="1" applyFont="1" applyFill="1" applyBorder="1" applyAlignment="1">
      <alignment horizontal="left" vertical="center" wrapText="1" indent="1" shrinkToFit="1"/>
    </xf>
    <xf numFmtId="0" fontId="22" fillId="35" borderId="18" xfId="1" applyFont="1" applyFill="1" applyBorder="1" applyAlignment="1">
      <alignment horizontal="left" vertical="center" wrapText="1" indent="1" shrinkToFit="1"/>
    </xf>
    <xf numFmtId="0" fontId="23" fillId="36" borderId="16" xfId="1" applyFont="1" applyFill="1" applyBorder="1" applyAlignment="1">
      <alignment horizontal="center" vertical="center" wrapText="1" shrinkToFit="1"/>
    </xf>
    <xf numFmtId="0" fontId="24" fillId="36" borderId="17" xfId="1" applyFont="1" applyFill="1" applyBorder="1" applyAlignment="1">
      <alignment horizontal="center" vertical="center" wrapText="1" shrinkToFit="1"/>
    </xf>
    <xf numFmtId="0" fontId="14" fillId="35" borderId="17" xfId="1" applyFont="1" applyFill="1" applyBorder="1" applyAlignment="1">
      <alignment vertical="center" wrapText="1" shrinkToFit="1"/>
    </xf>
    <xf numFmtId="0" fontId="25" fillId="35" borderId="18" xfId="1" applyFont="1" applyFill="1" applyBorder="1" applyAlignment="1">
      <alignment vertical="center" wrapText="1" shrinkToFit="1"/>
    </xf>
    <xf numFmtId="0" fontId="28" fillId="35" borderId="17" xfId="1" applyFont="1" applyFill="1" applyBorder="1" applyAlignment="1">
      <alignment vertical="center" wrapText="1" shrinkToFit="1"/>
    </xf>
    <xf numFmtId="0" fontId="19" fillId="35" borderId="18" xfId="1" applyFont="1" applyFill="1" applyBorder="1" applyAlignment="1">
      <alignment vertical="center" wrapText="1" shrinkToFit="1"/>
    </xf>
    <xf numFmtId="0" fontId="9" fillId="36" borderId="11" xfId="1" applyFont="1" applyFill="1" applyBorder="1" applyAlignment="1">
      <alignment horizontal="left" vertical="center"/>
    </xf>
    <xf numFmtId="0" fontId="9" fillId="36" borderId="12" xfId="1" applyFont="1" applyFill="1" applyBorder="1" applyAlignment="1">
      <alignment horizontal="left" vertical="center"/>
    </xf>
    <xf numFmtId="0" fontId="8" fillId="36" borderId="12" xfId="1" applyFont="1" applyFill="1" applyBorder="1" applyAlignment="1">
      <alignment vertical="center"/>
    </xf>
    <xf numFmtId="0" fontId="8" fillId="36" borderId="13" xfId="1" applyFont="1" applyFill="1" applyBorder="1" applyAlignment="1">
      <alignment vertical="center"/>
    </xf>
    <xf numFmtId="0" fontId="9" fillId="36" borderId="21" xfId="1" applyFont="1" applyFill="1" applyBorder="1" applyAlignment="1">
      <alignment horizontal="center" vertical="center"/>
    </xf>
    <xf numFmtId="0" fontId="8" fillId="36" borderId="21" xfId="1" applyFont="1" applyFill="1" applyBorder="1" applyAlignment="1">
      <alignment horizontal="center" vertical="center"/>
    </xf>
    <xf numFmtId="0" fontId="6" fillId="35" borderId="0" xfId="1" applyFont="1" applyFill="1" applyBorder="1" applyAlignment="1">
      <alignment horizontal="left" vertical="center" wrapText="1" indent="5" shrinkToFit="1"/>
    </xf>
    <xf numFmtId="0" fontId="2" fillId="35" borderId="0" xfId="1" applyFill="1" applyBorder="1" applyAlignment="1">
      <alignment horizontal="left" vertical="center" wrapText="1" indent="5" shrinkToFit="1"/>
    </xf>
    <xf numFmtId="0" fontId="10" fillId="35" borderId="20" xfId="1" applyFont="1" applyFill="1" applyBorder="1" applyAlignment="1">
      <alignment horizontal="left" vertical="center" wrapText="1" shrinkToFit="1"/>
    </xf>
    <xf numFmtId="0" fontId="11" fillId="35" borderId="21" xfId="1" applyFont="1" applyFill="1" applyBorder="1" applyAlignment="1">
      <alignment horizontal="left" vertical="center" wrapText="1" shrinkToFit="1"/>
    </xf>
    <xf numFmtId="0" fontId="11" fillId="35" borderId="22" xfId="1" applyFont="1" applyFill="1" applyBorder="1" applyAlignment="1">
      <alignment horizontal="left" vertical="center" wrapText="1" shrinkToFit="1"/>
    </xf>
    <xf numFmtId="0" fontId="10" fillId="35" borderId="14" xfId="1" applyFont="1" applyFill="1" applyBorder="1" applyAlignment="1">
      <alignment horizontal="left" vertical="center" wrapText="1" shrinkToFit="1"/>
    </xf>
    <xf numFmtId="0" fontId="11" fillId="35" borderId="0" xfId="1" applyFont="1" applyFill="1" applyBorder="1" applyAlignment="1">
      <alignment horizontal="left" vertical="center" wrapText="1" shrinkToFit="1"/>
    </xf>
    <xf numFmtId="0" fontId="11" fillId="35" borderId="15" xfId="1" applyFont="1" applyFill="1" applyBorder="1" applyAlignment="1">
      <alignment horizontal="left" vertical="center" wrapText="1" shrinkToFit="1"/>
    </xf>
    <xf numFmtId="0" fontId="11" fillId="35" borderId="14" xfId="1" applyFont="1" applyFill="1" applyBorder="1" applyAlignment="1">
      <alignment horizontal="left" vertical="center" wrapText="1" shrinkToFit="1"/>
    </xf>
    <xf numFmtId="0" fontId="11" fillId="35" borderId="20" xfId="1" applyFont="1" applyFill="1" applyBorder="1" applyAlignment="1">
      <alignment horizontal="left" vertical="center" wrapText="1" shrinkToFit="1"/>
    </xf>
    <xf numFmtId="0" fontId="11" fillId="35" borderId="16" xfId="1" applyFont="1" applyFill="1" applyBorder="1" applyAlignment="1">
      <alignment horizontal="left" vertical="center" wrapText="1" shrinkToFit="1"/>
    </xf>
    <xf numFmtId="0" fontId="11" fillId="35" borderId="17" xfId="1" applyFont="1" applyFill="1" applyBorder="1" applyAlignment="1">
      <alignment horizontal="left" vertical="center" wrapText="1" shrinkToFit="1"/>
    </xf>
    <xf numFmtId="0" fontId="11" fillId="35" borderId="18" xfId="1" applyFont="1" applyFill="1" applyBorder="1" applyAlignment="1">
      <alignment horizontal="left" vertical="center" wrapText="1" shrinkToFit="1"/>
    </xf>
    <xf numFmtId="0" fontId="16" fillId="35" borderId="0" xfId="1" applyFont="1" applyFill="1" applyBorder="1" applyAlignment="1">
      <alignment horizontal="left" vertical="center" wrapText="1" shrinkToFit="1"/>
    </xf>
    <xf numFmtId="0" fontId="17" fillId="35" borderId="12" xfId="1" applyFont="1" applyFill="1" applyBorder="1" applyAlignment="1">
      <alignment horizontal="center" vertical="center" wrapText="1" shrinkToFit="1"/>
    </xf>
    <xf numFmtId="0" fontId="2" fillId="35" borderId="12" xfId="1" applyFont="1" applyFill="1" applyBorder="1" applyAlignment="1">
      <alignment horizontal="center" vertical="center" wrapText="1" shrinkToFit="1"/>
    </xf>
    <xf numFmtId="0" fontId="27" fillId="0" borderId="12" xfId="1" applyFont="1" applyBorder="1" applyAlignment="1">
      <alignment horizontal="center" vertical="center" wrapText="1" shrinkToFit="1"/>
    </xf>
    <xf numFmtId="0" fontId="27" fillId="0" borderId="13" xfId="1" applyFont="1" applyBorder="1" applyAlignment="1">
      <alignment horizontal="center" vertical="center" wrapText="1" shrinkToFit="1"/>
    </xf>
    <xf numFmtId="0" fontId="16" fillId="0" borderId="10" xfId="1" applyFont="1" applyFill="1" applyBorder="1" applyAlignment="1">
      <alignment horizontal="center" vertical="center" wrapText="1" shrinkToFit="1"/>
    </xf>
    <xf numFmtId="49" fontId="22" fillId="0" borderId="19" xfId="1" applyNumberFormat="1" applyFont="1" applyBorder="1" applyAlignment="1">
      <alignment horizontal="center" vertical="center" wrapText="1" shrinkToFit="1"/>
    </xf>
    <xf numFmtId="0" fontId="32" fillId="0" borderId="24" xfId="1" applyFont="1" applyBorder="1" applyAlignment="1">
      <alignment horizontal="center" vertical="center" wrapText="1" shrinkToFit="1"/>
    </xf>
    <xf numFmtId="0" fontId="32" fillId="0" borderId="20" xfId="1" applyFont="1" applyBorder="1" applyAlignment="1">
      <alignment horizontal="left" vertical="center" wrapText="1" indent="1" shrinkToFit="1"/>
    </xf>
    <xf numFmtId="0" fontId="32" fillId="0" borderId="22" xfId="1" applyFont="1" applyBorder="1" applyAlignment="1">
      <alignment horizontal="left" vertical="center" wrapText="1" indent="1" shrinkToFit="1"/>
    </xf>
    <xf numFmtId="0" fontId="22" fillId="0" borderId="10" xfId="1" applyFont="1" applyBorder="1" applyAlignment="1">
      <alignment horizontal="center" vertical="center" wrapText="1" shrinkToFit="1"/>
    </xf>
    <xf numFmtId="0" fontId="22" fillId="0" borderId="10" xfId="1" applyFont="1" applyBorder="1" applyAlignment="1">
      <alignment vertical="center" wrapText="1" shrinkToFit="1"/>
    </xf>
    <xf numFmtId="176" fontId="22" fillId="0" borderId="20" xfId="1" applyNumberFormat="1" applyFont="1" applyBorder="1" applyAlignment="1">
      <alignment horizontal="center" vertical="center" wrapText="1" shrinkToFit="1"/>
    </xf>
    <xf numFmtId="176" fontId="32" fillId="0" borderId="22" xfId="1" applyNumberFormat="1" applyFont="1" applyBorder="1" applyAlignment="1">
      <alignment horizontal="center" vertical="center" wrapText="1" shrinkToFit="1"/>
    </xf>
    <xf numFmtId="176" fontId="32" fillId="0" borderId="16" xfId="1" applyNumberFormat="1" applyFont="1" applyBorder="1" applyAlignment="1">
      <alignment horizontal="center" vertical="center" wrapText="1" shrinkToFit="1"/>
    </xf>
    <xf numFmtId="176" fontId="32" fillId="0" borderId="18" xfId="1" applyNumberFormat="1" applyFont="1" applyBorder="1" applyAlignment="1">
      <alignment horizontal="center" vertical="center" wrapText="1" shrinkToFit="1"/>
    </xf>
    <xf numFmtId="49" fontId="33" fillId="0" borderId="14" xfId="1" applyNumberFormat="1" applyFont="1" applyFill="1" applyBorder="1" applyAlignment="1">
      <alignment horizontal="left" vertical="center" indent="2"/>
    </xf>
    <xf numFmtId="0" fontId="33" fillId="0" borderId="0" xfId="1" applyFont="1" applyAlignment="1">
      <alignment horizontal="left" vertical="center" indent="2"/>
    </xf>
    <xf numFmtId="0" fontId="7" fillId="0" borderId="19" xfId="1" applyFont="1" applyFill="1" applyBorder="1" applyAlignment="1">
      <alignment vertical="center" wrapText="1" shrinkToFit="1"/>
    </xf>
    <xf numFmtId="0" fontId="10" fillId="0" borderId="16" xfId="1" applyFont="1" applyFill="1" applyBorder="1" applyAlignment="1">
      <alignment horizontal="left" vertical="center" wrapText="1" indent="1" shrinkToFit="1"/>
    </xf>
    <xf numFmtId="0" fontId="11" fillId="0" borderId="17" xfId="1" applyFont="1" applyFill="1" applyBorder="1" applyAlignment="1">
      <alignment horizontal="left" vertical="center" wrapText="1" indent="1" shrinkToFit="1"/>
    </xf>
    <xf numFmtId="0" fontId="11" fillId="0" borderId="18" xfId="1" applyFont="1" applyFill="1" applyBorder="1" applyAlignment="1">
      <alignment horizontal="left" vertical="center" wrapText="1" indent="1" shrinkToFit="1"/>
    </xf>
    <xf numFmtId="0" fontId="7" fillId="0" borderId="14" xfId="1" applyFont="1" applyFill="1" applyBorder="1" applyAlignment="1">
      <alignment vertical="center" wrapText="1" shrinkToFit="1"/>
    </xf>
    <xf numFmtId="0" fontId="2" fillId="0" borderId="0" xfId="1" applyAlignment="1">
      <alignment vertical="center" wrapText="1" shrinkToFit="1"/>
    </xf>
    <xf numFmtId="0" fontId="2" fillId="0" borderId="15" xfId="1" applyBorder="1" applyAlignment="1">
      <alignment vertical="center" wrapText="1" shrinkToFit="1"/>
    </xf>
    <xf numFmtId="0" fontId="2" fillId="0" borderId="14" xfId="1" applyBorder="1" applyAlignment="1">
      <alignment vertical="center" wrapText="1" shrinkToFit="1"/>
    </xf>
    <xf numFmtId="0" fontId="2" fillId="0" borderId="16" xfId="1" applyBorder="1" applyAlignment="1">
      <alignment vertical="center" wrapText="1" shrinkToFit="1"/>
    </xf>
    <xf numFmtId="0" fontId="2" fillId="0" borderId="17" xfId="1" applyBorder="1" applyAlignment="1">
      <alignment vertical="center" wrapText="1" shrinkToFit="1"/>
    </xf>
    <xf numFmtId="0" fontId="2" fillId="0" borderId="18" xfId="1" applyBorder="1" applyAlignment="1">
      <alignment vertical="center" wrapText="1" shrinkToFit="1"/>
    </xf>
    <xf numFmtId="0" fontId="7" fillId="0" borderId="20" xfId="1" applyFont="1" applyFill="1" applyBorder="1" applyAlignment="1">
      <alignment vertical="center" wrapText="1" shrinkToFit="1"/>
    </xf>
    <xf numFmtId="0" fontId="7" fillId="0" borderId="22" xfId="1" applyFont="1" applyFill="1" applyBorder="1" applyAlignment="1">
      <alignment vertical="center" wrapText="1" shrinkToFit="1"/>
    </xf>
    <xf numFmtId="0" fontId="11" fillId="0" borderId="16" xfId="1" applyFont="1" applyFill="1" applyBorder="1" applyAlignment="1">
      <alignment horizontal="left" vertical="center" wrapText="1" indent="1" shrinkToFit="1"/>
    </xf>
    <xf numFmtId="0" fontId="11" fillId="0" borderId="21" xfId="1" applyFont="1" applyFill="1" applyBorder="1" applyAlignment="1">
      <alignment vertical="center" wrapText="1" shrinkToFit="1"/>
    </xf>
    <xf numFmtId="0" fontId="11" fillId="0" borderId="22" xfId="1" applyFont="1" applyFill="1" applyBorder="1" applyAlignment="1">
      <alignment vertical="center" wrapText="1" shrinkToFit="1"/>
    </xf>
    <xf numFmtId="0" fontId="11" fillId="0" borderId="14" xfId="1" applyFont="1" applyBorder="1" applyAlignment="1">
      <alignment horizontal="left" vertical="center" wrapText="1" indent="1" shrinkToFit="1"/>
    </xf>
    <xf numFmtId="0" fontId="11" fillId="0" borderId="0" xfId="1" applyFont="1" applyBorder="1" applyAlignment="1">
      <alignment horizontal="left" vertical="center" wrapText="1" indent="1" shrinkToFit="1"/>
    </xf>
    <xf numFmtId="0" fontId="11" fillId="0" borderId="15" xfId="1" applyFont="1" applyBorder="1" applyAlignment="1">
      <alignment horizontal="left" vertical="center" wrapText="1" indent="1" shrinkToFit="1"/>
    </xf>
    <xf numFmtId="0" fontId="30" fillId="0" borderId="14" xfId="1" applyFont="1" applyBorder="1" applyAlignment="1">
      <alignment horizontal="left" vertical="center" wrapText="1" indent="1" shrinkToFit="1"/>
    </xf>
    <xf numFmtId="0" fontId="14" fillId="0" borderId="0" xfId="1" applyFont="1" applyBorder="1" applyAlignment="1">
      <alignment horizontal="left" vertical="center" wrapText="1" indent="1" shrinkToFit="1"/>
    </xf>
    <xf numFmtId="0" fontId="14" fillId="0" borderId="15" xfId="1" applyFont="1" applyBorder="1" applyAlignment="1">
      <alignment horizontal="left" vertical="center" wrapText="1" indent="1" shrinkToFit="1"/>
    </xf>
    <xf numFmtId="0" fontId="14" fillId="0" borderId="14" xfId="1" applyFont="1" applyBorder="1" applyAlignment="1">
      <alignment horizontal="left" vertical="center" wrapText="1" indent="1" shrinkToFit="1"/>
    </xf>
    <xf numFmtId="0" fontId="14" fillId="0" borderId="16" xfId="1" applyFont="1" applyBorder="1" applyAlignment="1">
      <alignment horizontal="left" vertical="center" wrapText="1" indent="1" shrinkToFit="1"/>
    </xf>
    <xf numFmtId="0" fontId="14" fillId="0" borderId="17" xfId="1" applyFont="1" applyBorder="1" applyAlignment="1">
      <alignment horizontal="left" vertical="center" wrapText="1" indent="1" shrinkToFit="1"/>
    </xf>
    <xf numFmtId="0" fontId="14" fillId="0" borderId="18" xfId="1" applyFont="1" applyBorder="1" applyAlignment="1">
      <alignment horizontal="left" vertical="center" wrapText="1" indent="1" shrinkToFit="1"/>
    </xf>
    <xf numFmtId="0" fontId="10" fillId="0" borderId="14" xfId="1" applyFont="1" applyBorder="1" applyAlignment="1">
      <alignment horizontal="left" vertical="center" wrapText="1" indent="1" shrinkToFit="1"/>
    </xf>
    <xf numFmtId="0" fontId="11" fillId="0" borderId="16" xfId="1" applyFont="1" applyBorder="1" applyAlignment="1">
      <alignment horizontal="left" vertical="center" wrapText="1" indent="1" shrinkToFit="1"/>
    </xf>
    <xf numFmtId="0" fontId="11" fillId="0" borderId="17" xfId="1" applyFont="1" applyBorder="1" applyAlignment="1">
      <alignment horizontal="left" vertical="center" wrapText="1" indent="1" shrinkToFit="1"/>
    </xf>
    <xf numFmtId="0" fontId="7" fillId="0" borderId="21" xfId="1" applyFont="1" applyFill="1" applyBorder="1" applyAlignment="1">
      <alignment vertical="center" wrapText="1" shrinkToFit="1"/>
    </xf>
    <xf numFmtId="0" fontId="11" fillId="0" borderId="14" xfId="1" applyFont="1" applyBorder="1" applyAlignment="1">
      <alignment horizontal="center" vertical="center" wrapText="1" shrinkToFit="1"/>
    </xf>
    <xf numFmtId="0" fontId="11" fillId="0" borderId="0" xfId="1" applyFont="1" applyBorder="1" applyAlignment="1">
      <alignment horizontal="center" vertical="center" wrapText="1" shrinkToFit="1"/>
    </xf>
    <xf numFmtId="0" fontId="11" fillId="0" borderId="15" xfId="1" applyFont="1" applyBorder="1" applyAlignment="1">
      <alignment horizontal="center" vertical="center" wrapText="1" shrinkToFit="1"/>
    </xf>
    <xf numFmtId="0" fontId="6" fillId="0" borderId="0" xfId="1" applyFont="1" applyFill="1" applyBorder="1" applyAlignment="1">
      <alignment horizontal="left" vertical="center" wrapText="1" indent="5" shrinkToFit="1"/>
    </xf>
    <xf numFmtId="0" fontId="2" fillId="0" borderId="0" xfId="1" applyFill="1" applyBorder="1" applyAlignment="1">
      <alignment horizontal="left" vertical="center" wrapText="1" indent="5" shrinkToFit="1"/>
    </xf>
    <xf numFmtId="0" fontId="14" fillId="39" borderId="19" xfId="1" applyFont="1" applyFill="1" applyBorder="1" applyAlignment="1">
      <alignment horizontal="center" vertical="center" wrapText="1" shrinkToFit="1"/>
    </xf>
    <xf numFmtId="0" fontId="14" fillId="39" borderId="24" xfId="1" applyFont="1" applyFill="1" applyBorder="1" applyAlignment="1">
      <alignment horizontal="center" vertical="center" wrapText="1" shrinkToFit="1"/>
    </xf>
    <xf numFmtId="0" fontId="14" fillId="0" borderId="20" xfId="1" applyFont="1" applyBorder="1" applyAlignment="1">
      <alignment horizontal="center" vertical="center" wrapText="1" shrinkToFit="1"/>
    </xf>
    <xf numFmtId="0" fontId="14" fillId="0" borderId="21" xfId="1" applyFont="1" applyBorder="1" applyAlignment="1">
      <alignment horizontal="center" vertical="center" wrapText="1" shrinkToFit="1"/>
    </xf>
    <xf numFmtId="0" fontId="17" fillId="0" borderId="21" xfId="1" applyFont="1" applyBorder="1" applyAlignment="1">
      <alignment horizontal="center" vertical="center" wrapText="1" shrinkToFit="1"/>
    </xf>
    <xf numFmtId="0" fontId="17" fillId="0" borderId="22" xfId="1" applyFont="1" applyBorder="1" applyAlignment="1">
      <alignment horizontal="center" vertical="center" wrapText="1" shrinkToFit="1"/>
    </xf>
    <xf numFmtId="0" fontId="17" fillId="0" borderId="16" xfId="1" applyFont="1" applyBorder="1" applyAlignment="1">
      <alignment horizontal="center" vertical="center" wrapText="1" shrinkToFit="1"/>
    </xf>
    <xf numFmtId="0" fontId="17" fillId="0" borderId="17" xfId="1" applyFont="1" applyBorder="1" applyAlignment="1">
      <alignment horizontal="center" vertical="center" wrapText="1" shrinkToFit="1"/>
    </xf>
    <xf numFmtId="0" fontId="17" fillId="0" borderId="18" xfId="1" applyFont="1" applyBorder="1" applyAlignment="1">
      <alignment horizontal="center" vertical="center" wrapText="1" shrinkToFit="1"/>
    </xf>
    <xf numFmtId="0" fontId="26" fillId="0" borderId="11" xfId="1" applyFont="1" applyBorder="1" applyAlignment="1">
      <alignment horizontal="center" vertical="center" wrapText="1" shrinkToFit="1"/>
    </xf>
    <xf numFmtId="0" fontId="26" fillId="0" borderId="12" xfId="1" applyFont="1" applyBorder="1" applyAlignment="1">
      <alignment horizontal="center" vertical="center" wrapText="1" shrinkToFit="1"/>
    </xf>
    <xf numFmtId="0" fontId="26" fillId="0" borderId="13" xfId="1" applyFont="1" applyBorder="1" applyAlignment="1">
      <alignment horizontal="center" vertical="center" wrapText="1" shrinkToFit="1"/>
    </xf>
    <xf numFmtId="0" fontId="16" fillId="0" borderId="0" xfId="1" applyFont="1" applyFill="1" applyBorder="1" applyAlignment="1">
      <alignment vertical="center" wrapText="1" shrinkToFit="1"/>
    </xf>
    <xf numFmtId="0" fontId="14" fillId="0" borderId="16" xfId="1" applyFont="1" applyFill="1" applyBorder="1" applyAlignment="1">
      <alignment vertical="center" wrapText="1" shrinkToFit="1"/>
    </xf>
    <xf numFmtId="0" fontId="14" fillId="0" borderId="17" xfId="1" applyFont="1" applyFill="1" applyBorder="1" applyAlignment="1">
      <alignment vertical="center" wrapText="1" shrinkToFit="1"/>
    </xf>
    <xf numFmtId="0" fontId="14" fillId="0" borderId="18" xfId="1" applyFont="1" applyFill="1" applyBorder="1" applyAlignment="1">
      <alignment vertical="center" wrapText="1" shrinkToFit="1"/>
    </xf>
    <xf numFmtId="0" fontId="10" fillId="0" borderId="0" xfId="1" applyFont="1" applyBorder="1" applyAlignment="1">
      <alignment horizontal="left" vertical="center" wrapText="1" indent="1" shrinkToFit="1"/>
    </xf>
    <xf numFmtId="0" fontId="10" fillId="0" borderId="15" xfId="1" applyFont="1" applyBorder="1" applyAlignment="1">
      <alignment horizontal="left" vertical="center" wrapText="1" indent="1" shrinkToFit="1"/>
    </xf>
    <xf numFmtId="0" fontId="0" fillId="0" borderId="0" xfId="0" applyAlignment="1">
      <alignment horizontal="right" vertical="center"/>
    </xf>
    <xf numFmtId="0" fontId="0" fillId="0" borderId="0" xfId="0" applyNumberFormat="1">
      <alignment vertical="center"/>
    </xf>
    <xf numFmtId="0" fontId="10" fillId="0" borderId="17" xfId="1" applyNumberFormat="1" applyFont="1" applyBorder="1" applyAlignment="1">
      <alignment horizontal="left" vertical="center" wrapText="1" shrinkToFit="1"/>
    </xf>
    <xf numFmtId="0" fontId="11" fillId="0" borderId="18" xfId="1" applyNumberFormat="1" applyFont="1" applyBorder="1" applyAlignment="1">
      <alignment horizontal="left" vertical="center" wrapText="1" shrinkToFit="1"/>
    </xf>
    <xf numFmtId="0" fontId="35" fillId="0" borderId="0" xfId="0" applyFont="1" applyFill="1" applyBorder="1">
      <alignment vertical="center"/>
    </xf>
    <xf numFmtId="41" fontId="35" fillId="64" borderId="10" xfId="631" applyFont="1" applyFill="1" applyBorder="1">
      <alignment vertical="center"/>
    </xf>
    <xf numFmtId="184" fontId="35" fillId="64" borderId="10" xfId="631" applyNumberFormat="1" applyFont="1" applyFill="1" applyBorder="1">
      <alignment vertical="center"/>
    </xf>
    <xf numFmtId="184" fontId="35" fillId="64" borderId="10" xfId="0" applyNumberFormat="1" applyFont="1" applyFill="1" applyBorder="1">
      <alignment vertical="center"/>
    </xf>
    <xf numFmtId="0" fontId="0" fillId="63" borderId="0" xfId="0" applyFill="1">
      <alignment vertical="center"/>
    </xf>
    <xf numFmtId="0" fontId="0" fillId="0" borderId="0" xfId="0" applyFill="1" applyBorder="1" applyAlignment="1">
      <alignment horizontal="center" vertical="center"/>
    </xf>
    <xf numFmtId="184" fontId="0" fillId="33" borderId="10" xfId="0" applyNumberFormat="1" applyFill="1" applyBorder="1">
      <alignment vertical="center"/>
    </xf>
    <xf numFmtId="41" fontId="35" fillId="0" borderId="0" xfId="631" applyFont="1" applyFill="1" applyBorder="1">
      <alignment vertical="center"/>
    </xf>
    <xf numFmtId="0" fontId="15" fillId="35" borderId="17" xfId="1" applyNumberFormat="1" applyFont="1" applyFill="1" applyBorder="1" applyAlignment="1">
      <alignment horizontal="center" vertical="center" wrapText="1" shrinkToFit="1"/>
    </xf>
    <xf numFmtId="0" fontId="27" fillId="35" borderId="17" xfId="1" applyNumberFormat="1" applyFont="1" applyFill="1" applyBorder="1" applyAlignment="1">
      <alignment horizontal="center" vertical="center" wrapText="1" shrinkToFit="1"/>
    </xf>
    <xf numFmtId="0" fontId="0" fillId="0" borderId="0" xfId="0" applyFill="1">
      <alignment vertical="center"/>
    </xf>
    <xf numFmtId="177" fontId="77" fillId="0" borderId="14" xfId="4" applyNumberFormat="1" applyFont="1" applyFill="1" applyBorder="1" applyAlignment="1">
      <alignment horizontal="center" vertical="center" wrapText="1" shrinkToFit="1"/>
    </xf>
    <xf numFmtId="177" fontId="77" fillId="0" borderId="0" xfId="4" applyNumberFormat="1" applyFont="1" applyFill="1" applyBorder="1" applyAlignment="1">
      <alignment horizontal="center" vertical="center" wrapText="1" shrinkToFit="1"/>
    </xf>
    <xf numFmtId="177" fontId="77" fillId="0" borderId="15" xfId="4" applyNumberFormat="1" applyFont="1" applyFill="1" applyBorder="1" applyAlignment="1">
      <alignment horizontal="center" vertical="center" wrapText="1" shrinkToFit="1"/>
    </xf>
    <xf numFmtId="177" fontId="77" fillId="0" borderId="16" xfId="4" applyNumberFormat="1" applyFont="1" applyFill="1" applyBorder="1" applyAlignment="1">
      <alignment horizontal="center" vertical="center" wrapText="1" shrinkToFit="1"/>
    </xf>
    <xf numFmtId="177" fontId="77" fillId="0" borderId="17" xfId="4" applyNumberFormat="1" applyFont="1" applyFill="1" applyBorder="1" applyAlignment="1">
      <alignment horizontal="center" vertical="center" wrapText="1" shrinkToFit="1"/>
    </xf>
    <xf numFmtId="177" fontId="77" fillId="0" borderId="18" xfId="4" applyNumberFormat="1" applyFont="1" applyFill="1" applyBorder="1" applyAlignment="1">
      <alignment horizontal="center" vertical="center" wrapText="1" shrinkToFit="1"/>
    </xf>
  </cellXfs>
  <cellStyles count="633">
    <cellStyle name="20% - 강조색1 10" xfId="5"/>
    <cellStyle name="20% - 강조색1 2" xfId="6"/>
    <cellStyle name="20% - 강조색1 2 2" xfId="7"/>
    <cellStyle name="20% - 강조색1 2 3" xfId="8"/>
    <cellStyle name="20% - 강조색1 3" xfId="9"/>
    <cellStyle name="20% - 강조색1 4" xfId="10"/>
    <cellStyle name="20% - 강조색1 5" xfId="11"/>
    <cellStyle name="20% - 강조색1 6" xfId="12"/>
    <cellStyle name="20% - 강조색1 7" xfId="13"/>
    <cellStyle name="20% - 강조색1 8" xfId="14"/>
    <cellStyle name="20% - 강조색1 9" xfId="15"/>
    <cellStyle name="20% - 강조색2 10" xfId="16"/>
    <cellStyle name="20% - 강조색2 2" xfId="17"/>
    <cellStyle name="20% - 강조색2 2 2" xfId="18"/>
    <cellStyle name="20% - 강조색2 2 3" xfId="19"/>
    <cellStyle name="20% - 강조색2 3" xfId="20"/>
    <cellStyle name="20% - 강조색2 4" xfId="21"/>
    <cellStyle name="20% - 강조색2 5" xfId="22"/>
    <cellStyle name="20% - 강조색2 6" xfId="23"/>
    <cellStyle name="20% - 강조색2 7" xfId="24"/>
    <cellStyle name="20% - 강조색2 8" xfId="25"/>
    <cellStyle name="20% - 강조색2 9" xfId="26"/>
    <cellStyle name="20% - 강조색3 10" xfId="27"/>
    <cellStyle name="20% - 강조색3 2" xfId="28"/>
    <cellStyle name="20% - 강조색3 2 2" xfId="29"/>
    <cellStyle name="20% - 강조색3 2 3" xfId="30"/>
    <cellStyle name="20% - 강조색3 3" xfId="31"/>
    <cellStyle name="20% - 강조색3 4" xfId="32"/>
    <cellStyle name="20% - 강조색3 5" xfId="33"/>
    <cellStyle name="20% - 강조색3 6" xfId="34"/>
    <cellStyle name="20% - 강조색3 7" xfId="35"/>
    <cellStyle name="20% - 강조색3 8" xfId="36"/>
    <cellStyle name="20% - 강조색3 9" xfId="37"/>
    <cellStyle name="20% - 강조색4 10" xfId="38"/>
    <cellStyle name="20% - 강조색4 2" xfId="39"/>
    <cellStyle name="20% - 강조색4 2 2" xfId="40"/>
    <cellStyle name="20% - 강조색4 2 3" xfId="41"/>
    <cellStyle name="20% - 강조색4 3" xfId="42"/>
    <cellStyle name="20% - 강조색4 4" xfId="43"/>
    <cellStyle name="20% - 강조색4 5" xfId="44"/>
    <cellStyle name="20% - 강조색4 6" xfId="45"/>
    <cellStyle name="20% - 강조색4 7" xfId="46"/>
    <cellStyle name="20% - 강조색4 8" xfId="47"/>
    <cellStyle name="20% - 강조색4 9" xfId="48"/>
    <cellStyle name="20% - 강조색5 10" xfId="49"/>
    <cellStyle name="20% - 강조색5 2" xfId="50"/>
    <cellStyle name="20% - 강조색5 2 2" xfId="51"/>
    <cellStyle name="20% - 강조색5 2 3" xfId="52"/>
    <cellStyle name="20% - 강조색5 3" xfId="53"/>
    <cellStyle name="20% - 강조색5 4" xfId="54"/>
    <cellStyle name="20% - 강조색5 5" xfId="55"/>
    <cellStyle name="20% - 강조색5 6" xfId="56"/>
    <cellStyle name="20% - 강조색5 7" xfId="57"/>
    <cellStyle name="20% - 강조색5 8" xfId="58"/>
    <cellStyle name="20% - 강조색5 9" xfId="59"/>
    <cellStyle name="20% - 강조색6 10" xfId="60"/>
    <cellStyle name="20% - 강조색6 2" xfId="61"/>
    <cellStyle name="20% - 강조색6 2 2" xfId="62"/>
    <cellStyle name="20% - 강조색6 2 3" xfId="63"/>
    <cellStyle name="20% - 강조색6 3" xfId="64"/>
    <cellStyle name="20% - 강조색6 4" xfId="65"/>
    <cellStyle name="20% - 강조색6 5" xfId="66"/>
    <cellStyle name="20% - 강조색6 6" xfId="67"/>
    <cellStyle name="20% - 강조색6 7" xfId="68"/>
    <cellStyle name="20% - 강조색6 8" xfId="69"/>
    <cellStyle name="20% - 강조색6 9" xfId="70"/>
    <cellStyle name="40% - 강조색1 10" xfId="71"/>
    <cellStyle name="40% - 강조색1 2" xfId="72"/>
    <cellStyle name="40% - 강조색1 2 2" xfId="73"/>
    <cellStyle name="40% - 강조색1 2 3" xfId="74"/>
    <cellStyle name="40% - 강조색1 3" xfId="75"/>
    <cellStyle name="40% - 강조색1 4" xfId="76"/>
    <cellStyle name="40% - 강조색1 5" xfId="77"/>
    <cellStyle name="40% - 강조색1 6" xfId="78"/>
    <cellStyle name="40% - 강조색1 7" xfId="79"/>
    <cellStyle name="40% - 강조색1 8" xfId="80"/>
    <cellStyle name="40% - 강조색1 9" xfId="81"/>
    <cellStyle name="40% - 강조색2 10" xfId="82"/>
    <cellStyle name="40% - 강조색2 2" xfId="83"/>
    <cellStyle name="40% - 강조색2 2 2" xfId="84"/>
    <cellStyle name="40% - 강조색2 2 3" xfId="85"/>
    <cellStyle name="40% - 강조색2 3" xfId="86"/>
    <cellStyle name="40% - 강조색2 4" xfId="87"/>
    <cellStyle name="40% - 강조색2 5" xfId="88"/>
    <cellStyle name="40% - 강조색2 6" xfId="89"/>
    <cellStyle name="40% - 강조색2 7" xfId="90"/>
    <cellStyle name="40% - 강조색2 8" xfId="91"/>
    <cellStyle name="40% - 강조색2 9" xfId="92"/>
    <cellStyle name="40% - 강조색3 10" xfId="93"/>
    <cellStyle name="40% - 강조색3 2" xfId="94"/>
    <cellStyle name="40% - 강조색3 2 2" xfId="95"/>
    <cellStyle name="40% - 강조색3 2 3" xfId="96"/>
    <cellStyle name="40% - 강조색3 3" xfId="97"/>
    <cellStyle name="40% - 강조색3 4" xfId="98"/>
    <cellStyle name="40% - 강조색3 5" xfId="99"/>
    <cellStyle name="40% - 강조색3 6" xfId="100"/>
    <cellStyle name="40% - 강조색3 7" xfId="101"/>
    <cellStyle name="40% - 강조색3 8" xfId="102"/>
    <cellStyle name="40% - 강조색3 9" xfId="103"/>
    <cellStyle name="40% - 강조색4 10" xfId="104"/>
    <cellStyle name="40% - 강조색4 2" xfId="105"/>
    <cellStyle name="40% - 강조색4 2 2" xfId="106"/>
    <cellStyle name="40% - 강조색4 2 3" xfId="107"/>
    <cellStyle name="40% - 강조색4 3" xfId="108"/>
    <cellStyle name="40% - 강조색4 4" xfId="109"/>
    <cellStyle name="40% - 강조색4 5" xfId="110"/>
    <cellStyle name="40% - 강조색4 6" xfId="111"/>
    <cellStyle name="40% - 강조색4 7" xfId="112"/>
    <cellStyle name="40% - 강조색4 8" xfId="113"/>
    <cellStyle name="40% - 강조색4 9" xfId="114"/>
    <cellStyle name="40% - 강조색5 10" xfId="115"/>
    <cellStyle name="40% - 강조색5 2" xfId="116"/>
    <cellStyle name="40% - 강조색5 2 2" xfId="117"/>
    <cellStyle name="40% - 강조색5 2 3" xfId="118"/>
    <cellStyle name="40% - 강조색5 3" xfId="119"/>
    <cellStyle name="40% - 강조색5 4" xfId="120"/>
    <cellStyle name="40% - 강조색5 5" xfId="121"/>
    <cellStyle name="40% - 강조색5 6" xfId="122"/>
    <cellStyle name="40% - 강조색5 7" xfId="123"/>
    <cellStyle name="40% - 강조색5 8" xfId="124"/>
    <cellStyle name="40% - 강조색5 9" xfId="125"/>
    <cellStyle name="40% - 강조색6 10" xfId="126"/>
    <cellStyle name="40% - 강조색6 2" xfId="127"/>
    <cellStyle name="40% - 강조색6 2 2" xfId="128"/>
    <cellStyle name="40% - 강조색6 2 3" xfId="129"/>
    <cellStyle name="40% - 강조색6 3" xfId="130"/>
    <cellStyle name="40% - 강조색6 4" xfId="131"/>
    <cellStyle name="40% - 강조색6 5" xfId="132"/>
    <cellStyle name="40% - 강조색6 6" xfId="133"/>
    <cellStyle name="40% - 강조색6 7" xfId="134"/>
    <cellStyle name="40% - 강조색6 8" xfId="135"/>
    <cellStyle name="40% - 강조색6 9" xfId="136"/>
    <cellStyle name="60% - 강조색1 10" xfId="137"/>
    <cellStyle name="60% - 강조색1 2" xfId="138"/>
    <cellStyle name="60% - 강조색1 2 2" xfId="139"/>
    <cellStyle name="60% - 강조색1 2 3" xfId="140"/>
    <cellStyle name="60% - 강조색1 3" xfId="141"/>
    <cellStyle name="60% - 강조색1 4" xfId="142"/>
    <cellStyle name="60% - 강조색1 5" xfId="143"/>
    <cellStyle name="60% - 강조색1 6" xfId="144"/>
    <cellStyle name="60% - 강조색1 7" xfId="145"/>
    <cellStyle name="60% - 강조색1 8" xfId="146"/>
    <cellStyle name="60% - 강조색1 9" xfId="147"/>
    <cellStyle name="60% - 강조색2 10" xfId="148"/>
    <cellStyle name="60% - 강조색2 2" xfId="149"/>
    <cellStyle name="60% - 강조색2 2 2" xfId="150"/>
    <cellStyle name="60% - 강조색2 2 3" xfId="151"/>
    <cellStyle name="60% - 강조색2 3" xfId="152"/>
    <cellStyle name="60% - 강조색2 4" xfId="153"/>
    <cellStyle name="60% - 강조색2 5" xfId="154"/>
    <cellStyle name="60% - 강조색2 6" xfId="155"/>
    <cellStyle name="60% - 강조색2 7" xfId="156"/>
    <cellStyle name="60% - 강조색2 8" xfId="157"/>
    <cellStyle name="60% - 강조색2 9" xfId="158"/>
    <cellStyle name="60% - 강조색3 10" xfId="159"/>
    <cellStyle name="60% - 강조색3 2" xfId="160"/>
    <cellStyle name="60% - 강조색3 2 2" xfId="161"/>
    <cellStyle name="60% - 강조색3 2 3" xfId="162"/>
    <cellStyle name="60% - 강조색3 3" xfId="163"/>
    <cellStyle name="60% - 강조색3 4" xfId="164"/>
    <cellStyle name="60% - 강조색3 5" xfId="165"/>
    <cellStyle name="60% - 강조색3 6" xfId="166"/>
    <cellStyle name="60% - 강조색3 7" xfId="167"/>
    <cellStyle name="60% - 강조색3 8" xfId="168"/>
    <cellStyle name="60% - 강조색3 9" xfId="169"/>
    <cellStyle name="60% - 강조색4 10" xfId="170"/>
    <cellStyle name="60% - 강조색4 2" xfId="171"/>
    <cellStyle name="60% - 강조색4 2 2" xfId="172"/>
    <cellStyle name="60% - 강조색4 2 3" xfId="173"/>
    <cellStyle name="60% - 강조색4 3" xfId="174"/>
    <cellStyle name="60% - 강조색4 4" xfId="175"/>
    <cellStyle name="60% - 강조색4 5" xfId="176"/>
    <cellStyle name="60% - 강조색4 6" xfId="177"/>
    <cellStyle name="60% - 강조색4 7" xfId="178"/>
    <cellStyle name="60% - 강조색4 8" xfId="179"/>
    <cellStyle name="60% - 강조색4 9" xfId="180"/>
    <cellStyle name="60% - 강조색5 10" xfId="181"/>
    <cellStyle name="60% - 강조색5 2" xfId="182"/>
    <cellStyle name="60% - 강조색5 2 2" xfId="183"/>
    <cellStyle name="60% - 강조색5 2 3" xfId="184"/>
    <cellStyle name="60% - 강조색5 3" xfId="185"/>
    <cellStyle name="60% - 강조색5 4" xfId="186"/>
    <cellStyle name="60% - 강조색5 5" xfId="187"/>
    <cellStyle name="60% - 강조색5 6" xfId="188"/>
    <cellStyle name="60% - 강조색5 7" xfId="189"/>
    <cellStyle name="60% - 강조색5 8" xfId="190"/>
    <cellStyle name="60% - 강조색5 9" xfId="191"/>
    <cellStyle name="60% - 강조색6 10" xfId="192"/>
    <cellStyle name="60% - 강조색6 2" xfId="193"/>
    <cellStyle name="60% - 강조색6 2 2" xfId="194"/>
    <cellStyle name="60% - 강조색6 2 3" xfId="195"/>
    <cellStyle name="60% - 강조색6 3" xfId="196"/>
    <cellStyle name="60% - 강조색6 4" xfId="197"/>
    <cellStyle name="60% - 강조색6 5" xfId="198"/>
    <cellStyle name="60% - 강조색6 6" xfId="199"/>
    <cellStyle name="60% - 강조색6 7" xfId="200"/>
    <cellStyle name="60% - 강조색6 8" xfId="201"/>
    <cellStyle name="60% - 강조색6 9" xfId="202"/>
    <cellStyle name="Comma [0]_Inputs" xfId="203"/>
    <cellStyle name="Comma_Capex" xfId="204"/>
    <cellStyle name="Currency [0]_Inputs" xfId="205"/>
    <cellStyle name="Currency_Inputs" xfId="206"/>
    <cellStyle name="Grey" xfId="207"/>
    <cellStyle name="Input [yellow]" xfId="208"/>
    <cellStyle name="Normal - Style1" xfId="209"/>
    <cellStyle name="Normal_Capex" xfId="210"/>
    <cellStyle name="Percent [2]" xfId="211"/>
    <cellStyle name="강조색1 10" xfId="212"/>
    <cellStyle name="강조색1 2" xfId="213"/>
    <cellStyle name="강조색1 2 2" xfId="214"/>
    <cellStyle name="강조색1 2 3" xfId="215"/>
    <cellStyle name="강조색1 3" xfId="216"/>
    <cellStyle name="강조색1 4" xfId="217"/>
    <cellStyle name="강조색1 5" xfId="218"/>
    <cellStyle name="강조색1 6" xfId="219"/>
    <cellStyle name="강조색1 7" xfId="220"/>
    <cellStyle name="강조색1 8" xfId="221"/>
    <cellStyle name="강조색1 9" xfId="222"/>
    <cellStyle name="강조색2 10" xfId="223"/>
    <cellStyle name="강조색2 2" xfId="224"/>
    <cellStyle name="강조색2 2 2" xfId="225"/>
    <cellStyle name="강조색2 2 3" xfId="226"/>
    <cellStyle name="강조색2 3" xfId="227"/>
    <cellStyle name="강조색2 4" xfId="228"/>
    <cellStyle name="강조색2 5" xfId="229"/>
    <cellStyle name="강조색2 6" xfId="230"/>
    <cellStyle name="강조색2 7" xfId="231"/>
    <cellStyle name="강조색2 8" xfId="232"/>
    <cellStyle name="강조색2 9" xfId="233"/>
    <cellStyle name="강조색3 10" xfId="234"/>
    <cellStyle name="강조색3 2" xfId="235"/>
    <cellStyle name="강조색3 2 2" xfId="236"/>
    <cellStyle name="강조색3 2 3" xfId="237"/>
    <cellStyle name="강조색3 3" xfId="238"/>
    <cellStyle name="강조색3 4" xfId="239"/>
    <cellStyle name="강조색3 5" xfId="240"/>
    <cellStyle name="강조색3 6" xfId="241"/>
    <cellStyle name="강조색3 7" xfId="242"/>
    <cellStyle name="강조색3 8" xfId="243"/>
    <cellStyle name="강조색3 9" xfId="244"/>
    <cellStyle name="강조색4 10" xfId="245"/>
    <cellStyle name="강조색4 2" xfId="246"/>
    <cellStyle name="강조색4 2 2" xfId="247"/>
    <cellStyle name="강조색4 2 3" xfId="248"/>
    <cellStyle name="강조색4 3" xfId="249"/>
    <cellStyle name="강조색4 4" xfId="250"/>
    <cellStyle name="강조색4 5" xfId="251"/>
    <cellStyle name="강조색4 6" xfId="252"/>
    <cellStyle name="강조색4 7" xfId="253"/>
    <cellStyle name="강조색4 8" xfId="254"/>
    <cellStyle name="강조색4 9" xfId="255"/>
    <cellStyle name="강조색5 10" xfId="256"/>
    <cellStyle name="강조색5 2" xfId="257"/>
    <cellStyle name="강조색5 2 2" xfId="258"/>
    <cellStyle name="강조색5 2 3" xfId="259"/>
    <cellStyle name="강조색5 3" xfId="260"/>
    <cellStyle name="강조색5 4" xfId="261"/>
    <cellStyle name="강조색5 5" xfId="262"/>
    <cellStyle name="강조색5 6" xfId="263"/>
    <cellStyle name="강조색5 7" xfId="264"/>
    <cellStyle name="강조색5 8" xfId="265"/>
    <cellStyle name="강조색5 9" xfId="266"/>
    <cellStyle name="강조색6 10" xfId="267"/>
    <cellStyle name="강조색6 2" xfId="268"/>
    <cellStyle name="강조색6 2 2" xfId="269"/>
    <cellStyle name="강조색6 2 3" xfId="270"/>
    <cellStyle name="강조색6 3" xfId="271"/>
    <cellStyle name="강조색6 4" xfId="272"/>
    <cellStyle name="강조색6 5" xfId="273"/>
    <cellStyle name="강조색6 6" xfId="274"/>
    <cellStyle name="강조색6 7" xfId="275"/>
    <cellStyle name="강조색6 8" xfId="276"/>
    <cellStyle name="강조색6 9" xfId="277"/>
    <cellStyle name="경고문 10" xfId="278"/>
    <cellStyle name="경고문 2" xfId="279"/>
    <cellStyle name="경고문 2 2" xfId="280"/>
    <cellStyle name="경고문 2 3" xfId="281"/>
    <cellStyle name="경고문 3" xfId="282"/>
    <cellStyle name="경고문 4" xfId="283"/>
    <cellStyle name="경고문 5" xfId="284"/>
    <cellStyle name="경고문 6" xfId="285"/>
    <cellStyle name="경고문 7" xfId="286"/>
    <cellStyle name="경고문 8" xfId="287"/>
    <cellStyle name="경고문 9" xfId="288"/>
    <cellStyle name="계산 10" xfId="289"/>
    <cellStyle name="계산 2" xfId="290"/>
    <cellStyle name="계산 2 2" xfId="291"/>
    <cellStyle name="계산 2 3" xfId="292"/>
    <cellStyle name="계산 3" xfId="293"/>
    <cellStyle name="계산 4" xfId="294"/>
    <cellStyle name="계산 5" xfId="295"/>
    <cellStyle name="계산 6" xfId="296"/>
    <cellStyle name="계산 7" xfId="297"/>
    <cellStyle name="계산 8" xfId="298"/>
    <cellStyle name="계산 9" xfId="299"/>
    <cellStyle name="나쁨 10" xfId="300"/>
    <cellStyle name="나쁨 2" xfId="301"/>
    <cellStyle name="나쁨 2 2" xfId="302"/>
    <cellStyle name="나쁨 2 3" xfId="303"/>
    <cellStyle name="나쁨 3" xfId="304"/>
    <cellStyle name="나쁨 4" xfId="305"/>
    <cellStyle name="나쁨 5" xfId="306"/>
    <cellStyle name="나쁨 6" xfId="307"/>
    <cellStyle name="나쁨 7" xfId="308"/>
    <cellStyle name="나쁨 8" xfId="309"/>
    <cellStyle name="나쁨 9" xfId="310"/>
    <cellStyle name="메모 10" xfId="311"/>
    <cellStyle name="메모 2" xfId="312"/>
    <cellStyle name="메모 2 2" xfId="313"/>
    <cellStyle name="메모 2 3" xfId="314"/>
    <cellStyle name="메모 3" xfId="315"/>
    <cellStyle name="메모 4" xfId="316"/>
    <cellStyle name="메모 5" xfId="317"/>
    <cellStyle name="메모 6" xfId="318"/>
    <cellStyle name="메모 7" xfId="319"/>
    <cellStyle name="메모 8" xfId="320"/>
    <cellStyle name="메모 9" xfId="321"/>
    <cellStyle name="백분율 2" xfId="4"/>
    <cellStyle name="보통 10" xfId="322"/>
    <cellStyle name="보통 2" xfId="323"/>
    <cellStyle name="보통 2 2" xfId="324"/>
    <cellStyle name="보통 2 3" xfId="325"/>
    <cellStyle name="보통 3" xfId="326"/>
    <cellStyle name="보통 4" xfId="327"/>
    <cellStyle name="보통 5" xfId="328"/>
    <cellStyle name="보통 6" xfId="329"/>
    <cellStyle name="보통 7" xfId="330"/>
    <cellStyle name="보통 8" xfId="331"/>
    <cellStyle name="보통 9" xfId="332"/>
    <cellStyle name="설명 텍스트 10" xfId="333"/>
    <cellStyle name="설명 텍스트 2" xfId="334"/>
    <cellStyle name="설명 텍스트 2 2" xfId="335"/>
    <cellStyle name="설명 텍스트 2 3" xfId="336"/>
    <cellStyle name="설명 텍스트 3" xfId="337"/>
    <cellStyle name="설명 텍스트 4" xfId="338"/>
    <cellStyle name="설명 텍스트 5" xfId="339"/>
    <cellStyle name="설명 텍스트 6" xfId="340"/>
    <cellStyle name="설명 텍스트 7" xfId="341"/>
    <cellStyle name="설명 텍스트 8" xfId="342"/>
    <cellStyle name="설명 텍스트 9" xfId="343"/>
    <cellStyle name="셀 확인 10" xfId="344"/>
    <cellStyle name="셀 확인 2" xfId="345"/>
    <cellStyle name="셀 확인 2 2" xfId="346"/>
    <cellStyle name="셀 확인 2 3" xfId="347"/>
    <cellStyle name="셀 확인 3" xfId="348"/>
    <cellStyle name="셀 확인 4" xfId="349"/>
    <cellStyle name="셀 확인 5" xfId="350"/>
    <cellStyle name="셀 확인 6" xfId="351"/>
    <cellStyle name="셀 확인 7" xfId="352"/>
    <cellStyle name="셀 확인 8" xfId="353"/>
    <cellStyle name="셀 확인 9" xfId="354"/>
    <cellStyle name="쉼표 [0]" xfId="631" builtinId="6"/>
    <cellStyle name="쉼표 [0] 2" xfId="355"/>
    <cellStyle name="연결된 셀 10" xfId="356"/>
    <cellStyle name="연결된 셀 2" xfId="357"/>
    <cellStyle name="연결된 셀 2 2" xfId="358"/>
    <cellStyle name="연결된 셀 2 3" xfId="359"/>
    <cellStyle name="연결된 셀 3" xfId="360"/>
    <cellStyle name="연결된 셀 4" xfId="361"/>
    <cellStyle name="연결된 셀 5" xfId="362"/>
    <cellStyle name="연결된 셀 6" xfId="363"/>
    <cellStyle name="연결된 셀 7" xfId="364"/>
    <cellStyle name="연결된 셀 8" xfId="365"/>
    <cellStyle name="연결된 셀 9" xfId="366"/>
    <cellStyle name="요약 10" xfId="367"/>
    <cellStyle name="요약 2" xfId="368"/>
    <cellStyle name="요약 2 2" xfId="369"/>
    <cellStyle name="요약 2 3" xfId="370"/>
    <cellStyle name="요약 3" xfId="371"/>
    <cellStyle name="요약 4" xfId="372"/>
    <cellStyle name="요약 5" xfId="373"/>
    <cellStyle name="요약 6" xfId="374"/>
    <cellStyle name="요약 7" xfId="375"/>
    <cellStyle name="요약 8" xfId="376"/>
    <cellStyle name="요약 9" xfId="377"/>
    <cellStyle name="입력 10" xfId="378"/>
    <cellStyle name="입력 2" xfId="379"/>
    <cellStyle name="입력 2 2" xfId="380"/>
    <cellStyle name="입력 2 3" xfId="381"/>
    <cellStyle name="입력 3" xfId="382"/>
    <cellStyle name="입력 4" xfId="383"/>
    <cellStyle name="입력 5" xfId="384"/>
    <cellStyle name="입력 6" xfId="385"/>
    <cellStyle name="입력 7" xfId="386"/>
    <cellStyle name="입력 8" xfId="387"/>
    <cellStyle name="입력 9" xfId="388"/>
    <cellStyle name="제목 1 10" xfId="389"/>
    <cellStyle name="제목 1 2" xfId="390"/>
    <cellStyle name="제목 1 2 2" xfId="391"/>
    <cellStyle name="제목 1 2 3" xfId="392"/>
    <cellStyle name="제목 1 3" xfId="393"/>
    <cellStyle name="제목 1 4" xfId="394"/>
    <cellStyle name="제목 1 5" xfId="395"/>
    <cellStyle name="제목 1 6" xfId="396"/>
    <cellStyle name="제목 1 7" xfId="397"/>
    <cellStyle name="제목 1 8" xfId="398"/>
    <cellStyle name="제목 1 9" xfId="399"/>
    <cellStyle name="제목 10" xfId="400"/>
    <cellStyle name="제목 11" xfId="401"/>
    <cellStyle name="제목 12" xfId="402"/>
    <cellStyle name="제목 13" xfId="403"/>
    <cellStyle name="제목 2 10" xfId="404"/>
    <cellStyle name="제목 2 2" xfId="405"/>
    <cellStyle name="제목 2 2 2" xfId="406"/>
    <cellStyle name="제목 2 2 3" xfId="407"/>
    <cellStyle name="제목 2 3" xfId="408"/>
    <cellStyle name="제목 2 4" xfId="409"/>
    <cellStyle name="제목 2 5" xfId="410"/>
    <cellStyle name="제목 2 6" xfId="411"/>
    <cellStyle name="제목 2 7" xfId="412"/>
    <cellStyle name="제목 2 8" xfId="413"/>
    <cellStyle name="제목 2 9" xfId="414"/>
    <cellStyle name="제목 3 10" xfId="415"/>
    <cellStyle name="제목 3 2" xfId="416"/>
    <cellStyle name="제목 3 2 2" xfId="417"/>
    <cellStyle name="제목 3 2 3" xfId="418"/>
    <cellStyle name="제목 3 3" xfId="419"/>
    <cellStyle name="제목 3 4" xfId="420"/>
    <cellStyle name="제목 3 5" xfId="421"/>
    <cellStyle name="제목 3 6" xfId="422"/>
    <cellStyle name="제목 3 7" xfId="423"/>
    <cellStyle name="제목 3 8" xfId="424"/>
    <cellStyle name="제목 3 9" xfId="425"/>
    <cellStyle name="제목 4 10" xfId="426"/>
    <cellStyle name="제목 4 2" xfId="427"/>
    <cellStyle name="제목 4 2 2" xfId="428"/>
    <cellStyle name="제목 4 2 3" xfId="429"/>
    <cellStyle name="제목 4 3" xfId="430"/>
    <cellStyle name="제목 4 4" xfId="431"/>
    <cellStyle name="제목 4 5" xfId="432"/>
    <cellStyle name="제목 4 6" xfId="433"/>
    <cellStyle name="제목 4 7" xfId="434"/>
    <cellStyle name="제목 4 8" xfId="435"/>
    <cellStyle name="제목 4 9" xfId="436"/>
    <cellStyle name="제목 5" xfId="437"/>
    <cellStyle name="제목 5 2" xfId="438"/>
    <cellStyle name="제목 5 3" xfId="439"/>
    <cellStyle name="제목 6" xfId="440"/>
    <cellStyle name="제목 7" xfId="441"/>
    <cellStyle name="제목 8" xfId="442"/>
    <cellStyle name="제목 9" xfId="443"/>
    <cellStyle name="좋음 10" xfId="444"/>
    <cellStyle name="좋음 2" xfId="445"/>
    <cellStyle name="좋음 2 2" xfId="446"/>
    <cellStyle name="좋음 2 3" xfId="447"/>
    <cellStyle name="좋음 3" xfId="448"/>
    <cellStyle name="좋음 4" xfId="449"/>
    <cellStyle name="좋음 5" xfId="450"/>
    <cellStyle name="좋음 6" xfId="451"/>
    <cellStyle name="좋음 7" xfId="452"/>
    <cellStyle name="좋음 8" xfId="453"/>
    <cellStyle name="좋음 9" xfId="454"/>
    <cellStyle name="출력 10" xfId="455"/>
    <cellStyle name="출력 2" xfId="456"/>
    <cellStyle name="출력 2 2" xfId="457"/>
    <cellStyle name="출력 2 3" xfId="458"/>
    <cellStyle name="출력 3" xfId="459"/>
    <cellStyle name="출력 4" xfId="460"/>
    <cellStyle name="출력 5" xfId="461"/>
    <cellStyle name="출력 6" xfId="462"/>
    <cellStyle name="출력 7" xfId="463"/>
    <cellStyle name="출력 8" xfId="464"/>
    <cellStyle name="출력 9" xfId="465"/>
    <cellStyle name="콤마 [0]_PLDT" xfId="466"/>
    <cellStyle name="콤마_PLDT" xfId="467"/>
    <cellStyle name="통화 [0]" xfId="632" builtinId="7"/>
    <cellStyle name="통화 [0] 2" xfId="468"/>
    <cellStyle name="통화 [0] 2 2" xfId="469"/>
    <cellStyle name="통화 [0] 3" xfId="470"/>
    <cellStyle name="통화 [0] 4" xfId="471"/>
    <cellStyle name="통화 [0] 5" xfId="472"/>
    <cellStyle name="통화 [0] 6" xfId="473"/>
    <cellStyle name="통화 [0] 7" xfId="3"/>
    <cellStyle name="표준" xfId="0" builtinId="0"/>
    <cellStyle name="표준 10" xfId="474"/>
    <cellStyle name="표준 11" xfId="475"/>
    <cellStyle name="표준 12" xfId="476"/>
    <cellStyle name="표준 13" xfId="477"/>
    <cellStyle name="표준 14" xfId="478"/>
    <cellStyle name="표준 15" xfId="479"/>
    <cellStyle name="표준 16" xfId="480"/>
    <cellStyle name="표준 17" xfId="481"/>
    <cellStyle name="표준 18" xfId="482"/>
    <cellStyle name="표준 19" xfId="2"/>
    <cellStyle name="표준 2" xfId="1"/>
    <cellStyle name="표준 2 10" xfId="483"/>
    <cellStyle name="표준 2 11" xfId="484"/>
    <cellStyle name="표준 2 2" xfId="485"/>
    <cellStyle name="표준 2 2 10" xfId="486"/>
    <cellStyle name="표준 2 2 2" xfId="487"/>
    <cellStyle name="표준 2 2 2 2" xfId="488"/>
    <cellStyle name="표준 2 2 2 3" xfId="489"/>
    <cellStyle name="표준 2 2 2 3 2" xfId="490"/>
    <cellStyle name="표준 2 2 2 3 2 2" xfId="491"/>
    <cellStyle name="표준 2 2 2 3 3" xfId="492"/>
    <cellStyle name="표준 2 2 2 3 4" xfId="493"/>
    <cellStyle name="표준 2 2 2 3 5" xfId="494"/>
    <cellStyle name="표준 2 2 2 4" xfId="495"/>
    <cellStyle name="표준 2 2 2 4 2" xfId="496"/>
    <cellStyle name="표준 2 2 2 4 2 2" xfId="497"/>
    <cellStyle name="표준 2 2 2 4 3" xfId="498"/>
    <cellStyle name="표준 2 2 2 4 4" xfId="499"/>
    <cellStyle name="표준 2 2 2 4 5" xfId="500"/>
    <cellStyle name="표준 2 2 2 5" xfId="501"/>
    <cellStyle name="표준 2 2 2 5 2" xfId="502"/>
    <cellStyle name="표준 2 2 2 6" xfId="503"/>
    <cellStyle name="표준 2 2 2 7" xfId="504"/>
    <cellStyle name="표준 2 2 2 8" xfId="505"/>
    <cellStyle name="표준 2 2 3" xfId="506"/>
    <cellStyle name="표준 2 2 4" xfId="507"/>
    <cellStyle name="표준 2 2 5" xfId="508"/>
    <cellStyle name="표준 2 2 6" xfId="509"/>
    <cellStyle name="표준 2 2 6 2" xfId="510"/>
    <cellStyle name="표준 2 2 6 2 2" xfId="511"/>
    <cellStyle name="표준 2 2 6 3" xfId="512"/>
    <cellStyle name="표준 2 2 6 4" xfId="513"/>
    <cellStyle name="표준 2 2 6 5" xfId="514"/>
    <cellStyle name="표준 2 2 7" xfId="515"/>
    <cellStyle name="표준 2 2 7 2" xfId="516"/>
    <cellStyle name="표준 2 2 8" xfId="517"/>
    <cellStyle name="표준 2 2 9" xfId="518"/>
    <cellStyle name="표준 2 3" xfId="519"/>
    <cellStyle name="표준 2 4" xfId="520"/>
    <cellStyle name="표준 2 4 2" xfId="521"/>
    <cellStyle name="표준 2 4 3" xfId="522"/>
    <cellStyle name="표준 2 4 3 2" xfId="523"/>
    <cellStyle name="표준 2 4 3 2 2" xfId="524"/>
    <cellStyle name="표준 2 4 3 3" xfId="525"/>
    <cellStyle name="표준 2 4 3 4" xfId="526"/>
    <cellStyle name="표준 2 4 3 5" xfId="527"/>
    <cellStyle name="표준 2 4 4" xfId="528"/>
    <cellStyle name="표준 2 4 4 2" xfId="529"/>
    <cellStyle name="표준 2 4 4 2 2" xfId="530"/>
    <cellStyle name="표준 2 4 4 3" xfId="531"/>
    <cellStyle name="표준 2 4 4 4" xfId="532"/>
    <cellStyle name="표준 2 4 4 5" xfId="533"/>
    <cellStyle name="표준 2 4 5" xfId="534"/>
    <cellStyle name="표준 2 4 5 2" xfId="535"/>
    <cellStyle name="표준 2 4 6" xfId="536"/>
    <cellStyle name="표준 2 4 7" xfId="537"/>
    <cellStyle name="표준 2 4 8" xfId="538"/>
    <cellStyle name="표준 2 5" xfId="539"/>
    <cellStyle name="표준 2 5 2" xfId="540"/>
    <cellStyle name="표준 2 5 2 2" xfId="541"/>
    <cellStyle name="표준 2 5 3" xfId="542"/>
    <cellStyle name="표준 2 5 4" xfId="543"/>
    <cellStyle name="표준 2 5 5" xfId="544"/>
    <cellStyle name="표준 2 6" xfId="545"/>
    <cellStyle name="표준 2 6 2" xfId="546"/>
    <cellStyle name="표준 2 6 2 2" xfId="547"/>
    <cellStyle name="표준 2 6 3" xfId="548"/>
    <cellStyle name="표준 2 6 4" xfId="549"/>
    <cellStyle name="표준 2 6 5" xfId="550"/>
    <cellStyle name="표준 2 7" xfId="551"/>
    <cellStyle name="표준 2 7 2" xfId="552"/>
    <cellStyle name="표준 2 8" xfId="553"/>
    <cellStyle name="표준 2 9" xfId="554"/>
    <cellStyle name="표준 20" xfId="555"/>
    <cellStyle name="표준 21" xfId="556"/>
    <cellStyle name="표준 22" xfId="557"/>
    <cellStyle name="표준 22 2" xfId="558"/>
    <cellStyle name="표준 22 2 2" xfId="559"/>
    <cellStyle name="표준 22 2 2 2" xfId="560"/>
    <cellStyle name="표준 22 2 3" xfId="561"/>
    <cellStyle name="표준 22 2 4" xfId="562"/>
    <cellStyle name="표준 22 2 5" xfId="563"/>
    <cellStyle name="표준 22 3" xfId="564"/>
    <cellStyle name="표준 22 3 2" xfId="565"/>
    <cellStyle name="표준 22 4" xfId="566"/>
    <cellStyle name="표준 22 5" xfId="567"/>
    <cellStyle name="표준 22 6" xfId="568"/>
    <cellStyle name="표준 23" xfId="569"/>
    <cellStyle name="표준 23 2" xfId="570"/>
    <cellStyle name="표준 23 2 2" xfId="571"/>
    <cellStyle name="표준 23 2 2 2" xfId="572"/>
    <cellStyle name="표준 23 2 3" xfId="573"/>
    <cellStyle name="표준 23 2 4" xfId="574"/>
    <cellStyle name="표준 23 2 5" xfId="575"/>
    <cellStyle name="표준 23 3" xfId="576"/>
    <cellStyle name="표준 23 3 2" xfId="577"/>
    <cellStyle name="표준 23 4" xfId="578"/>
    <cellStyle name="표준 23 5" xfId="579"/>
    <cellStyle name="표준 23 6" xfId="580"/>
    <cellStyle name="표준 24" xfId="581"/>
    <cellStyle name="표준 24 2" xfId="582"/>
    <cellStyle name="표준 24 2 2" xfId="583"/>
    <cellStyle name="표준 24 2 2 2" xfId="584"/>
    <cellStyle name="표준 24 2 3" xfId="585"/>
    <cellStyle name="표준 24 2 4" xfId="586"/>
    <cellStyle name="표준 24 2 5" xfId="587"/>
    <cellStyle name="표준 24 3" xfId="588"/>
    <cellStyle name="표준 24 3 2" xfId="589"/>
    <cellStyle name="표준 24 4" xfId="590"/>
    <cellStyle name="표준 24 5" xfId="591"/>
    <cellStyle name="표준 24 6" xfId="592"/>
    <cellStyle name="표준 25" xfId="593"/>
    <cellStyle name="표준 26" xfId="594"/>
    <cellStyle name="표준 26 2" xfId="595"/>
    <cellStyle name="표준 26 2 2" xfId="596"/>
    <cellStyle name="표준 26 3" xfId="597"/>
    <cellStyle name="표준 26 4" xfId="598"/>
    <cellStyle name="표준 26 5" xfId="599"/>
    <cellStyle name="표준 27" xfId="600"/>
    <cellStyle name="표준 27 2" xfId="601"/>
    <cellStyle name="표준 27 2 2" xfId="602"/>
    <cellStyle name="표준 27 3" xfId="603"/>
    <cellStyle name="표준 27 4" xfId="604"/>
    <cellStyle name="표준 27 5" xfId="605"/>
    <cellStyle name="표준 3" xfId="606"/>
    <cellStyle name="표준 3 2" xfId="607"/>
    <cellStyle name="표준 3 2 2" xfId="608"/>
    <cellStyle name="표준 3 2 2 2" xfId="609"/>
    <cellStyle name="표준 3 2 3" xfId="610"/>
    <cellStyle name="표준 3 2 4" xfId="611"/>
    <cellStyle name="표준 3 2 5" xfId="612"/>
    <cellStyle name="표준 4" xfId="613"/>
    <cellStyle name="표준 5" xfId="614"/>
    <cellStyle name="표준 5 2" xfId="615"/>
    <cellStyle name="표준 5 3" xfId="616"/>
    <cellStyle name="표준 6" xfId="617"/>
    <cellStyle name="표준 7" xfId="618"/>
    <cellStyle name="표준 8" xfId="619"/>
    <cellStyle name="표준 9" xfId="620"/>
    <cellStyle name="하이퍼링크 2" xfId="621"/>
    <cellStyle name="하이퍼링크 2 2" xfId="622"/>
    <cellStyle name="하이퍼링크 2 3" xfId="623"/>
    <cellStyle name="하이퍼링크 3" xfId="624"/>
    <cellStyle name="하이퍼링크 3 2" xfId="625"/>
    <cellStyle name="하이퍼링크 3 3" xfId="626"/>
    <cellStyle name="하이퍼링크 4" xfId="627"/>
    <cellStyle name="하이퍼링크 5" xfId="628"/>
    <cellStyle name="하이퍼링크 6" xfId="629"/>
    <cellStyle name="하이퍼링크 7" xfId="63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2</xdr:row>
      <xdr:rowOff>104775</xdr:rowOff>
    </xdr:from>
    <xdr:to>
      <xdr:col>7</xdr:col>
      <xdr:colOff>9525</xdr:colOff>
      <xdr:row>4</xdr:row>
      <xdr:rowOff>114300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123825" y="447675"/>
          <a:ext cx="6391275" cy="352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45720" tIns="36576" rIns="0" bIns="0" anchor="b" upright="1"/>
        <a:lstStyle/>
        <a:p>
          <a:pPr algn="ctr" rtl="0">
            <a:defRPr sz="1000"/>
          </a:pPr>
          <a:r>
            <a:rPr lang="en-US" altLang="ko-KR" sz="2100" b="1" i="0" u="sng" strike="noStrike">
              <a:solidFill>
                <a:srgbClr val="000000"/>
              </a:solidFill>
              <a:latin typeface="Times New Roman"/>
              <a:cs typeface="Times New Roman"/>
            </a:rPr>
            <a:t>PROFORMA   INVOICE</a:t>
          </a:r>
        </a:p>
      </xdr:txBody>
    </xdr:sp>
    <xdr:clientData/>
  </xdr:twoCellAnchor>
  <xdr:twoCellAnchor>
    <xdr:from>
      <xdr:col>0</xdr:col>
      <xdr:colOff>0</xdr:colOff>
      <xdr:row>0</xdr:row>
      <xdr:rowOff>2627</xdr:rowOff>
    </xdr:from>
    <xdr:to>
      <xdr:col>7</xdr:col>
      <xdr:colOff>38100</xdr:colOff>
      <xdr:row>2</xdr:row>
      <xdr:rowOff>26276</xdr:rowOff>
    </xdr:to>
    <xdr:sp macro="" textlink="">
      <xdr:nvSpPr>
        <xdr:cNvPr id="3" name="직사각형 2"/>
        <xdr:cNvSpPr/>
      </xdr:nvSpPr>
      <xdr:spPr>
        <a:xfrm>
          <a:off x="0" y="2627"/>
          <a:ext cx="6543675" cy="366549"/>
        </a:xfrm>
        <a:prstGeom prst="rect">
          <a:avLst/>
        </a:prstGeom>
        <a:solidFill>
          <a:srgbClr val="F9E1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6</xdr:col>
      <xdr:colOff>593177</xdr:colOff>
      <xdr:row>0</xdr:row>
      <xdr:rowOff>1</xdr:rowOff>
    </xdr:from>
    <xdr:to>
      <xdr:col>6</xdr:col>
      <xdr:colOff>1421556</xdr:colOff>
      <xdr:row>2</xdr:row>
      <xdr:rowOff>16728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79477" y="1"/>
          <a:ext cx="828379" cy="35962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166687</xdr:colOff>
      <xdr:row>24</xdr:row>
      <xdr:rowOff>133350</xdr:rowOff>
    </xdr:from>
    <xdr:to>
      <xdr:col>5</xdr:col>
      <xdr:colOff>414337</xdr:colOff>
      <xdr:row>25</xdr:row>
      <xdr:rowOff>219075</xdr:rowOff>
    </xdr:to>
    <xdr:sp macro="" textlink="">
      <xdr:nvSpPr>
        <xdr:cNvPr id="2" name="Text Box 3"/>
        <xdr:cNvSpPr txBox="1">
          <a:spLocks noChangeArrowheads="1"/>
        </xdr:cNvSpPr>
      </xdr:nvSpPr>
      <xdr:spPr bwMode="auto">
        <a:xfrm>
          <a:off x="1557337" y="5181600"/>
          <a:ext cx="3419475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32004" rIns="36576" bIns="0" anchor="b" upright="1"/>
        <a:lstStyle/>
        <a:p>
          <a:pPr algn="ctr" rtl="1">
            <a:defRPr sz="1000"/>
          </a:pPr>
          <a:r>
            <a:rPr lang="en-US" altLang="ko-KR" sz="1400" b="1" i="0" strike="noStrike">
              <a:solidFill>
                <a:srgbClr val="000000"/>
              </a:solidFill>
              <a:latin typeface="Times New Roman"/>
              <a:cs typeface="Times New Roman"/>
            </a:rPr>
            <a:t>USED VEHICLES </a:t>
          </a:r>
          <a:r>
            <a:rPr lang="en-US" altLang="ko-KR" sz="1400" b="1" i="0" strike="noStrike" baseline="0">
              <a:solidFill>
                <a:srgbClr val="000000"/>
              </a:solidFill>
              <a:latin typeface="Times New Roman"/>
              <a:cs typeface="Times New Roman"/>
            </a:rPr>
            <a:t> 1</a:t>
          </a:r>
          <a:r>
            <a:rPr lang="en-US" altLang="ko-KR" sz="1400" b="1" i="0" strike="noStrike">
              <a:solidFill>
                <a:srgbClr val="000000"/>
              </a:solidFill>
              <a:latin typeface="Times New Roman"/>
              <a:cs typeface="Times New Roman"/>
            </a:rPr>
            <a:t> UNIT</a:t>
          </a:r>
        </a:p>
      </xdr:txBody>
    </xdr:sp>
    <xdr:clientData/>
  </xdr:twoCellAnchor>
  <xdr:twoCellAnchor editAs="oneCell">
    <xdr:from>
      <xdr:col>4</xdr:col>
      <xdr:colOff>800099</xdr:colOff>
      <xdr:row>32</xdr:row>
      <xdr:rowOff>289559</xdr:rowOff>
    </xdr:from>
    <xdr:to>
      <xdr:col>7</xdr:col>
      <xdr:colOff>69850</xdr:colOff>
      <xdr:row>34</xdr:row>
      <xdr:rowOff>714375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19574" y="6852284"/>
          <a:ext cx="1993901" cy="119634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0</xdr:row>
      <xdr:rowOff>2626</xdr:rowOff>
    </xdr:from>
    <xdr:to>
      <xdr:col>8</xdr:col>
      <xdr:colOff>28575</xdr:colOff>
      <xdr:row>2</xdr:row>
      <xdr:rowOff>26275</xdr:rowOff>
    </xdr:to>
    <xdr:sp macro="" textlink="">
      <xdr:nvSpPr>
        <xdr:cNvPr id="4" name="직사각형 3"/>
        <xdr:cNvSpPr/>
      </xdr:nvSpPr>
      <xdr:spPr>
        <a:xfrm>
          <a:off x="0" y="2626"/>
          <a:ext cx="6543675" cy="366549"/>
        </a:xfrm>
        <a:prstGeom prst="rect">
          <a:avLst/>
        </a:prstGeom>
        <a:solidFill>
          <a:srgbClr val="F9E1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6</xdr:col>
      <xdr:colOff>97877</xdr:colOff>
      <xdr:row>0</xdr:row>
      <xdr:rowOff>0</xdr:rowOff>
    </xdr:from>
    <xdr:to>
      <xdr:col>6</xdr:col>
      <xdr:colOff>926256</xdr:colOff>
      <xdr:row>2</xdr:row>
      <xdr:rowOff>16727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08052" y="0"/>
          <a:ext cx="828379" cy="359627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3</xdr:row>
      <xdr:rowOff>114300</xdr:rowOff>
    </xdr:from>
    <xdr:to>
      <xdr:col>7</xdr:col>
      <xdr:colOff>0</xdr:colOff>
      <xdr:row>5</xdr:row>
      <xdr:rowOff>123825</xdr:rowOff>
    </xdr:to>
    <xdr:sp macro="" textlink="">
      <xdr:nvSpPr>
        <xdr:cNvPr id="6" name="Text Box 1"/>
        <xdr:cNvSpPr txBox="1">
          <a:spLocks noChangeArrowheads="1"/>
        </xdr:cNvSpPr>
      </xdr:nvSpPr>
      <xdr:spPr bwMode="auto">
        <a:xfrm>
          <a:off x="95250" y="628650"/>
          <a:ext cx="6324600" cy="352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45720" tIns="36576" rIns="0" bIns="0" anchor="b" upright="1"/>
        <a:lstStyle/>
        <a:p>
          <a:pPr algn="ctr" rtl="0">
            <a:defRPr sz="1000"/>
          </a:pPr>
          <a:r>
            <a:rPr lang="en-US" altLang="ko-KR" sz="2100" b="1" i="0" u="sng" strike="noStrike">
              <a:solidFill>
                <a:srgbClr val="000000"/>
              </a:solidFill>
              <a:latin typeface="Times New Roman"/>
              <a:cs typeface="Times New Roman"/>
            </a:rPr>
            <a:t>PACKING</a:t>
          </a:r>
          <a:r>
            <a:rPr lang="en-US" altLang="ko-KR" sz="2100" b="1" i="0" u="sng" strike="noStrike" baseline="0">
              <a:solidFill>
                <a:srgbClr val="000000"/>
              </a:solidFill>
              <a:latin typeface="Times New Roman"/>
              <a:cs typeface="Times New Roman"/>
            </a:rPr>
            <a:t> LIST</a:t>
          </a:r>
          <a:endParaRPr lang="en-US" altLang="ko-KR" sz="2100" b="1" i="0" u="sng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247650</xdr:colOff>
      <xdr:row>24</xdr:row>
      <xdr:rowOff>123825</xdr:rowOff>
    </xdr:from>
    <xdr:to>
      <xdr:col>5</xdr:col>
      <xdr:colOff>495300</xdr:colOff>
      <xdr:row>25</xdr:row>
      <xdr:rowOff>209550</xdr:rowOff>
    </xdr:to>
    <xdr:sp macro="" textlink="">
      <xdr:nvSpPr>
        <xdr:cNvPr id="2" name="Text Box 3"/>
        <xdr:cNvSpPr txBox="1">
          <a:spLocks noChangeArrowheads="1"/>
        </xdr:cNvSpPr>
      </xdr:nvSpPr>
      <xdr:spPr bwMode="auto">
        <a:xfrm>
          <a:off x="1571625" y="4962525"/>
          <a:ext cx="3295650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32004" rIns="36576" bIns="0" anchor="b" upright="1"/>
        <a:lstStyle/>
        <a:p>
          <a:pPr algn="ctr" rtl="1">
            <a:defRPr sz="1000"/>
          </a:pPr>
          <a:r>
            <a:rPr lang="en-US" altLang="ko-KR" sz="1400" b="1" i="0" strike="noStrike">
              <a:solidFill>
                <a:srgbClr val="000000"/>
              </a:solidFill>
              <a:latin typeface="Times New Roman"/>
              <a:cs typeface="Times New Roman"/>
            </a:rPr>
            <a:t>USED VEHICLES </a:t>
          </a:r>
          <a:r>
            <a:rPr lang="en-US" altLang="ko-KR" sz="1400" b="1" i="0" strike="noStrike" baseline="0">
              <a:solidFill>
                <a:srgbClr val="000000"/>
              </a:solidFill>
              <a:latin typeface="Times New Roman"/>
              <a:cs typeface="Times New Roman"/>
            </a:rPr>
            <a:t> 1</a:t>
          </a:r>
          <a:r>
            <a:rPr lang="en-US" altLang="ko-KR" sz="1400" b="1" i="0" strike="noStrike">
              <a:solidFill>
                <a:srgbClr val="000000"/>
              </a:solidFill>
              <a:latin typeface="Times New Roman"/>
              <a:cs typeface="Times New Roman"/>
            </a:rPr>
            <a:t> UNIT</a:t>
          </a:r>
        </a:p>
      </xdr:txBody>
    </xdr:sp>
    <xdr:clientData/>
  </xdr:twoCellAnchor>
  <xdr:twoCellAnchor>
    <xdr:from>
      <xdr:col>1</xdr:col>
      <xdr:colOff>19050</xdr:colOff>
      <xdr:row>3</xdr:row>
      <xdr:rowOff>85725</xdr:rowOff>
    </xdr:from>
    <xdr:to>
      <xdr:col>7</xdr:col>
      <xdr:colOff>0</xdr:colOff>
      <xdr:row>5</xdr:row>
      <xdr:rowOff>95250</xdr:rowOff>
    </xdr:to>
    <xdr:sp macro="" textlink="">
      <xdr:nvSpPr>
        <xdr:cNvPr id="3" name="Text Box 1"/>
        <xdr:cNvSpPr txBox="1">
          <a:spLocks noChangeArrowheads="1"/>
        </xdr:cNvSpPr>
      </xdr:nvSpPr>
      <xdr:spPr bwMode="auto">
        <a:xfrm>
          <a:off x="114300" y="600075"/>
          <a:ext cx="6076950" cy="276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45720" tIns="36576" rIns="0" bIns="0" anchor="b" upright="1"/>
        <a:lstStyle/>
        <a:p>
          <a:pPr algn="ctr" rtl="0">
            <a:defRPr sz="1000"/>
          </a:pPr>
          <a:r>
            <a:rPr lang="en-US" altLang="ko-KR" sz="2100" b="1" i="0" u="sng" strike="noStrike">
              <a:solidFill>
                <a:srgbClr val="000000"/>
              </a:solidFill>
              <a:latin typeface="Times New Roman"/>
              <a:cs typeface="Times New Roman"/>
            </a:rPr>
            <a:t>COMMERCIAL INVOICE</a:t>
          </a:r>
        </a:p>
      </xdr:txBody>
    </xdr:sp>
    <xdr:clientData/>
  </xdr:twoCellAnchor>
  <xdr:twoCellAnchor editAs="oneCell">
    <xdr:from>
      <xdr:col>4</xdr:col>
      <xdr:colOff>790574</xdr:colOff>
      <xdr:row>34</xdr:row>
      <xdr:rowOff>133349</xdr:rowOff>
    </xdr:from>
    <xdr:to>
      <xdr:col>7</xdr:col>
      <xdr:colOff>82550</xdr:colOff>
      <xdr:row>36</xdr:row>
      <xdr:rowOff>790575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19549" y="6838949"/>
          <a:ext cx="2159001" cy="129540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0</xdr:row>
      <xdr:rowOff>2626</xdr:rowOff>
    </xdr:from>
    <xdr:to>
      <xdr:col>8</xdr:col>
      <xdr:colOff>28575</xdr:colOff>
      <xdr:row>2</xdr:row>
      <xdr:rowOff>26275</xdr:rowOff>
    </xdr:to>
    <xdr:sp macro="" textlink="">
      <xdr:nvSpPr>
        <xdr:cNvPr id="5" name="직사각형 4"/>
        <xdr:cNvSpPr/>
      </xdr:nvSpPr>
      <xdr:spPr>
        <a:xfrm>
          <a:off x="0" y="2626"/>
          <a:ext cx="6305550" cy="366549"/>
        </a:xfrm>
        <a:prstGeom prst="rect">
          <a:avLst/>
        </a:prstGeom>
        <a:solidFill>
          <a:srgbClr val="F9E1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5</xdr:col>
      <xdr:colOff>888452</xdr:colOff>
      <xdr:row>0</xdr:row>
      <xdr:rowOff>0</xdr:rowOff>
    </xdr:from>
    <xdr:to>
      <xdr:col>6</xdr:col>
      <xdr:colOff>811956</xdr:colOff>
      <xdr:row>2</xdr:row>
      <xdr:rowOff>16727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60427" y="0"/>
          <a:ext cx="828379" cy="3596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C000"/>
  </sheetPr>
  <dimension ref="A2:L26"/>
  <sheetViews>
    <sheetView workbookViewId="0">
      <selection activeCell="C14" sqref="C14"/>
    </sheetView>
  </sheetViews>
  <sheetFormatPr defaultRowHeight="16.5" x14ac:dyDescent="0.3"/>
  <cols>
    <col min="1" max="1" width="11" style="90" bestFit="1" customWidth="1"/>
    <col min="2" max="2" width="39.5" style="90" bestFit="1" customWidth="1"/>
    <col min="3" max="3" width="47.375" style="90" bestFit="1" customWidth="1"/>
    <col min="4" max="4" width="9" style="90"/>
    <col min="5" max="5" width="5.25" style="90" customWidth="1"/>
    <col min="6" max="6" width="24" style="90" bestFit="1" customWidth="1"/>
    <col min="7" max="7" width="5.5" style="90" bestFit="1" customWidth="1"/>
    <col min="8" max="10" width="13.75" style="90" bestFit="1" customWidth="1"/>
    <col min="11" max="11" width="10.875" style="90" bestFit="1" customWidth="1"/>
    <col min="12" max="12" width="13.875" style="94" bestFit="1" customWidth="1"/>
    <col min="13" max="16384" width="9" style="94"/>
  </cols>
  <sheetData>
    <row r="2" spans="1:12" x14ac:dyDescent="0.3">
      <c r="A2" s="91" t="s">
        <v>141</v>
      </c>
      <c r="B2" s="90" t="s">
        <v>142</v>
      </c>
      <c r="C2" s="92" t="s">
        <v>162</v>
      </c>
      <c r="H2" s="93" t="s">
        <v>163</v>
      </c>
      <c r="I2" s="93" t="s">
        <v>164</v>
      </c>
      <c r="J2" s="93" t="s">
        <v>165</v>
      </c>
      <c r="K2" s="99" t="s">
        <v>201</v>
      </c>
      <c r="L2" s="248"/>
    </row>
    <row r="3" spans="1:12" x14ac:dyDescent="0.3">
      <c r="A3" s="91" t="s">
        <v>141</v>
      </c>
      <c r="B3" s="90" t="s">
        <v>98</v>
      </c>
      <c r="C3" s="92" t="s">
        <v>166</v>
      </c>
      <c r="E3" s="90" t="s">
        <v>167</v>
      </c>
      <c r="F3" s="108" t="s">
        <v>159</v>
      </c>
      <c r="G3" s="90" t="s">
        <v>168</v>
      </c>
      <c r="H3" s="93">
        <v>2400000</v>
      </c>
      <c r="I3" s="93">
        <v>2400000</v>
      </c>
      <c r="J3" s="93">
        <v>2400000</v>
      </c>
      <c r="K3" s="93">
        <v>2400000</v>
      </c>
    </row>
    <row r="4" spans="1:12" x14ac:dyDescent="0.3">
      <c r="A4" s="91" t="s">
        <v>141</v>
      </c>
      <c r="B4" s="90" t="s">
        <v>143</v>
      </c>
      <c r="C4" s="92">
        <v>2000</v>
      </c>
      <c r="E4" s="90" t="s">
        <v>169</v>
      </c>
      <c r="F4" s="106" t="s">
        <v>170</v>
      </c>
      <c r="G4" s="90" t="s">
        <v>168</v>
      </c>
      <c r="H4" s="93">
        <v>100000</v>
      </c>
      <c r="I4" s="93">
        <v>150000</v>
      </c>
      <c r="J4" s="93">
        <v>300000</v>
      </c>
      <c r="K4" s="99">
        <v>0</v>
      </c>
    </row>
    <row r="5" spans="1:12" x14ac:dyDescent="0.3">
      <c r="A5" s="91" t="s">
        <v>141</v>
      </c>
      <c r="B5" s="90" t="s">
        <v>144</v>
      </c>
      <c r="C5" s="95" t="s">
        <v>171</v>
      </c>
      <c r="E5" s="90" t="s">
        <v>169</v>
      </c>
      <c r="F5" s="106" t="s">
        <v>160</v>
      </c>
      <c r="G5" s="90" t="s">
        <v>172</v>
      </c>
      <c r="H5" s="93">
        <v>100000</v>
      </c>
      <c r="I5" s="93">
        <v>100000</v>
      </c>
      <c r="J5" s="93">
        <v>100000</v>
      </c>
      <c r="K5" s="93">
        <v>100000</v>
      </c>
    </row>
    <row r="6" spans="1:12" x14ac:dyDescent="0.3">
      <c r="A6" s="91" t="s">
        <v>141</v>
      </c>
      <c r="B6" s="90" t="s">
        <v>145</v>
      </c>
      <c r="C6" s="92" t="s">
        <v>173</v>
      </c>
      <c r="E6" s="90" t="s">
        <v>202</v>
      </c>
      <c r="F6" s="90" t="s">
        <v>203</v>
      </c>
      <c r="G6" s="90" t="s">
        <v>204</v>
      </c>
    </row>
    <row r="7" spans="1:12" x14ac:dyDescent="0.3">
      <c r="E7" s="90" t="s">
        <v>174</v>
      </c>
      <c r="F7" s="106" t="s">
        <v>175</v>
      </c>
      <c r="G7" s="90" t="s">
        <v>172</v>
      </c>
      <c r="H7" s="93">
        <v>300000</v>
      </c>
      <c r="I7" s="93">
        <v>300000</v>
      </c>
      <c r="J7" s="93">
        <v>300000</v>
      </c>
      <c r="K7" s="93">
        <v>300000</v>
      </c>
      <c r="L7" s="241"/>
    </row>
    <row r="8" spans="1:12" x14ac:dyDescent="0.3">
      <c r="A8" s="91" t="s">
        <v>146</v>
      </c>
      <c r="B8" s="90" t="s">
        <v>147</v>
      </c>
      <c r="C8" s="92" t="s">
        <v>177</v>
      </c>
      <c r="E8" s="90" t="s">
        <v>174</v>
      </c>
      <c r="F8" s="106" t="s">
        <v>176</v>
      </c>
      <c r="G8" s="90" t="s">
        <v>172</v>
      </c>
      <c r="H8" s="93">
        <v>300000</v>
      </c>
      <c r="I8" s="93">
        <v>300000</v>
      </c>
      <c r="J8" s="93">
        <v>300000</v>
      </c>
      <c r="K8" s="93">
        <v>300000</v>
      </c>
    </row>
    <row r="9" spans="1:12" x14ac:dyDescent="0.3">
      <c r="A9" s="91" t="s">
        <v>146</v>
      </c>
      <c r="B9" s="90" t="s">
        <v>148</v>
      </c>
      <c r="C9" s="97" t="s">
        <v>2</v>
      </c>
      <c r="G9" s="90" t="s">
        <v>172</v>
      </c>
      <c r="H9" s="242">
        <f>SUM(H3:H8)</f>
        <v>3200000</v>
      </c>
      <c r="I9" s="242">
        <f>SUM(I3:I8)</f>
        <v>3250000</v>
      </c>
      <c r="J9" s="242">
        <f>SUM(J3:J8)</f>
        <v>3400000</v>
      </c>
      <c r="K9" s="242">
        <f>SUM(K3:K8)</f>
        <v>3100000</v>
      </c>
    </row>
    <row r="10" spans="1:12" x14ac:dyDescent="0.3">
      <c r="A10" s="91" t="s">
        <v>146</v>
      </c>
      <c r="B10" s="90" t="s">
        <v>149</v>
      </c>
      <c r="C10" s="97" t="s">
        <v>178</v>
      </c>
      <c r="F10" s="107" t="s">
        <v>199</v>
      </c>
      <c r="G10" s="90" t="s">
        <v>168</v>
      </c>
      <c r="H10" s="243">
        <f>H9/$G$19</f>
        <v>2857.1428571428573</v>
      </c>
      <c r="I10" s="243">
        <f>I9/$G$19</f>
        <v>2901.7857142857142</v>
      </c>
      <c r="J10" s="243">
        <f>J9/$G$19</f>
        <v>3035.7142857142858</v>
      </c>
      <c r="K10" s="243">
        <f>K9/$G$19</f>
        <v>2767.8571428571427</v>
      </c>
    </row>
    <row r="11" spans="1:12" x14ac:dyDescent="0.3">
      <c r="A11" s="91" t="s">
        <v>146</v>
      </c>
      <c r="B11" s="90" t="s">
        <v>150</v>
      </c>
      <c r="C11" s="100" t="s">
        <v>179</v>
      </c>
      <c r="F11" s="107"/>
      <c r="G11" s="93"/>
      <c r="H11" s="93"/>
      <c r="I11" s="93"/>
      <c r="J11" s="93"/>
    </row>
    <row r="12" spans="1:12" x14ac:dyDescent="0.3">
      <c r="A12" s="91" t="s">
        <v>146</v>
      </c>
      <c r="B12" s="90" t="s">
        <v>151</v>
      </c>
      <c r="C12" s="92" t="s">
        <v>180</v>
      </c>
      <c r="E12" s="90" t="s">
        <v>167</v>
      </c>
      <c r="F12" s="107" t="s">
        <v>73</v>
      </c>
      <c r="G12" s="93"/>
      <c r="H12" s="93">
        <v>30000</v>
      </c>
      <c r="I12" s="93">
        <v>30000</v>
      </c>
      <c r="J12" s="93">
        <v>30000</v>
      </c>
      <c r="K12" s="93"/>
    </row>
    <row r="13" spans="1:12" x14ac:dyDescent="0.3">
      <c r="A13" s="91" t="s">
        <v>146</v>
      </c>
      <c r="B13" s="90" t="s">
        <v>152</v>
      </c>
      <c r="C13" s="92" t="s">
        <v>182</v>
      </c>
      <c r="E13" s="90" t="s">
        <v>167</v>
      </c>
      <c r="F13" s="108" t="s">
        <v>161</v>
      </c>
      <c r="G13" s="98"/>
      <c r="H13" s="99">
        <v>90000</v>
      </c>
      <c r="I13" s="99">
        <v>90000</v>
      </c>
      <c r="J13" s="99">
        <v>90000</v>
      </c>
      <c r="K13" s="99"/>
    </row>
    <row r="14" spans="1:12" x14ac:dyDescent="0.3">
      <c r="A14" s="91" t="s">
        <v>141</v>
      </c>
      <c r="B14" s="90" t="s">
        <v>183</v>
      </c>
      <c r="C14" s="92">
        <v>3825</v>
      </c>
      <c r="F14" s="98"/>
      <c r="G14" s="98"/>
      <c r="H14" s="96">
        <f>SUM(H12:H13)</f>
        <v>120000</v>
      </c>
      <c r="I14" s="96">
        <f>SUM(I12:I13)</f>
        <v>120000</v>
      </c>
      <c r="J14" s="96">
        <f>SUM(J12:J13)</f>
        <v>120000</v>
      </c>
      <c r="K14" s="96">
        <f>SUM(K12:K13)</f>
        <v>0</v>
      </c>
    </row>
    <row r="15" spans="1:12" x14ac:dyDescent="0.3">
      <c r="A15" s="91" t="s">
        <v>141</v>
      </c>
      <c r="B15" s="90" t="s">
        <v>185</v>
      </c>
      <c r="C15" s="92">
        <v>1665</v>
      </c>
      <c r="F15" s="90" t="s">
        <v>181</v>
      </c>
      <c r="H15" s="93">
        <f>H11+H14</f>
        <v>120000</v>
      </c>
      <c r="I15" s="93">
        <f>I11+I14</f>
        <v>120000</v>
      </c>
      <c r="J15" s="93">
        <f>J11+J14</f>
        <v>120000</v>
      </c>
      <c r="K15" s="93">
        <f>K11+K14</f>
        <v>0</v>
      </c>
    </row>
    <row r="16" spans="1:12" x14ac:dyDescent="0.3">
      <c r="A16" s="91" t="s">
        <v>141</v>
      </c>
      <c r="B16" s="90" t="s">
        <v>187</v>
      </c>
      <c r="C16" s="92">
        <v>1495</v>
      </c>
      <c r="H16" s="93"/>
      <c r="I16" s="93"/>
      <c r="J16" s="93"/>
    </row>
    <row r="17" spans="1:11" x14ac:dyDescent="0.3">
      <c r="A17" s="91" t="s">
        <v>189</v>
      </c>
      <c r="B17" s="90" t="s">
        <v>1</v>
      </c>
      <c r="C17" s="102">
        <f>C14*C15*C16/1000000000</f>
        <v>9.5210943750000006</v>
      </c>
      <c r="F17" s="90" t="s">
        <v>184</v>
      </c>
      <c r="G17" s="90">
        <v>1150</v>
      </c>
      <c r="H17" s="93"/>
      <c r="I17" s="93"/>
      <c r="J17" s="93"/>
    </row>
    <row r="18" spans="1:11" x14ac:dyDescent="0.3">
      <c r="A18" s="91" t="s">
        <v>141</v>
      </c>
      <c r="B18" s="98" t="s">
        <v>120</v>
      </c>
      <c r="C18" s="92">
        <v>0</v>
      </c>
      <c r="F18" s="90" t="s">
        <v>186</v>
      </c>
      <c r="G18" s="90">
        <v>-30</v>
      </c>
      <c r="H18" s="93"/>
      <c r="I18" s="93"/>
      <c r="J18" s="93"/>
    </row>
    <row r="19" spans="1:11" x14ac:dyDescent="0.3">
      <c r="A19" s="91" t="s">
        <v>141</v>
      </c>
      <c r="B19" s="98" t="s">
        <v>192</v>
      </c>
      <c r="C19" s="104">
        <v>55</v>
      </c>
      <c r="F19" s="90" t="s">
        <v>188</v>
      </c>
      <c r="G19" s="90">
        <f>SUM(G17:G18)</f>
        <v>1120</v>
      </c>
      <c r="H19" s="101">
        <f>H15/G19</f>
        <v>107.14285714285714</v>
      </c>
      <c r="I19" s="101">
        <f>I15/G19</f>
        <v>107.14285714285714</v>
      </c>
      <c r="J19" s="101">
        <f>J15/G19</f>
        <v>107.14285714285714</v>
      </c>
      <c r="K19" s="101">
        <f>K15/H19</f>
        <v>0</v>
      </c>
    </row>
    <row r="20" spans="1:11" x14ac:dyDescent="0.3">
      <c r="A20" s="91" t="s">
        <v>141</v>
      </c>
      <c r="B20" s="98" t="s">
        <v>194</v>
      </c>
      <c r="C20" s="104">
        <f>C17*C19</f>
        <v>523.66019062500004</v>
      </c>
      <c r="F20" s="98"/>
      <c r="G20" s="98"/>
      <c r="H20" s="103"/>
      <c r="I20" s="103"/>
      <c r="J20" s="103"/>
    </row>
    <row r="21" spans="1:11" x14ac:dyDescent="0.3">
      <c r="E21" s="90" t="s">
        <v>167</v>
      </c>
      <c r="F21" s="98" t="s">
        <v>190</v>
      </c>
      <c r="G21" s="98" t="s">
        <v>191</v>
      </c>
      <c r="H21" s="103"/>
      <c r="I21" s="103"/>
      <c r="J21" s="103"/>
    </row>
    <row r="22" spans="1:11" x14ac:dyDescent="0.3">
      <c r="A22" s="91" t="s">
        <v>200</v>
      </c>
      <c r="B22" s="90" t="s">
        <v>215</v>
      </c>
      <c r="C22" s="92" t="s">
        <v>211</v>
      </c>
      <c r="E22" s="90" t="s">
        <v>167</v>
      </c>
      <c r="F22" s="98" t="s">
        <v>193</v>
      </c>
      <c r="G22" s="98" t="s">
        <v>191</v>
      </c>
      <c r="H22" s="103">
        <v>525</v>
      </c>
      <c r="I22" s="103">
        <v>525</v>
      </c>
      <c r="J22" s="103">
        <v>525</v>
      </c>
      <c r="K22" s="103">
        <v>525</v>
      </c>
    </row>
    <row r="23" spans="1:11" x14ac:dyDescent="0.3">
      <c r="A23" s="91" t="s">
        <v>200</v>
      </c>
      <c r="B23" s="90" t="s">
        <v>206</v>
      </c>
      <c r="C23" s="92" t="s">
        <v>207</v>
      </c>
      <c r="E23" s="90" t="s">
        <v>167</v>
      </c>
      <c r="F23" s="98" t="s">
        <v>195</v>
      </c>
      <c r="G23" s="98" t="s">
        <v>191</v>
      </c>
      <c r="H23" s="103"/>
      <c r="J23" s="103"/>
    </row>
    <row r="24" spans="1:11" x14ac:dyDescent="0.3">
      <c r="F24" s="90" t="s">
        <v>198</v>
      </c>
      <c r="G24" s="98" t="s">
        <v>191</v>
      </c>
      <c r="H24" s="105">
        <f>SUM(H19:H23)</f>
        <v>632.14285714285711</v>
      </c>
      <c r="I24" s="105">
        <f>SUM(I19:I23)</f>
        <v>632.14285714285711</v>
      </c>
      <c r="J24" s="105">
        <f>SUM(J19:J23)</f>
        <v>632.14285714285711</v>
      </c>
      <c r="K24" s="105">
        <f>SUM(K19:K23)</f>
        <v>525</v>
      </c>
    </row>
    <row r="25" spans="1:11" x14ac:dyDescent="0.3">
      <c r="F25" s="90" t="s">
        <v>196</v>
      </c>
      <c r="H25" s="244">
        <f>H10+H24</f>
        <v>3489.2857142857147</v>
      </c>
      <c r="I25" s="244">
        <f t="shared" ref="I25:K25" si="0">I10+I24</f>
        <v>3533.9285714285716</v>
      </c>
      <c r="J25" s="244">
        <f t="shared" si="0"/>
        <v>3667.8571428571431</v>
      </c>
      <c r="K25" s="244">
        <f t="shared" si="0"/>
        <v>3292.8571428571427</v>
      </c>
    </row>
    <row r="26" spans="1:11" x14ac:dyDescent="0.3">
      <c r="F26" s="90" t="s">
        <v>205</v>
      </c>
      <c r="H26" s="244">
        <v>3000</v>
      </c>
      <c r="I26" s="244">
        <v>3000</v>
      </c>
      <c r="J26" s="244">
        <v>3000</v>
      </c>
      <c r="K26" s="244">
        <v>3000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C000"/>
  </sheetPr>
  <dimension ref="A1:H47"/>
  <sheetViews>
    <sheetView topLeftCell="A15" workbookViewId="0">
      <selection activeCell="C41" sqref="C41"/>
    </sheetView>
  </sheetViews>
  <sheetFormatPr defaultRowHeight="16.5" x14ac:dyDescent="0.3"/>
  <cols>
    <col min="1" max="1" width="26.5" customWidth="1"/>
    <col min="2" max="2" width="29.75" customWidth="1"/>
    <col min="3" max="3" width="67.625" customWidth="1"/>
    <col min="5" max="7" width="10.875" bestFit="1" customWidth="1"/>
  </cols>
  <sheetData>
    <row r="1" spans="1:4" x14ac:dyDescent="0.3">
      <c r="A1" s="71" t="s">
        <v>208</v>
      </c>
      <c r="B1" t="s">
        <v>81</v>
      </c>
      <c r="C1" s="79" t="s">
        <v>85</v>
      </c>
      <c r="D1" t="s">
        <v>209</v>
      </c>
    </row>
    <row r="2" spans="1:4" ht="16.5" customHeight="1" x14ac:dyDescent="0.3">
      <c r="A2" s="71" t="s">
        <v>54</v>
      </c>
      <c r="C2" s="79" t="s">
        <v>86</v>
      </c>
      <c r="D2" t="s">
        <v>209</v>
      </c>
    </row>
    <row r="3" spans="1:4" x14ac:dyDescent="0.3">
      <c r="A3" s="71" t="s">
        <v>55</v>
      </c>
      <c r="B3" t="s">
        <v>82</v>
      </c>
      <c r="C3" s="80" t="s">
        <v>136</v>
      </c>
      <c r="D3" t="s">
        <v>209</v>
      </c>
    </row>
    <row r="4" spans="1:4" x14ac:dyDescent="0.3">
      <c r="A4" s="71" t="s">
        <v>56</v>
      </c>
      <c r="B4" t="s">
        <v>83</v>
      </c>
      <c r="C4" s="80" t="s">
        <v>87</v>
      </c>
      <c r="D4" t="s">
        <v>209</v>
      </c>
    </row>
    <row r="5" spans="1:4" x14ac:dyDescent="0.3">
      <c r="A5" s="71" t="s">
        <v>57</v>
      </c>
      <c r="B5" t="s">
        <v>84</v>
      </c>
      <c r="C5" s="80" t="s">
        <v>88</v>
      </c>
      <c r="D5" t="s">
        <v>209</v>
      </c>
    </row>
    <row r="6" spans="1:4" x14ac:dyDescent="0.3">
      <c r="A6" s="71" t="s">
        <v>137</v>
      </c>
      <c r="B6" t="s">
        <v>138</v>
      </c>
      <c r="C6" s="79" t="s">
        <v>139</v>
      </c>
      <c r="D6" t="s">
        <v>209</v>
      </c>
    </row>
    <row r="7" spans="1:4" x14ac:dyDescent="0.3">
      <c r="A7" s="71" t="s">
        <v>130</v>
      </c>
      <c r="C7" s="80" t="s">
        <v>158</v>
      </c>
      <c r="D7" t="s">
        <v>209</v>
      </c>
    </row>
    <row r="8" spans="1:4" x14ac:dyDescent="0.3">
      <c r="A8" s="71" t="s">
        <v>131</v>
      </c>
      <c r="C8" s="80" t="s">
        <v>133</v>
      </c>
      <c r="D8" t="s">
        <v>209</v>
      </c>
    </row>
    <row r="9" spans="1:4" x14ac:dyDescent="0.3">
      <c r="A9" s="72" t="s">
        <v>132</v>
      </c>
      <c r="C9" s="79" t="s">
        <v>157</v>
      </c>
      <c r="D9" t="s">
        <v>209</v>
      </c>
    </row>
    <row r="11" spans="1:4" x14ac:dyDescent="0.3">
      <c r="A11" s="73" t="s">
        <v>58</v>
      </c>
      <c r="B11" t="s">
        <v>79</v>
      </c>
      <c r="C11" s="80" t="s">
        <v>90</v>
      </c>
      <c r="D11" s="245" t="s">
        <v>210</v>
      </c>
    </row>
    <row r="12" spans="1:4" x14ac:dyDescent="0.3">
      <c r="A12" s="72" t="s">
        <v>59</v>
      </c>
      <c r="B12" t="s">
        <v>80</v>
      </c>
      <c r="C12" s="79" t="s">
        <v>89</v>
      </c>
      <c r="D12" s="245" t="s">
        <v>210</v>
      </c>
    </row>
    <row r="14" spans="1:4" x14ac:dyDescent="0.3">
      <c r="A14" s="74" t="s">
        <v>60</v>
      </c>
      <c r="B14" s="78"/>
      <c r="C14" s="81" t="str">
        <f>입력기1!C9</f>
        <v>MT-SERVICE LTD</v>
      </c>
      <c r="D14" s="245" t="s">
        <v>210</v>
      </c>
    </row>
    <row r="15" spans="1:4" x14ac:dyDescent="0.3">
      <c r="A15" s="75" t="s">
        <v>3</v>
      </c>
      <c r="B15" s="78"/>
      <c r="C15" s="81" t="str">
        <f>입력기1!C10</f>
        <v>2, Dastana Street, city of Bishkek, Kyrgyz Republic</v>
      </c>
      <c r="D15" s="245" t="s">
        <v>210</v>
      </c>
    </row>
    <row r="16" spans="1:4" x14ac:dyDescent="0.3">
      <c r="A16" s="76" t="s">
        <v>55</v>
      </c>
      <c r="B16" s="78"/>
      <c r="C16" s="82" t="str">
        <f>입력기1!C11</f>
        <v>+996(555) 97 71 17</v>
      </c>
      <c r="D16" s="245" t="s">
        <v>210</v>
      </c>
    </row>
    <row r="18" spans="1:8" x14ac:dyDescent="0.3">
      <c r="A18" s="73" t="s">
        <v>62</v>
      </c>
      <c r="B18" t="s">
        <v>61</v>
      </c>
      <c r="C18" s="79" t="s">
        <v>91</v>
      </c>
      <c r="D18" s="245" t="s">
        <v>210</v>
      </c>
    </row>
    <row r="19" spans="1:8" x14ac:dyDescent="0.3">
      <c r="A19" s="71" t="s">
        <v>63</v>
      </c>
      <c r="B19" t="s">
        <v>64</v>
      </c>
      <c r="C19" s="79" t="s">
        <v>92</v>
      </c>
      <c r="D19" s="245" t="s">
        <v>210</v>
      </c>
    </row>
    <row r="20" spans="1:8" x14ac:dyDescent="0.3">
      <c r="A20" s="71" t="s">
        <v>65</v>
      </c>
      <c r="B20" t="s">
        <v>66</v>
      </c>
      <c r="C20" s="79" t="s">
        <v>93</v>
      </c>
      <c r="D20" s="245" t="s">
        <v>210</v>
      </c>
    </row>
    <row r="21" spans="1:8" x14ac:dyDescent="0.3">
      <c r="A21" s="71" t="s">
        <v>67</v>
      </c>
      <c r="B21" t="s">
        <v>68</v>
      </c>
      <c r="C21" s="80">
        <v>0</v>
      </c>
      <c r="D21" s="245" t="s">
        <v>210</v>
      </c>
    </row>
    <row r="22" spans="1:8" x14ac:dyDescent="0.3">
      <c r="A22" s="71" t="s">
        <v>70</v>
      </c>
      <c r="B22" s="78" t="s">
        <v>69</v>
      </c>
      <c r="C22" s="81" t="s">
        <v>4</v>
      </c>
      <c r="D22" s="245" t="s">
        <v>210</v>
      </c>
    </row>
    <row r="23" spans="1:8" x14ac:dyDescent="0.3">
      <c r="A23" s="71" t="s">
        <v>71</v>
      </c>
      <c r="B23" s="78" t="s">
        <v>72</v>
      </c>
      <c r="C23" s="81" t="s">
        <v>0</v>
      </c>
      <c r="D23" s="245" t="s">
        <v>210</v>
      </c>
    </row>
    <row r="24" spans="1:8" x14ac:dyDescent="0.3">
      <c r="A24" s="71" t="s">
        <v>73</v>
      </c>
      <c r="B24" t="s">
        <v>74</v>
      </c>
      <c r="C24" s="79" t="s">
        <v>140</v>
      </c>
      <c r="D24" s="245" t="s">
        <v>210</v>
      </c>
    </row>
    <row r="25" spans="1:8" x14ac:dyDescent="0.3">
      <c r="A25" s="71" t="s">
        <v>76</v>
      </c>
      <c r="B25" t="s">
        <v>75</v>
      </c>
      <c r="C25" s="79" t="s">
        <v>140</v>
      </c>
      <c r="D25" s="245" t="s">
        <v>210</v>
      </c>
    </row>
    <row r="26" spans="1:8" x14ac:dyDescent="0.3">
      <c r="A26" s="75" t="s">
        <v>77</v>
      </c>
      <c r="B26" t="s">
        <v>78</v>
      </c>
      <c r="C26" s="79" t="s">
        <v>94</v>
      </c>
      <c r="D26" s="245" t="s">
        <v>210</v>
      </c>
    </row>
    <row r="27" spans="1:8" x14ac:dyDescent="0.3">
      <c r="A27" s="72" t="s">
        <v>112</v>
      </c>
      <c r="B27" t="s">
        <v>113</v>
      </c>
      <c r="C27" s="79" t="str">
        <f>"KYRGYZ REPUBLIC"&amp;", "&amp;입력기1!C12</f>
        <v>KYRGYZ REPUBLIC, RWANDA</v>
      </c>
      <c r="D27" s="245" t="s">
        <v>210</v>
      </c>
    </row>
    <row r="29" spans="1:8" x14ac:dyDescent="0.3">
      <c r="A29" s="73" t="s">
        <v>108</v>
      </c>
      <c r="B29" t="s">
        <v>109</v>
      </c>
      <c r="C29" s="80">
        <v>11991261</v>
      </c>
      <c r="D29" s="245" t="s">
        <v>210</v>
      </c>
    </row>
    <row r="30" spans="1:8" x14ac:dyDescent="0.3">
      <c r="A30" s="72" t="s">
        <v>110</v>
      </c>
      <c r="B30" t="s">
        <v>111</v>
      </c>
      <c r="C30" s="79">
        <v>0</v>
      </c>
      <c r="D30" s="245" t="s">
        <v>210</v>
      </c>
    </row>
    <row r="31" spans="1:8" x14ac:dyDescent="0.3">
      <c r="F31" s="246"/>
      <c r="G31" s="246"/>
      <c r="H31" s="246"/>
    </row>
    <row r="32" spans="1:8" x14ac:dyDescent="0.3">
      <c r="A32" s="73" t="s">
        <v>95</v>
      </c>
      <c r="B32" t="s">
        <v>96</v>
      </c>
      <c r="C32" s="89">
        <f>입력기1!C4</f>
        <v>2000</v>
      </c>
      <c r="D32" s="251" t="s">
        <v>212</v>
      </c>
    </row>
    <row r="33" spans="1:8" x14ac:dyDescent="0.3">
      <c r="A33" s="71" t="s">
        <v>97</v>
      </c>
      <c r="B33" t="s">
        <v>100</v>
      </c>
      <c r="C33" s="89" t="str">
        <f>입력기1!C2</f>
        <v>HYUNDAI</v>
      </c>
      <c r="D33" s="251" t="s">
        <v>212</v>
      </c>
    </row>
    <row r="34" spans="1:8" x14ac:dyDescent="0.3">
      <c r="A34" s="71" t="s">
        <v>99</v>
      </c>
      <c r="B34" t="s">
        <v>100</v>
      </c>
      <c r="C34" s="89" t="str">
        <f>입력기1!C3</f>
        <v>VERNA 5DR 1.5</v>
      </c>
      <c r="D34" s="251" t="s">
        <v>212</v>
      </c>
    </row>
    <row r="35" spans="1:8" x14ac:dyDescent="0.3">
      <c r="A35" s="71" t="s">
        <v>101</v>
      </c>
      <c r="B35" t="s">
        <v>100</v>
      </c>
      <c r="C35" s="80" t="str">
        <f>입력기1!C5</f>
        <v>KMHCG51BPYU073373</v>
      </c>
      <c r="D35" s="251" t="s">
        <v>212</v>
      </c>
    </row>
    <row r="36" spans="1:8" x14ac:dyDescent="0.3">
      <c r="A36" s="71" t="s">
        <v>102</v>
      </c>
      <c r="B36" t="s">
        <v>103</v>
      </c>
      <c r="C36" s="89">
        <v>1</v>
      </c>
      <c r="D36" s="245" t="s">
        <v>210</v>
      </c>
    </row>
    <row r="37" spans="1:8" x14ac:dyDescent="0.3">
      <c r="A37" s="71" t="s">
        <v>116</v>
      </c>
      <c r="B37" t="s">
        <v>106</v>
      </c>
      <c r="C37" s="247">
        <f>IF(입력기1!C22="SUV",입력기1!H11,IF(입력기1!C22="CAR",입력기1!H10,IF(입력기1!C22="TRUC",입력기1!J10,IF(입력기1!C22="ATTACH",입력기1!K10,""))))</f>
        <v>2857.1428571428573</v>
      </c>
      <c r="D37" s="251" t="s">
        <v>212</v>
      </c>
      <c r="F37" s="238"/>
      <c r="G37" s="238"/>
      <c r="H37" s="238"/>
    </row>
    <row r="38" spans="1:8" x14ac:dyDescent="0.3">
      <c r="A38" s="71" t="s">
        <v>117</v>
      </c>
      <c r="B38" t="s">
        <v>105</v>
      </c>
      <c r="C38" s="247">
        <f>IF(입력기1!C22="SUV",입력기1!I24,IF(입력기1!C22="CAR",입력기1!H24,IF(입력기1!C22="TRUC",입력기1!J24,IF(입력기1!C22="ATTACH",입력기1!K24,""))))</f>
        <v>632.14285714285711</v>
      </c>
      <c r="D38" s="251" t="s">
        <v>212</v>
      </c>
      <c r="E38" s="237" t="s">
        <v>197</v>
      </c>
    </row>
    <row r="39" spans="1:8" x14ac:dyDescent="0.3">
      <c r="A39" s="71" t="s">
        <v>118</v>
      </c>
      <c r="B39" t="s">
        <v>107</v>
      </c>
      <c r="C39" s="247">
        <f>ROUND(C37+C38,2)</f>
        <v>3489.29</v>
      </c>
      <c r="D39" s="251" t="s">
        <v>212</v>
      </c>
      <c r="E39" s="237" t="s">
        <v>197</v>
      </c>
    </row>
    <row r="40" spans="1:8" x14ac:dyDescent="0.3">
      <c r="A40" s="71" t="s">
        <v>119</v>
      </c>
      <c r="B40" t="s">
        <v>104</v>
      </c>
      <c r="C40" s="89">
        <f>입력기1!C18</f>
        <v>0</v>
      </c>
      <c r="D40" s="245" t="s">
        <v>210</v>
      </c>
    </row>
    <row r="41" spans="1:8" x14ac:dyDescent="0.3">
      <c r="A41" s="72" t="s">
        <v>213</v>
      </c>
      <c r="B41" t="s">
        <v>214</v>
      </c>
      <c r="C41" s="247">
        <f>IF(입력기1!C22="SUV",입력기1!I26,IF(입력기1!C22="CAR",입력기1!H26,IF(입력기1!C22="TRUC",입력기1!J26,IF(입력기1!C22="ATTACH",입력기1!K26,""))))</f>
        <v>3000</v>
      </c>
      <c r="D41" s="251" t="s">
        <v>212</v>
      </c>
    </row>
    <row r="42" spans="1:8" x14ac:dyDescent="0.3">
      <c r="E42" s="237" t="s">
        <v>197</v>
      </c>
      <c r="F42" s="237" t="s">
        <v>197</v>
      </c>
      <c r="G42" s="238"/>
      <c r="H42" s="238"/>
    </row>
    <row r="43" spans="1:8" x14ac:dyDescent="0.3">
      <c r="A43" s="73" t="s">
        <v>121</v>
      </c>
      <c r="B43" t="s">
        <v>115</v>
      </c>
      <c r="C43" s="247">
        <f>ROUND(C39,2)</f>
        <v>3489.29</v>
      </c>
      <c r="D43" s="251" t="s">
        <v>212</v>
      </c>
    </row>
    <row r="45" spans="1:8" x14ac:dyDescent="0.3">
      <c r="A45" s="73" t="s">
        <v>128</v>
      </c>
      <c r="B45" t="s">
        <v>122</v>
      </c>
      <c r="C45" s="79" t="s">
        <v>127</v>
      </c>
      <c r="D45" t="s">
        <v>209</v>
      </c>
    </row>
    <row r="46" spans="1:8" x14ac:dyDescent="0.3">
      <c r="A46" s="71" t="s">
        <v>129</v>
      </c>
      <c r="B46" t="s">
        <v>126</v>
      </c>
      <c r="C46" s="79" t="s">
        <v>123</v>
      </c>
      <c r="D46" t="s">
        <v>209</v>
      </c>
    </row>
    <row r="47" spans="1:8" x14ac:dyDescent="0.3">
      <c r="A47" s="77"/>
      <c r="B47" t="s">
        <v>124</v>
      </c>
      <c r="C47" s="79" t="s">
        <v>125</v>
      </c>
      <c r="D47" t="s">
        <v>209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FFFF00"/>
  </sheetPr>
  <dimension ref="A1:J43"/>
  <sheetViews>
    <sheetView tabSelected="1" topLeftCell="A7" zoomScaleNormal="100" workbookViewId="0">
      <selection activeCell="F21" sqref="F21:G21"/>
    </sheetView>
  </sheetViews>
  <sheetFormatPr defaultRowHeight="13.5" x14ac:dyDescent="0.15"/>
  <cols>
    <col min="1" max="1" width="1.25" style="1" customWidth="1"/>
    <col min="2" max="2" width="9.875" style="1" customWidth="1"/>
    <col min="3" max="3" width="14.5" style="1" customWidth="1"/>
    <col min="4" max="4" width="9" style="1"/>
    <col min="5" max="5" width="18.875" style="1" customWidth="1"/>
    <col min="6" max="6" width="8" style="1" customWidth="1"/>
    <col min="7" max="7" width="18.75" style="1" customWidth="1"/>
    <col min="8" max="8" width="1.25" style="1" customWidth="1"/>
    <col min="9" max="16384" width="9" style="1"/>
  </cols>
  <sheetData>
    <row r="1" spans="1:10" x14ac:dyDescent="0.15">
      <c r="A1" s="2"/>
      <c r="B1" s="2"/>
      <c r="C1" s="2"/>
      <c r="D1" s="2"/>
      <c r="E1" s="2"/>
      <c r="F1" s="2"/>
      <c r="G1" s="2"/>
      <c r="H1" s="2"/>
    </row>
    <row r="2" spans="1:10" x14ac:dyDescent="0.15">
      <c r="A2" s="2"/>
      <c r="B2" s="2"/>
      <c r="C2" s="2"/>
      <c r="D2" s="2"/>
      <c r="E2" s="2"/>
      <c r="F2" s="2"/>
      <c r="G2" s="2"/>
      <c r="H2" s="2"/>
    </row>
    <row r="3" spans="1:10" x14ac:dyDescent="0.15">
      <c r="A3" s="2"/>
      <c r="B3" s="2"/>
      <c r="C3" s="2"/>
      <c r="D3" s="2"/>
      <c r="E3" s="2"/>
      <c r="F3" s="2"/>
      <c r="G3" s="2"/>
      <c r="H3" s="2"/>
    </row>
    <row r="4" spans="1:10" x14ac:dyDescent="0.15">
      <c r="A4" s="2"/>
      <c r="B4" s="2"/>
      <c r="C4" s="2"/>
      <c r="D4" s="2"/>
      <c r="E4" s="2"/>
      <c r="F4" s="2"/>
      <c r="G4" s="153"/>
      <c r="H4" s="154"/>
    </row>
    <row r="5" spans="1:10" x14ac:dyDescent="0.15">
      <c r="A5" s="2"/>
      <c r="B5" s="2"/>
      <c r="C5" s="2"/>
      <c r="D5" s="2"/>
      <c r="E5" s="2"/>
      <c r="F5" s="2"/>
      <c r="G5" s="2"/>
      <c r="H5" s="2"/>
    </row>
    <row r="6" spans="1:10" x14ac:dyDescent="0.15">
      <c r="A6" s="3"/>
      <c r="B6" s="4" t="s">
        <v>5</v>
      </c>
      <c r="C6" s="155" t="str">
        <f>입력기2!C1</f>
        <v>HEAVYCAR SLOGUP LTD.</v>
      </c>
      <c r="D6" s="156"/>
      <c r="E6" s="156"/>
      <c r="F6" s="156"/>
      <c r="G6" s="157"/>
      <c r="H6" s="3"/>
      <c r="J6" s="1" t="s">
        <v>6</v>
      </c>
    </row>
    <row r="7" spans="1:10" x14ac:dyDescent="0.15">
      <c r="A7" s="3"/>
      <c r="B7" s="5"/>
      <c r="C7" s="158" t="str">
        <f>입력기2!C2</f>
        <v>Office. 459-4, 4th Floor, Seogyo-dong, Mapo-gu, Seoul, South Korea</v>
      </c>
      <c r="D7" s="159"/>
      <c r="E7" s="159"/>
      <c r="F7" s="159"/>
      <c r="G7" s="160"/>
      <c r="H7" s="3"/>
      <c r="J7" s="1" t="s">
        <v>7</v>
      </c>
    </row>
    <row r="8" spans="1:10" x14ac:dyDescent="0.15">
      <c r="A8" s="3"/>
      <c r="B8" s="5"/>
      <c r="C8" s="161" t="str">
        <f>"TEL : "&amp;입력기2!C3&amp;" CELL : "&amp;입력기2!C4&amp;" FAX : "&amp;입력기2!C5</f>
        <v>TEL : +82-2-1599-0392 CELL : +82-2-10-9649-1774 FAX : +82-70-8282-8266</v>
      </c>
      <c r="D8" s="159"/>
      <c r="E8" s="159"/>
      <c r="F8" s="159"/>
      <c r="G8" s="160"/>
      <c r="H8" s="3"/>
    </row>
    <row r="9" spans="1:10" x14ac:dyDescent="0.15">
      <c r="A9" s="3"/>
      <c r="B9" s="6"/>
      <c r="C9" s="161" t="str">
        <f>"Person in Charge : "&amp;입력기2!C7&amp;" / "&amp;입력기2!C8&amp;" / "&amp;입력기2!C9</f>
        <v>Person in Charge : Hong Gil-Dong / +82-10-0000-0000 / gildong@gmail.com</v>
      </c>
      <c r="D9" s="159"/>
      <c r="E9" s="159"/>
      <c r="F9" s="159"/>
      <c r="G9" s="160"/>
      <c r="H9" s="3"/>
    </row>
    <row r="10" spans="1:10" x14ac:dyDescent="0.15">
      <c r="A10" s="3"/>
      <c r="B10" s="83" t="s">
        <v>8</v>
      </c>
      <c r="C10" s="162" t="str">
        <f>입력기2!C14</f>
        <v>MT-SERVICE LTD</v>
      </c>
      <c r="D10" s="156"/>
      <c r="E10" s="156"/>
      <c r="F10" s="156"/>
      <c r="G10" s="157"/>
      <c r="H10" s="3"/>
    </row>
    <row r="11" spans="1:10" ht="13.5" customHeight="1" x14ac:dyDescent="0.15">
      <c r="A11" s="3"/>
      <c r="B11" s="84"/>
      <c r="C11" s="161" t="str">
        <f>입력기2!C15</f>
        <v>2, Dastana Street, city of Bishkek, Kyrgyz Republic</v>
      </c>
      <c r="D11" s="159"/>
      <c r="E11" s="159"/>
      <c r="F11" s="159"/>
      <c r="G11" s="160"/>
      <c r="H11" s="3"/>
    </row>
    <row r="12" spans="1:10" ht="17.25" customHeight="1" x14ac:dyDescent="0.15">
      <c r="A12" s="3"/>
      <c r="B12" s="85"/>
      <c r="C12" s="163" t="str">
        <f>"TEL : "&amp;입력기2!C16</f>
        <v>TEL : +996(555) 97 71 17</v>
      </c>
      <c r="D12" s="164"/>
      <c r="E12" s="164"/>
      <c r="F12" s="164"/>
      <c r="G12" s="165"/>
      <c r="H12" s="3"/>
    </row>
    <row r="13" spans="1:10" x14ac:dyDescent="0.15">
      <c r="A13" s="7"/>
      <c r="B13" s="8"/>
      <c r="C13" s="9"/>
      <c r="D13" s="9"/>
      <c r="E13" s="9"/>
      <c r="F13" s="9"/>
      <c r="G13" s="9"/>
      <c r="H13" s="7"/>
    </row>
    <row r="14" spans="1:10" x14ac:dyDescent="0.15">
      <c r="A14" s="10"/>
      <c r="B14" s="166" t="s">
        <v>9</v>
      </c>
      <c r="C14" s="166"/>
      <c r="D14" s="166"/>
      <c r="E14" s="166"/>
      <c r="F14" s="166"/>
      <c r="G14" s="166"/>
      <c r="H14" s="10"/>
    </row>
    <row r="15" spans="1:10" x14ac:dyDescent="0.15">
      <c r="A15" s="10"/>
      <c r="B15" s="147" t="s">
        <v>10</v>
      </c>
      <c r="C15" s="148"/>
      <c r="D15" s="148"/>
      <c r="E15" s="148"/>
      <c r="F15" s="149"/>
      <c r="G15" s="150"/>
      <c r="H15" s="10"/>
    </row>
    <row r="16" spans="1:10" x14ac:dyDescent="0.15">
      <c r="A16" s="7"/>
      <c r="B16" s="11"/>
      <c r="C16" s="12"/>
      <c r="D16" s="167" t="s">
        <v>11</v>
      </c>
      <c r="E16" s="168"/>
      <c r="F16" s="168"/>
      <c r="G16" s="13"/>
      <c r="H16" s="7"/>
    </row>
    <row r="17" spans="1:8" x14ac:dyDescent="0.15">
      <c r="A17" s="7"/>
      <c r="B17" s="14" t="s">
        <v>12</v>
      </c>
      <c r="C17" s="151" t="s">
        <v>13</v>
      </c>
      <c r="D17" s="152"/>
      <c r="E17" s="152"/>
      <c r="F17" s="15" t="s">
        <v>14</v>
      </c>
      <c r="G17" s="16" t="s">
        <v>15</v>
      </c>
      <c r="H17" s="7"/>
    </row>
    <row r="18" spans="1:8" ht="17.25" customHeight="1" x14ac:dyDescent="0.15">
      <c r="A18" s="7"/>
      <c r="B18" s="132">
        <f>입력기2!C32</f>
        <v>2000</v>
      </c>
      <c r="C18" s="134" t="str">
        <f>입력기2!C33</f>
        <v>HYUNDAI</v>
      </c>
      <c r="D18" s="135" t="str">
        <f>입력기2!C34</f>
        <v>VERNA 5DR 1.5</v>
      </c>
      <c r="E18" s="136"/>
      <c r="F18" s="134">
        <f>입력기2!C36</f>
        <v>1</v>
      </c>
      <c r="G18" s="137" t="str">
        <f>"USD "&amp;ROUND(입력기2!C37,2)</f>
        <v>USD 2857.14</v>
      </c>
      <c r="H18" s="7"/>
    </row>
    <row r="19" spans="1:8" ht="21" customHeight="1" x14ac:dyDescent="0.15">
      <c r="A19" s="7"/>
      <c r="B19" s="133"/>
      <c r="C19" s="133"/>
      <c r="D19" s="139" t="str">
        <f>입력기2!C35</f>
        <v>KMHCG51BPYU073373</v>
      </c>
      <c r="E19" s="140"/>
      <c r="F19" s="133"/>
      <c r="G19" s="138"/>
      <c r="H19" s="7"/>
    </row>
    <row r="20" spans="1:8" x14ac:dyDescent="0.15">
      <c r="A20" s="7"/>
      <c r="B20" s="141" t="s">
        <v>16</v>
      </c>
      <c r="C20" s="142"/>
      <c r="D20" s="17" t="s">
        <v>17</v>
      </c>
      <c r="E20" s="249">
        <f>ROUND(입력기2!C38,2)</f>
        <v>632.14</v>
      </c>
      <c r="F20" s="143"/>
      <c r="G20" s="144"/>
      <c r="H20" s="7"/>
    </row>
    <row r="21" spans="1:8" ht="15.75" x14ac:dyDescent="0.15">
      <c r="A21" s="7"/>
      <c r="B21" s="141" t="s">
        <v>18</v>
      </c>
      <c r="C21" s="142"/>
      <c r="D21" s="18" t="s">
        <v>17</v>
      </c>
      <c r="E21" s="250">
        <f>IF(입력기1!C23="YES",입력기2!C41,입력기2!C39)</f>
        <v>3489.29</v>
      </c>
      <c r="F21" s="145" t="str">
        <f>"("&amp;D24&amp;", "&amp;D29&amp;")"</f>
        <v>(FOB, KYRGYZ REPUBLIC)</v>
      </c>
      <c r="G21" s="146"/>
      <c r="H21" s="7"/>
    </row>
    <row r="22" spans="1:8" x14ac:dyDescent="0.15">
      <c r="A22" s="7"/>
      <c r="B22" s="7"/>
      <c r="C22" s="7"/>
      <c r="D22" s="7"/>
      <c r="E22" s="7"/>
      <c r="F22" s="7"/>
      <c r="G22" s="7"/>
      <c r="H22" s="7"/>
    </row>
    <row r="23" spans="1:8" x14ac:dyDescent="0.15">
      <c r="A23" s="7"/>
      <c r="B23" s="147" t="s">
        <v>19</v>
      </c>
      <c r="C23" s="148"/>
      <c r="D23" s="148"/>
      <c r="E23" s="148"/>
      <c r="F23" s="149"/>
      <c r="G23" s="150"/>
      <c r="H23" s="7"/>
    </row>
    <row r="24" spans="1:8" ht="13.5" customHeight="1" x14ac:dyDescent="0.15">
      <c r="A24" s="3"/>
      <c r="B24" s="128" t="s">
        <v>52</v>
      </c>
      <c r="C24" s="129"/>
      <c r="D24" s="130" t="str">
        <f>입력기2!C18</f>
        <v>FOB</v>
      </c>
      <c r="E24" s="130"/>
      <c r="F24" s="130"/>
      <c r="G24" s="131"/>
      <c r="H24" s="3"/>
    </row>
    <row r="25" spans="1:8" ht="13.5" customHeight="1" x14ac:dyDescent="0.15">
      <c r="A25" s="3"/>
      <c r="B25" s="110" t="s">
        <v>20</v>
      </c>
      <c r="C25" s="111"/>
      <c r="D25" s="112" t="str">
        <f>입력기2!C19</f>
        <v>T/T</v>
      </c>
      <c r="E25" s="112"/>
      <c r="F25" s="112"/>
      <c r="G25" s="113"/>
      <c r="H25" s="3"/>
    </row>
    <row r="26" spans="1:8" ht="13.5" customHeight="1" x14ac:dyDescent="0.15">
      <c r="A26" s="3"/>
      <c r="B26" s="110" t="s">
        <v>153</v>
      </c>
      <c r="C26" s="111"/>
      <c r="D26" s="112" t="str">
        <f>입력기2!C20</f>
        <v>CONTAINER</v>
      </c>
      <c r="E26" s="112"/>
      <c r="F26" s="112"/>
      <c r="G26" s="113"/>
      <c r="H26" s="3"/>
    </row>
    <row r="27" spans="1:8" ht="13.5" customHeight="1" x14ac:dyDescent="0.15">
      <c r="A27" s="3"/>
      <c r="B27" s="124" t="s">
        <v>51</v>
      </c>
      <c r="C27" s="125"/>
      <c r="D27" s="125">
        <f>입력기2!C21</f>
        <v>0</v>
      </c>
      <c r="E27" s="126"/>
      <c r="F27" s="126"/>
      <c r="G27" s="127"/>
      <c r="H27" s="3"/>
    </row>
    <row r="28" spans="1:8" ht="13.5" customHeight="1" x14ac:dyDescent="0.15">
      <c r="A28" s="3"/>
      <c r="B28" s="110" t="s">
        <v>21</v>
      </c>
      <c r="C28" s="111"/>
      <c r="D28" s="112" t="str">
        <f>입력기2!C22&amp;", KOREA"</f>
        <v>INCHEON, KOREA</v>
      </c>
      <c r="E28" s="112"/>
      <c r="F28" s="112"/>
      <c r="G28" s="113"/>
      <c r="H28" s="3"/>
    </row>
    <row r="29" spans="1:8" ht="13.5" customHeight="1" x14ac:dyDescent="0.15">
      <c r="A29" s="3"/>
      <c r="B29" s="110" t="s">
        <v>53</v>
      </c>
      <c r="C29" s="111"/>
      <c r="D29" s="112" t="str">
        <f>입력기2!C23</f>
        <v>KYRGYZ REPUBLIC</v>
      </c>
      <c r="E29" s="112"/>
      <c r="F29" s="112"/>
      <c r="G29" s="113"/>
      <c r="H29" s="3"/>
    </row>
    <row r="30" spans="1:8" ht="13.5" customHeight="1" x14ac:dyDescent="0.15">
      <c r="A30" s="3"/>
      <c r="B30" s="110" t="s">
        <v>154</v>
      </c>
      <c r="C30" s="111"/>
      <c r="D30" s="112" t="str">
        <f>입력기2!C24</f>
        <v>NONE</v>
      </c>
      <c r="E30" s="112"/>
      <c r="F30" s="112"/>
      <c r="G30" s="113"/>
      <c r="H30" s="3"/>
    </row>
    <row r="31" spans="1:8" ht="13.5" customHeight="1" x14ac:dyDescent="0.15">
      <c r="A31" s="3"/>
      <c r="B31" s="110" t="s">
        <v>155</v>
      </c>
      <c r="C31" s="111"/>
      <c r="D31" s="112" t="str">
        <f>입력기2!C25</f>
        <v>NONE</v>
      </c>
      <c r="E31" s="112"/>
      <c r="F31" s="112"/>
      <c r="G31" s="113"/>
      <c r="H31" s="3"/>
    </row>
    <row r="32" spans="1:8" ht="13.5" customHeight="1" x14ac:dyDescent="0.15">
      <c r="A32" s="3"/>
      <c r="B32" s="117" t="s">
        <v>156</v>
      </c>
      <c r="C32" s="118"/>
      <c r="D32" s="112" t="str">
        <f>입력기2!C45</f>
        <v>180-007-567260     (A/C NAME : Slogup Ltd.)</v>
      </c>
      <c r="E32" s="112"/>
      <c r="F32" s="112"/>
      <c r="G32" s="113"/>
      <c r="H32" s="3"/>
    </row>
    <row r="33" spans="1:8" x14ac:dyDescent="0.15">
      <c r="A33" s="3"/>
      <c r="B33" s="119" t="s">
        <v>134</v>
      </c>
      <c r="C33" s="120"/>
      <c r="D33" s="112" t="str">
        <f>입력기2!C46</f>
        <v>SHINHAN BANK  (293, Mokdongdong-ro, yangcheon-gu, Seoul 07997, Korea)</v>
      </c>
      <c r="E33" s="112"/>
      <c r="F33" s="112"/>
      <c r="G33" s="113"/>
      <c r="H33" s="3"/>
    </row>
    <row r="34" spans="1:8" x14ac:dyDescent="0.15">
      <c r="A34" s="3"/>
      <c r="B34" s="114"/>
      <c r="C34" s="115"/>
      <c r="D34" s="115"/>
      <c r="E34" s="115"/>
      <c r="F34" s="115"/>
      <c r="G34" s="116"/>
      <c r="H34" s="3"/>
    </row>
    <row r="35" spans="1:8" ht="13.5" customHeight="1" x14ac:dyDescent="0.15">
      <c r="A35" s="3"/>
      <c r="B35" s="121" t="s">
        <v>135</v>
      </c>
      <c r="C35" s="122"/>
      <c r="D35" s="122"/>
      <c r="E35" s="123" t="str">
        <f>입력기2!C47</f>
        <v xml:space="preserve"> SHBKKRSE</v>
      </c>
      <c r="F35" s="123"/>
      <c r="G35" s="86"/>
      <c r="H35" s="3"/>
    </row>
    <row r="36" spans="1:8" x14ac:dyDescent="0.15">
      <c r="A36" s="10"/>
      <c r="B36" s="19"/>
      <c r="C36" s="19"/>
      <c r="D36" s="19"/>
      <c r="E36" s="19"/>
      <c r="F36" s="19"/>
      <c r="G36" s="19"/>
      <c r="H36" s="10"/>
    </row>
    <row r="37" spans="1:8" x14ac:dyDescent="0.15">
      <c r="A37" s="10"/>
      <c r="B37" s="19"/>
      <c r="C37" s="19"/>
      <c r="D37" s="19"/>
      <c r="E37" s="19"/>
      <c r="F37" s="19"/>
      <c r="G37" s="19"/>
      <c r="H37" s="10"/>
    </row>
    <row r="38" spans="1:8" ht="14.25" x14ac:dyDescent="0.15">
      <c r="A38" s="2"/>
      <c r="B38" s="20" t="str">
        <f>C6</f>
        <v>HEAVYCAR SLOGUP LTD.</v>
      </c>
      <c r="C38" s="2"/>
      <c r="D38" s="2"/>
      <c r="E38" s="21"/>
      <c r="F38" s="10"/>
      <c r="G38" s="10"/>
      <c r="H38" s="10"/>
    </row>
    <row r="39" spans="1:8" ht="14.25" x14ac:dyDescent="0.2">
      <c r="A39" s="2"/>
      <c r="B39" s="22" t="str">
        <f>C7</f>
        <v>Office. 459-4, 4th Floor, Seogyo-dong, Mapo-gu, Seoul, South Korea</v>
      </c>
      <c r="C39" s="2"/>
      <c r="D39" s="2"/>
      <c r="E39" s="21"/>
      <c r="F39" s="10"/>
      <c r="G39" s="10"/>
      <c r="H39" s="10"/>
    </row>
    <row r="40" spans="1:8" x14ac:dyDescent="0.15">
      <c r="A40" s="2"/>
      <c r="B40" s="23" t="str">
        <f>"Tel : "&amp;입력기2!C3</f>
        <v>Tel : +82-2-1599-0392</v>
      </c>
      <c r="C40" s="2"/>
      <c r="D40" s="109" t="str">
        <f>"Cell : "&amp;입력기2!C4</f>
        <v>Cell : +82-2-10-9649-1774</v>
      </c>
      <c r="E40" s="109"/>
      <c r="F40" s="109" t="str">
        <f>"Fax :  "&amp;입력기2!C5</f>
        <v>Fax :  +82-70-8282-8266</v>
      </c>
      <c r="G40" s="109"/>
      <c r="H40" s="10"/>
    </row>
    <row r="41" spans="1:8" ht="15" x14ac:dyDescent="0.15">
      <c r="A41" s="24"/>
      <c r="B41" s="23" t="str">
        <f>"Web site : "&amp;입력기2!C6</f>
        <v>Web site : http://ss.s.com</v>
      </c>
      <c r="C41" s="24"/>
      <c r="D41" s="2"/>
      <c r="E41" s="10"/>
      <c r="F41" s="10"/>
      <c r="G41" s="10"/>
      <c r="H41" s="10"/>
    </row>
    <row r="42" spans="1:8" x14ac:dyDescent="0.15">
      <c r="A42" s="2"/>
      <c r="B42" s="2"/>
      <c r="C42" s="2"/>
      <c r="D42" s="25"/>
      <c r="E42" s="2"/>
      <c r="F42" s="2"/>
      <c r="G42" s="2"/>
      <c r="H42" s="2"/>
    </row>
    <row r="43" spans="1:8" ht="9" customHeight="1" x14ac:dyDescent="0.15">
      <c r="A43" s="26"/>
      <c r="B43" s="26"/>
      <c r="C43" s="26"/>
      <c r="D43" s="26"/>
      <c r="E43" s="26"/>
      <c r="F43" s="26"/>
      <c r="G43" s="26"/>
      <c r="H43" s="26"/>
    </row>
  </sheetData>
  <mergeCells count="48">
    <mergeCell ref="C17:E17"/>
    <mergeCell ref="G4:H4"/>
    <mergeCell ref="C6:G6"/>
    <mergeCell ref="C7:G7"/>
    <mergeCell ref="C8:G8"/>
    <mergeCell ref="C9:G9"/>
    <mergeCell ref="C10:G10"/>
    <mergeCell ref="C11:G11"/>
    <mergeCell ref="C12:G12"/>
    <mergeCell ref="B14:G14"/>
    <mergeCell ref="B15:G15"/>
    <mergeCell ref="D16:F16"/>
    <mergeCell ref="B24:C24"/>
    <mergeCell ref="D24:G24"/>
    <mergeCell ref="B18:B19"/>
    <mergeCell ref="C18:C19"/>
    <mergeCell ref="D18:E18"/>
    <mergeCell ref="F18:F19"/>
    <mergeCell ref="G18:G19"/>
    <mergeCell ref="D19:E19"/>
    <mergeCell ref="B20:C20"/>
    <mergeCell ref="F20:G20"/>
    <mergeCell ref="B21:C21"/>
    <mergeCell ref="F21:G21"/>
    <mergeCell ref="B23:G23"/>
    <mergeCell ref="B25:C25"/>
    <mergeCell ref="D25:G25"/>
    <mergeCell ref="B26:C26"/>
    <mergeCell ref="D26:G26"/>
    <mergeCell ref="B27:C27"/>
    <mergeCell ref="D27:G27"/>
    <mergeCell ref="B28:C28"/>
    <mergeCell ref="D28:G28"/>
    <mergeCell ref="B29:C29"/>
    <mergeCell ref="D29:G29"/>
    <mergeCell ref="B30:C30"/>
    <mergeCell ref="D30:G30"/>
    <mergeCell ref="D40:E40"/>
    <mergeCell ref="F40:G40"/>
    <mergeCell ref="B31:C31"/>
    <mergeCell ref="D31:G31"/>
    <mergeCell ref="B34:G34"/>
    <mergeCell ref="B32:C32"/>
    <mergeCell ref="D32:G32"/>
    <mergeCell ref="B33:C33"/>
    <mergeCell ref="D33:G33"/>
    <mergeCell ref="B35:D35"/>
    <mergeCell ref="E35:F35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FFFF00"/>
  </sheetPr>
  <dimension ref="A1:J41"/>
  <sheetViews>
    <sheetView topLeftCell="A4" workbookViewId="0">
      <selection activeCell="C36" sqref="C36"/>
    </sheetView>
  </sheetViews>
  <sheetFormatPr defaultRowHeight="13.5" x14ac:dyDescent="0.15"/>
  <cols>
    <col min="1" max="1" width="1.25" style="1" customWidth="1"/>
    <col min="2" max="2" width="17" style="1" customWidth="1"/>
    <col min="3" max="3" width="14.125" style="1" customWidth="1"/>
    <col min="4" max="4" width="12.5" style="1" customWidth="1"/>
    <col min="5" max="5" width="12.25" style="1" customWidth="1"/>
    <col min="6" max="6" width="11.25" style="1" customWidth="1"/>
    <col min="7" max="7" width="12.25" style="1" customWidth="1"/>
    <col min="8" max="8" width="1.25" style="1" customWidth="1"/>
    <col min="9" max="16384" width="9" style="1"/>
  </cols>
  <sheetData>
    <row r="1" spans="1:10" x14ac:dyDescent="0.15">
      <c r="A1" s="27"/>
      <c r="B1" s="27"/>
      <c r="C1" s="27"/>
      <c r="D1" s="27"/>
      <c r="E1" s="27"/>
      <c r="F1" s="27"/>
      <c r="G1" s="27"/>
      <c r="H1" s="27"/>
    </row>
    <row r="2" spans="1:10" x14ac:dyDescent="0.15">
      <c r="A2" s="27"/>
      <c r="B2" s="27"/>
      <c r="C2" s="27"/>
      <c r="D2" s="27"/>
      <c r="E2" s="27"/>
      <c r="F2" s="27"/>
      <c r="G2" s="27"/>
      <c r="H2" s="27"/>
    </row>
    <row r="3" spans="1:10" x14ac:dyDescent="0.15">
      <c r="A3" s="27"/>
      <c r="B3" s="27"/>
      <c r="C3" s="27"/>
      <c r="D3" s="27"/>
      <c r="E3" s="27"/>
      <c r="F3" s="27"/>
      <c r="G3" s="27"/>
      <c r="H3" s="27"/>
    </row>
    <row r="4" spans="1:10" x14ac:dyDescent="0.15">
      <c r="A4" s="27"/>
      <c r="B4" s="27"/>
      <c r="C4" s="27"/>
      <c r="D4" s="27"/>
      <c r="E4" s="27"/>
      <c r="F4" s="27"/>
      <c r="G4" s="27"/>
      <c r="H4" s="27"/>
    </row>
    <row r="5" spans="1:10" x14ac:dyDescent="0.15">
      <c r="A5" s="27"/>
      <c r="B5" s="27"/>
      <c r="C5" s="27"/>
      <c r="D5" s="27"/>
      <c r="E5" s="27"/>
      <c r="F5" s="27"/>
      <c r="G5" s="217"/>
      <c r="H5" s="218"/>
    </row>
    <row r="6" spans="1:10" x14ac:dyDescent="0.15">
      <c r="A6" s="27"/>
      <c r="B6" s="27"/>
      <c r="C6" s="27"/>
      <c r="D6" s="27"/>
      <c r="E6" s="27"/>
      <c r="F6" s="27"/>
      <c r="G6" s="27"/>
      <c r="H6" s="27"/>
      <c r="J6" s="1" t="s">
        <v>22</v>
      </c>
    </row>
    <row r="7" spans="1:10" x14ac:dyDescent="0.15">
      <c r="A7" s="28"/>
      <c r="B7" s="184" t="s">
        <v>23</v>
      </c>
      <c r="C7" s="184"/>
      <c r="D7" s="184"/>
      <c r="E7" s="184" t="s">
        <v>24</v>
      </c>
      <c r="F7" s="184"/>
      <c r="G7" s="184"/>
      <c r="H7" s="28"/>
      <c r="J7" s="1" t="s">
        <v>25</v>
      </c>
    </row>
    <row r="8" spans="1:10" ht="17.25" customHeight="1" x14ac:dyDescent="0.15">
      <c r="A8" s="29"/>
      <c r="B8" s="210" t="str">
        <f>입력기2!C1</f>
        <v>HEAVYCAR SLOGUP LTD.</v>
      </c>
      <c r="C8" s="201"/>
      <c r="D8" s="202"/>
      <c r="E8" s="30" t="str">
        <f>입력기2!C11</f>
        <v>JM008-117</v>
      </c>
      <c r="F8" s="239" t="str">
        <f>"/ "&amp;입력기2!C12</f>
        <v>/ AUG. 06, 2013</v>
      </c>
      <c r="G8" s="240"/>
      <c r="H8" s="29"/>
    </row>
    <row r="9" spans="1:10" x14ac:dyDescent="0.15">
      <c r="A9" s="29"/>
      <c r="B9" s="210" t="str">
        <f>입력기2!C2</f>
        <v>Office. 459-4, 4th Floor, Seogyo-dong, Mapo-gu, Seoul, South Korea</v>
      </c>
      <c r="C9" s="201"/>
      <c r="D9" s="202"/>
      <c r="E9" s="195" t="s">
        <v>26</v>
      </c>
      <c r="F9" s="213"/>
      <c r="G9" s="196"/>
      <c r="H9" s="29"/>
    </row>
    <row r="10" spans="1:10" x14ac:dyDescent="0.15">
      <c r="A10" s="29"/>
      <c r="B10" s="200"/>
      <c r="C10" s="201"/>
      <c r="D10" s="202"/>
      <c r="E10" s="214" t="s">
        <v>27</v>
      </c>
      <c r="F10" s="215"/>
      <c r="G10" s="216"/>
      <c r="H10" s="29"/>
    </row>
    <row r="11" spans="1:10" ht="22.5" x14ac:dyDescent="0.15">
      <c r="A11" s="29"/>
      <c r="B11" s="31" t="str">
        <f>"TEL : "&amp;입력기2!C3</f>
        <v>TEL : +82-2-1599-0392</v>
      </c>
      <c r="C11" s="32" t="str">
        <f>"FAX : "&amp;입력기2!C5</f>
        <v>FAX : +82-70-8282-8266</v>
      </c>
      <c r="D11" s="33" t="str">
        <f>"CELL : "&amp;입력기2!C4</f>
        <v>CELL : +82-2-10-9649-1774</v>
      </c>
      <c r="E11" s="214"/>
      <c r="F11" s="215"/>
      <c r="G11" s="216"/>
      <c r="H11" s="29"/>
    </row>
    <row r="12" spans="1:10" ht="21.75" customHeight="1" x14ac:dyDescent="0.15">
      <c r="A12" s="28"/>
      <c r="B12" s="34" t="s">
        <v>28</v>
      </c>
      <c r="C12" s="87">
        <f>입력기2!C29</f>
        <v>11991261</v>
      </c>
      <c r="D12" s="33"/>
      <c r="E12" s="35"/>
      <c r="F12" s="36"/>
      <c r="G12" s="37"/>
      <c r="H12" s="28"/>
    </row>
    <row r="13" spans="1:10" x14ac:dyDescent="0.15">
      <c r="A13" s="28"/>
      <c r="B13" s="184" t="s">
        <v>29</v>
      </c>
      <c r="C13" s="184"/>
      <c r="D13" s="184"/>
      <c r="E13" s="184" t="s">
        <v>30</v>
      </c>
      <c r="F13" s="184"/>
      <c r="G13" s="184"/>
      <c r="H13" s="28"/>
    </row>
    <row r="14" spans="1:10" ht="18.75" customHeight="1" x14ac:dyDescent="0.15">
      <c r="A14" s="28"/>
      <c r="B14" s="200" t="str">
        <f>입력기2!C14</f>
        <v>MT-SERVICE LTD</v>
      </c>
      <c r="C14" s="201"/>
      <c r="D14" s="202"/>
      <c r="E14" s="203"/>
      <c r="F14" s="204"/>
      <c r="G14" s="205"/>
      <c r="H14" s="28"/>
    </row>
    <row r="15" spans="1:10" ht="21.75" customHeight="1" x14ac:dyDescent="0.15">
      <c r="A15" s="28"/>
      <c r="B15" s="210" t="str">
        <f>입력기2!C15</f>
        <v>2, Dastana Street, city of Bishkek, Kyrgyz Republic</v>
      </c>
      <c r="C15" s="201"/>
      <c r="D15" s="202"/>
      <c r="E15" s="206"/>
      <c r="F15" s="204"/>
      <c r="G15" s="205"/>
      <c r="H15" s="28"/>
    </row>
    <row r="16" spans="1:10" ht="15.75" customHeight="1" x14ac:dyDescent="0.15">
      <c r="A16" s="28"/>
      <c r="B16" s="211" t="str">
        <f>PROFORMA_수정!C12</f>
        <v>TEL : +996(555) 97 71 17</v>
      </c>
      <c r="C16" s="212"/>
      <c r="D16" s="33"/>
      <c r="E16" s="207"/>
      <c r="F16" s="208"/>
      <c r="G16" s="209"/>
      <c r="H16" s="28"/>
    </row>
    <row r="17" spans="1:8" ht="13.5" customHeight="1" x14ac:dyDescent="0.15">
      <c r="A17" s="28"/>
      <c r="B17" s="184" t="s">
        <v>50</v>
      </c>
      <c r="C17" s="184"/>
      <c r="D17" s="184"/>
      <c r="E17" s="184" t="s">
        <v>32</v>
      </c>
      <c r="F17" s="184"/>
      <c r="G17" s="184"/>
      <c r="H17" s="28"/>
    </row>
    <row r="18" spans="1:8" ht="24" customHeight="1" x14ac:dyDescent="0.15">
      <c r="A18" s="28"/>
      <c r="B18" s="185" t="str">
        <f>입력기2!C26</f>
        <v>AUG. 14, 2013</v>
      </c>
      <c r="C18" s="186"/>
      <c r="D18" s="187"/>
      <c r="E18" s="188"/>
      <c r="F18" s="189"/>
      <c r="G18" s="190"/>
      <c r="H18" s="28"/>
    </row>
    <row r="19" spans="1:8" ht="13.5" customHeight="1" x14ac:dyDescent="0.15">
      <c r="A19" s="28"/>
      <c r="B19" s="39" t="s">
        <v>33</v>
      </c>
      <c r="C19" s="195" t="s">
        <v>34</v>
      </c>
      <c r="D19" s="196"/>
      <c r="E19" s="191"/>
      <c r="F19" s="189"/>
      <c r="G19" s="190"/>
      <c r="H19" s="28"/>
    </row>
    <row r="20" spans="1:8" ht="21" customHeight="1" x14ac:dyDescent="0.15">
      <c r="A20" s="28"/>
      <c r="B20" s="88">
        <f>입력기2!C30</f>
        <v>0</v>
      </c>
      <c r="C20" s="197" t="str">
        <f>입력기2!C22&amp;" PORT"</f>
        <v>INCHEON PORT</v>
      </c>
      <c r="D20" s="187"/>
      <c r="E20" s="191"/>
      <c r="F20" s="189"/>
      <c r="G20" s="190"/>
      <c r="H20" s="28"/>
    </row>
    <row r="21" spans="1:8" ht="13.5" customHeight="1" x14ac:dyDescent="0.15">
      <c r="A21" s="28"/>
      <c r="B21" s="40" t="s">
        <v>35</v>
      </c>
      <c r="C21" s="198"/>
      <c r="D21" s="199"/>
      <c r="E21" s="191"/>
      <c r="F21" s="189"/>
      <c r="G21" s="190"/>
      <c r="H21" s="28"/>
    </row>
    <row r="22" spans="1:8" ht="17.25" customHeight="1" x14ac:dyDescent="0.15">
      <c r="A22" s="28"/>
      <c r="B22" s="197" t="str">
        <f>입력기2!C27</f>
        <v>KYRGYZ REPUBLIC, RWANDA</v>
      </c>
      <c r="C22" s="186"/>
      <c r="D22" s="187"/>
      <c r="E22" s="192"/>
      <c r="F22" s="193"/>
      <c r="G22" s="194"/>
      <c r="H22" s="28"/>
    </row>
    <row r="23" spans="1:8" x14ac:dyDescent="0.15">
      <c r="A23" s="28"/>
      <c r="B23" s="28"/>
      <c r="C23" s="28"/>
      <c r="D23" s="28"/>
      <c r="E23" s="41"/>
      <c r="F23" s="28"/>
      <c r="G23" s="28"/>
      <c r="H23" s="28"/>
    </row>
    <row r="24" spans="1:8" ht="28.5" customHeight="1" x14ac:dyDescent="0.15">
      <c r="A24" s="29"/>
      <c r="B24" s="42" t="s">
        <v>36</v>
      </c>
      <c r="C24" s="43" t="s">
        <v>37</v>
      </c>
      <c r="D24" s="43" t="s">
        <v>38</v>
      </c>
      <c r="E24" s="43" t="s">
        <v>39</v>
      </c>
      <c r="F24" s="43" t="s">
        <v>40</v>
      </c>
      <c r="G24" s="44" t="s">
        <v>41</v>
      </c>
      <c r="H24" s="29"/>
    </row>
    <row r="25" spans="1:8" x14ac:dyDescent="0.15">
      <c r="A25" s="45"/>
      <c r="B25" s="46"/>
      <c r="C25" s="47"/>
      <c r="D25" s="47"/>
      <c r="E25" s="47"/>
      <c r="F25" s="48"/>
      <c r="G25" s="49"/>
      <c r="H25" s="45"/>
    </row>
    <row r="26" spans="1:8" ht="19.5" customHeight="1" x14ac:dyDescent="0.15">
      <c r="A26" s="45"/>
      <c r="B26" s="50"/>
      <c r="C26" s="51"/>
      <c r="D26" s="51"/>
      <c r="E26" s="51"/>
      <c r="F26" s="51"/>
      <c r="G26" s="52"/>
      <c r="H26" s="45"/>
    </row>
    <row r="27" spans="1:8" ht="3" customHeight="1" x14ac:dyDescent="0.2">
      <c r="A27" s="28"/>
      <c r="B27" s="53"/>
      <c r="C27" s="54"/>
      <c r="D27" s="55"/>
      <c r="E27" s="55"/>
      <c r="F27" s="55"/>
      <c r="G27" s="56"/>
      <c r="H27" s="28"/>
    </row>
    <row r="28" spans="1:8" x14ac:dyDescent="0.15">
      <c r="A28" s="28"/>
      <c r="B28" s="57" t="s">
        <v>12</v>
      </c>
      <c r="C28" s="171" t="s">
        <v>13</v>
      </c>
      <c r="D28" s="171"/>
      <c r="E28" s="57" t="s">
        <v>14</v>
      </c>
      <c r="F28" s="171" t="s">
        <v>42</v>
      </c>
      <c r="G28" s="171"/>
      <c r="H28" s="28"/>
    </row>
    <row r="29" spans="1:8" ht="15.75" customHeight="1" x14ac:dyDescent="0.15">
      <c r="A29" s="28"/>
      <c r="B29" s="172">
        <f>입력기2!C32</f>
        <v>2000</v>
      </c>
      <c r="C29" s="174" t="str">
        <f>입력기2!C33&amp;" / "&amp;입력기2!C34</f>
        <v>HYUNDAI / VERNA 5DR 1.5</v>
      </c>
      <c r="D29" s="175"/>
      <c r="E29" s="176">
        <f>입력기2!C36</f>
        <v>1</v>
      </c>
      <c r="F29" s="178" t="str">
        <f>입력기2!C40&amp;" KG"</f>
        <v>0 KG</v>
      </c>
      <c r="G29" s="179"/>
      <c r="H29" s="28"/>
    </row>
    <row r="30" spans="1:8" ht="14.25" customHeight="1" x14ac:dyDescent="0.15">
      <c r="A30" s="28"/>
      <c r="B30" s="173"/>
      <c r="C30" s="182" t="str">
        <f>입력기2!C35</f>
        <v>KMHCG51BPYU073373</v>
      </c>
      <c r="D30" s="183"/>
      <c r="E30" s="177"/>
      <c r="F30" s="180"/>
      <c r="G30" s="181"/>
      <c r="H30" s="28"/>
    </row>
    <row r="31" spans="1:8" ht="36.75" customHeight="1" x14ac:dyDescent="0.15">
      <c r="A31" s="28"/>
      <c r="B31" s="58" t="s">
        <v>43</v>
      </c>
      <c r="C31" s="169" t="str">
        <f>E29&amp;" UNIT / "&amp;F29&amp;" / "&amp;입력기1!C14&amp;"*"&amp;입력기1!C15&amp;"*"&amp;입력기1!C16&amp;"="&amp;입력기1!C17&amp;" CBM"</f>
        <v>1 UNIT / 0 KG / 3825*1665*1495=9.521094375 CBM</v>
      </c>
      <c r="D31" s="169"/>
      <c r="E31" s="169"/>
      <c r="F31" s="169"/>
      <c r="G31" s="170"/>
      <c r="H31" s="28"/>
    </row>
    <row r="32" spans="1:8" ht="3" customHeight="1" x14ac:dyDescent="0.15">
      <c r="A32" s="45"/>
      <c r="B32" s="59"/>
      <c r="C32" s="59"/>
      <c r="D32" s="59"/>
      <c r="E32" s="59"/>
      <c r="F32" s="59"/>
      <c r="G32" s="59"/>
      <c r="H32" s="45"/>
    </row>
    <row r="33" spans="1:8" ht="47.25" customHeight="1" x14ac:dyDescent="0.15">
      <c r="A33" s="45"/>
      <c r="B33" s="51"/>
      <c r="C33" s="51"/>
      <c r="D33" s="51"/>
      <c r="E33" s="51"/>
      <c r="F33" s="51"/>
      <c r="G33" s="51"/>
      <c r="H33" s="45"/>
    </row>
    <row r="34" spans="1:8" x14ac:dyDescent="0.15">
      <c r="A34" s="60"/>
      <c r="B34" s="60"/>
      <c r="C34" s="60"/>
      <c r="D34" s="60"/>
      <c r="E34" s="61" t="s">
        <v>44</v>
      </c>
      <c r="F34" s="61"/>
      <c r="G34" s="61"/>
      <c r="H34" s="60"/>
    </row>
    <row r="35" spans="1:8" ht="64.5" customHeight="1" x14ac:dyDescent="0.15">
      <c r="A35" s="62"/>
      <c r="B35" s="62"/>
      <c r="C35" s="62" t="s">
        <v>45</v>
      </c>
      <c r="D35" s="62"/>
      <c r="E35" s="62"/>
      <c r="F35" s="62"/>
      <c r="G35" s="62"/>
      <c r="H35" s="62"/>
    </row>
    <row r="36" spans="1:8" ht="15.75" x14ac:dyDescent="0.25">
      <c r="A36" s="62"/>
      <c r="B36" s="63" t="str">
        <f>B8</f>
        <v>HEAVYCAR SLOGUP LTD.</v>
      </c>
      <c r="D36" s="64"/>
      <c r="E36" s="64"/>
      <c r="F36" s="45"/>
      <c r="G36" s="45"/>
      <c r="H36" s="45"/>
    </row>
    <row r="37" spans="1:8" x14ac:dyDescent="0.15">
      <c r="A37" s="62"/>
      <c r="B37" s="65" t="str">
        <f>B9</f>
        <v>Office. 459-4, 4th Floor, Seogyo-dong, Mapo-gu, Seoul, South Korea</v>
      </c>
      <c r="D37" s="64"/>
      <c r="E37" s="64"/>
      <c r="F37" s="64"/>
      <c r="G37" s="64"/>
      <c r="H37" s="45"/>
    </row>
    <row r="38" spans="1:8" x14ac:dyDescent="0.15">
      <c r="A38" s="62"/>
      <c r="B38" s="66" t="str">
        <f>B11&amp;" "&amp;C11&amp;" "&amp;D11</f>
        <v>TEL : +82-2-1599-0392 FAX : +82-70-8282-8266 CELL : +82-2-10-9649-1774</v>
      </c>
      <c r="D38" s="67"/>
      <c r="E38" s="67"/>
      <c r="F38" s="67"/>
      <c r="G38" s="67"/>
      <c r="H38" s="45"/>
    </row>
    <row r="39" spans="1:8" x14ac:dyDescent="0.15">
      <c r="B39" s="23" t="str">
        <f>"Web site : "&amp;입력기2!C6</f>
        <v>Web site : http://ss.s.com</v>
      </c>
      <c r="D39" s="67"/>
      <c r="E39" s="67"/>
      <c r="F39" s="67"/>
      <c r="G39" s="67"/>
      <c r="H39" s="45"/>
    </row>
    <row r="40" spans="1:8" x14ac:dyDescent="0.15">
      <c r="B40" s="66"/>
      <c r="D40" s="67"/>
      <c r="E40" s="67"/>
      <c r="F40" s="67"/>
      <c r="G40" s="67"/>
      <c r="H40" s="45"/>
    </row>
    <row r="41" spans="1:8" ht="9" customHeight="1" x14ac:dyDescent="0.15">
      <c r="A41" s="68"/>
      <c r="B41" s="68"/>
      <c r="C41" s="68"/>
      <c r="D41" s="69"/>
      <c r="E41" s="68"/>
      <c r="F41" s="68"/>
      <c r="G41" s="68"/>
      <c r="H41" s="68"/>
    </row>
  </sheetData>
  <mergeCells count="30">
    <mergeCell ref="B9:D10"/>
    <mergeCell ref="E9:G9"/>
    <mergeCell ref="E10:G11"/>
    <mergeCell ref="G5:H5"/>
    <mergeCell ref="B7:D7"/>
    <mergeCell ref="E7:G7"/>
    <mergeCell ref="B8:D8"/>
    <mergeCell ref="F8:G8"/>
    <mergeCell ref="B13:D13"/>
    <mergeCell ref="E13:G13"/>
    <mergeCell ref="B14:D14"/>
    <mergeCell ref="E14:G16"/>
    <mergeCell ref="B15:D15"/>
    <mergeCell ref="B16:C16"/>
    <mergeCell ref="B17:D17"/>
    <mergeCell ref="E17:G17"/>
    <mergeCell ref="B18:D18"/>
    <mergeCell ref="E18:G22"/>
    <mergeCell ref="C19:D19"/>
    <mergeCell ref="C20:D20"/>
    <mergeCell ref="C21:D21"/>
    <mergeCell ref="B22:D22"/>
    <mergeCell ref="C31:G31"/>
    <mergeCell ref="C28:D28"/>
    <mergeCell ref="F28:G28"/>
    <mergeCell ref="B29:B30"/>
    <mergeCell ref="C29:D29"/>
    <mergeCell ref="E29:E30"/>
    <mergeCell ref="F29:G30"/>
    <mergeCell ref="C30:D30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FFFF00"/>
  </sheetPr>
  <dimension ref="A1:J43"/>
  <sheetViews>
    <sheetView workbookViewId="0">
      <selection activeCell="J15" sqref="J15"/>
    </sheetView>
  </sheetViews>
  <sheetFormatPr defaultRowHeight="13.5" x14ac:dyDescent="0.15"/>
  <cols>
    <col min="1" max="1" width="1.25" style="1" customWidth="1"/>
    <col min="2" max="2" width="16.125" style="1" customWidth="1"/>
    <col min="3" max="3" width="13.625" style="1" customWidth="1"/>
    <col min="4" max="4" width="11.375" style="1" customWidth="1"/>
    <col min="5" max="5" width="15" style="1" customWidth="1"/>
    <col min="6" max="6" width="11.875" style="1" customWidth="1"/>
    <col min="7" max="7" width="10.75" style="1" customWidth="1"/>
    <col min="8" max="8" width="1.125" style="1" customWidth="1"/>
    <col min="9" max="16384" width="9" style="1"/>
  </cols>
  <sheetData>
    <row r="1" spans="1:10" x14ac:dyDescent="0.15">
      <c r="A1" s="27"/>
      <c r="B1" s="27"/>
      <c r="C1" s="27"/>
      <c r="D1" s="27"/>
      <c r="E1" s="27"/>
      <c r="F1" s="27"/>
      <c r="G1" s="27"/>
      <c r="H1" s="27"/>
    </row>
    <row r="2" spans="1:10" x14ac:dyDescent="0.15">
      <c r="A2" s="27"/>
      <c r="B2" s="27"/>
      <c r="C2" s="27"/>
      <c r="D2" s="27"/>
      <c r="E2" s="27"/>
      <c r="F2" s="27"/>
      <c r="G2" s="27"/>
      <c r="H2" s="27"/>
    </row>
    <row r="3" spans="1:10" x14ac:dyDescent="0.15">
      <c r="A3" s="27"/>
      <c r="B3" s="27"/>
      <c r="C3" s="27"/>
      <c r="D3" s="27"/>
      <c r="E3" s="27"/>
      <c r="F3" s="27"/>
      <c r="G3" s="27"/>
      <c r="H3" s="27"/>
    </row>
    <row r="4" spans="1:10" ht="7.5" customHeight="1" x14ac:dyDescent="0.15">
      <c r="A4" s="27"/>
      <c r="B4" s="27"/>
      <c r="C4" s="27"/>
      <c r="D4" s="27"/>
      <c r="E4" s="27"/>
      <c r="F4" s="27"/>
      <c r="G4" s="27"/>
      <c r="H4" s="27"/>
    </row>
    <row r="5" spans="1:10" x14ac:dyDescent="0.15">
      <c r="A5" s="27"/>
      <c r="B5" s="27"/>
      <c r="C5" s="27"/>
      <c r="D5" s="27"/>
      <c r="E5" s="27"/>
      <c r="F5" s="27"/>
      <c r="G5" s="217"/>
      <c r="H5" s="218"/>
    </row>
    <row r="6" spans="1:10" x14ac:dyDescent="0.15">
      <c r="A6" s="27"/>
      <c r="B6" s="27"/>
      <c r="C6" s="27"/>
      <c r="D6" s="27"/>
      <c r="E6" s="27"/>
      <c r="F6" s="27"/>
      <c r="G6" s="27"/>
      <c r="H6" s="27"/>
      <c r="J6" s="1" t="s">
        <v>6</v>
      </c>
    </row>
    <row r="7" spans="1:10" x14ac:dyDescent="0.15">
      <c r="A7" s="28"/>
      <c r="B7" s="184" t="s">
        <v>23</v>
      </c>
      <c r="C7" s="184"/>
      <c r="D7" s="184"/>
      <c r="E7" s="184" t="s">
        <v>24</v>
      </c>
      <c r="F7" s="184"/>
      <c r="G7" s="184"/>
      <c r="H7" s="28"/>
    </row>
    <row r="8" spans="1:10" ht="15.75" customHeight="1" x14ac:dyDescent="0.15">
      <c r="A8" s="29"/>
      <c r="B8" s="210" t="str">
        <f>입력기2!C1</f>
        <v>HEAVYCAR SLOGUP LTD.</v>
      </c>
      <c r="C8" s="235"/>
      <c r="D8" s="236"/>
      <c r="E8" s="30" t="str">
        <f>입력기2!C11</f>
        <v>JM008-117</v>
      </c>
      <c r="F8" s="239" t="str">
        <f>"/ "&amp;입력기2!C12</f>
        <v>/ AUG. 06, 2013</v>
      </c>
      <c r="G8" s="240"/>
      <c r="H8" s="29"/>
    </row>
    <row r="9" spans="1:10" ht="13.5" customHeight="1" x14ac:dyDescent="0.15">
      <c r="A9" s="29"/>
      <c r="B9" s="210" t="str">
        <f>입력기2!C2</f>
        <v>Office. 459-4, 4th Floor, Seogyo-dong, Mapo-gu, Seoul, South Korea</v>
      </c>
      <c r="C9" s="235"/>
      <c r="D9" s="236"/>
      <c r="E9" s="195" t="s">
        <v>26</v>
      </c>
      <c r="F9" s="213"/>
      <c r="G9" s="196"/>
      <c r="H9" s="29"/>
    </row>
    <row r="10" spans="1:10" x14ac:dyDescent="0.15">
      <c r="A10" s="29"/>
      <c r="B10" s="210"/>
      <c r="C10" s="235"/>
      <c r="D10" s="236"/>
      <c r="E10" s="214" t="s">
        <v>27</v>
      </c>
      <c r="F10" s="215"/>
      <c r="G10" s="216"/>
      <c r="H10" s="29"/>
    </row>
    <row r="11" spans="1:10" ht="23.25" customHeight="1" x14ac:dyDescent="0.15">
      <c r="A11" s="29"/>
      <c r="B11" s="38" t="str">
        <f>"TEL : "&amp;입력기2!C3</f>
        <v>TEL : +82-2-1599-0392</v>
      </c>
      <c r="C11" s="32" t="str">
        <f>"FAX : "&amp;입력기2!C5</f>
        <v>FAX : +82-70-8282-8266</v>
      </c>
      <c r="D11" s="33" t="str">
        <f>"CELL : "&amp;입력기2!C4</f>
        <v>CELL : +82-2-10-9649-1774</v>
      </c>
      <c r="E11" s="214"/>
      <c r="F11" s="215"/>
      <c r="G11" s="216"/>
      <c r="H11" s="29"/>
    </row>
    <row r="12" spans="1:10" ht="21.75" customHeight="1" x14ac:dyDescent="0.15">
      <c r="A12" s="28"/>
      <c r="B12" s="34" t="s">
        <v>46</v>
      </c>
      <c r="C12" s="87">
        <f>입력기2!C29</f>
        <v>11991261</v>
      </c>
      <c r="D12" s="33"/>
      <c r="E12" s="35"/>
      <c r="F12" s="36"/>
      <c r="G12" s="37"/>
      <c r="H12" s="28"/>
    </row>
    <row r="13" spans="1:10" x14ac:dyDescent="0.15">
      <c r="A13" s="28"/>
      <c r="B13" s="184" t="s">
        <v>29</v>
      </c>
      <c r="C13" s="184"/>
      <c r="D13" s="184"/>
      <c r="E13" s="184" t="s">
        <v>30</v>
      </c>
      <c r="F13" s="184"/>
      <c r="G13" s="184"/>
      <c r="H13" s="28"/>
    </row>
    <row r="14" spans="1:10" x14ac:dyDescent="0.15">
      <c r="A14" s="28"/>
      <c r="B14" s="200" t="str">
        <f>입력기2!C14</f>
        <v>MT-SERVICE LTD</v>
      </c>
      <c r="C14" s="201"/>
      <c r="D14" s="202"/>
      <c r="E14" s="203"/>
      <c r="F14" s="204"/>
      <c r="G14" s="205"/>
      <c r="H14" s="28"/>
    </row>
    <row r="15" spans="1:10" ht="24" customHeight="1" x14ac:dyDescent="0.15">
      <c r="A15" s="28"/>
      <c r="B15" s="210" t="str">
        <f>입력기2!C15</f>
        <v>2, Dastana Street, city of Bishkek, Kyrgyz Republic</v>
      </c>
      <c r="C15" s="201"/>
      <c r="D15" s="202"/>
      <c r="E15" s="206"/>
      <c r="F15" s="204"/>
      <c r="G15" s="205"/>
      <c r="H15" s="28"/>
    </row>
    <row r="16" spans="1:10" ht="16.5" customHeight="1" x14ac:dyDescent="0.15">
      <c r="A16" s="28"/>
      <c r="B16" s="211" t="str">
        <f>PROFORMA_수정!C12</f>
        <v>TEL : +996(555) 97 71 17</v>
      </c>
      <c r="C16" s="212"/>
      <c r="D16" s="33"/>
      <c r="E16" s="207"/>
      <c r="F16" s="208"/>
      <c r="G16" s="209"/>
      <c r="H16" s="28"/>
    </row>
    <row r="17" spans="1:8" x14ac:dyDescent="0.15">
      <c r="A17" s="28"/>
      <c r="B17" s="184" t="s">
        <v>31</v>
      </c>
      <c r="C17" s="184"/>
      <c r="D17" s="184"/>
      <c r="E17" s="184" t="s">
        <v>32</v>
      </c>
      <c r="F17" s="184"/>
      <c r="G17" s="184"/>
      <c r="H17" s="28"/>
    </row>
    <row r="18" spans="1:8" ht="30" customHeight="1" x14ac:dyDescent="0.15">
      <c r="A18" s="28"/>
      <c r="B18" s="185" t="str">
        <f>입력기2!C26</f>
        <v>AUG. 14, 2013</v>
      </c>
      <c r="C18" s="186"/>
      <c r="D18" s="187"/>
      <c r="E18" s="232"/>
      <c r="F18" s="233"/>
      <c r="G18" s="234"/>
      <c r="H18" s="28"/>
    </row>
    <row r="19" spans="1:8" ht="13.5" customHeight="1" x14ac:dyDescent="0.15">
      <c r="A19" s="28"/>
      <c r="B19" s="39" t="s">
        <v>33</v>
      </c>
      <c r="C19" s="195" t="s">
        <v>34</v>
      </c>
      <c r="D19" s="196"/>
      <c r="E19" s="195" t="s">
        <v>114</v>
      </c>
      <c r="F19" s="213"/>
      <c r="G19" s="196"/>
      <c r="H19" s="28"/>
    </row>
    <row r="20" spans="1:8" x14ac:dyDescent="0.15">
      <c r="A20" s="28"/>
      <c r="B20" s="88">
        <f>입력기2!C30</f>
        <v>0</v>
      </c>
      <c r="C20" s="197" t="str">
        <f>입력기2!C22&amp;" PORT"</f>
        <v>INCHEON PORT</v>
      </c>
      <c r="D20" s="187"/>
      <c r="E20" s="252" t="str">
        <f>IF(입력기2!C18="FOB",입력기2!C18&amp;" "&amp;입력기2!C22,IF(입력기2!C18="CFR",입력기2!C18&amp;" "&amp;입력기2!C23,""))&amp;", "&amp;입력기2!C19</f>
        <v>FOB INCHEON, T/T</v>
      </c>
      <c r="F20" s="253"/>
      <c r="G20" s="254"/>
      <c r="H20" s="28"/>
    </row>
    <row r="21" spans="1:8" x14ac:dyDescent="0.15">
      <c r="A21" s="28"/>
      <c r="B21" s="40" t="s">
        <v>35</v>
      </c>
      <c r="C21" s="198"/>
      <c r="D21" s="199"/>
      <c r="E21" s="252"/>
      <c r="F21" s="253"/>
      <c r="G21" s="254"/>
      <c r="H21" s="28"/>
    </row>
    <row r="22" spans="1:8" ht="14.25" customHeight="1" x14ac:dyDescent="0.15">
      <c r="A22" s="28"/>
      <c r="B22" s="197" t="str">
        <f>입력기2!C27</f>
        <v>KYRGYZ REPUBLIC, RWANDA</v>
      </c>
      <c r="C22" s="186"/>
      <c r="D22" s="187"/>
      <c r="E22" s="255"/>
      <c r="F22" s="256"/>
      <c r="G22" s="257"/>
      <c r="H22" s="28"/>
    </row>
    <row r="23" spans="1:8" x14ac:dyDescent="0.15">
      <c r="A23" s="28"/>
      <c r="B23" s="28"/>
      <c r="C23" s="28"/>
      <c r="D23" s="28"/>
      <c r="E23" s="41"/>
      <c r="F23" s="28"/>
      <c r="G23" s="28"/>
      <c r="H23" s="28"/>
    </row>
    <row r="24" spans="1:8" ht="28.5" customHeight="1" x14ac:dyDescent="0.15">
      <c r="A24" s="29"/>
      <c r="B24" s="42" t="s">
        <v>36</v>
      </c>
      <c r="C24" s="43" t="s">
        <v>37</v>
      </c>
      <c r="D24" s="43" t="s">
        <v>38</v>
      </c>
      <c r="E24" s="43" t="s">
        <v>39</v>
      </c>
      <c r="F24" s="43" t="s">
        <v>47</v>
      </c>
      <c r="G24" s="44" t="s">
        <v>41</v>
      </c>
      <c r="H24" s="29"/>
    </row>
    <row r="25" spans="1:8" ht="11.25" customHeight="1" x14ac:dyDescent="0.15">
      <c r="A25" s="45"/>
      <c r="B25" s="46"/>
      <c r="C25" s="47"/>
      <c r="D25" s="47"/>
      <c r="E25" s="47"/>
      <c r="F25" s="47"/>
      <c r="G25" s="49"/>
      <c r="H25" s="45"/>
    </row>
    <row r="26" spans="1:8" ht="18" customHeight="1" x14ac:dyDescent="0.15">
      <c r="A26" s="45"/>
      <c r="B26" s="50"/>
      <c r="C26" s="51"/>
      <c r="D26" s="51"/>
      <c r="E26" s="51"/>
      <c r="F26" s="51"/>
      <c r="G26" s="52"/>
      <c r="H26" s="45"/>
    </row>
    <row r="27" spans="1:8" ht="3" customHeight="1" x14ac:dyDescent="0.2">
      <c r="A27" s="28"/>
      <c r="B27" s="53"/>
      <c r="C27" s="54"/>
      <c r="D27" s="55"/>
      <c r="E27" s="55"/>
      <c r="F27" s="55"/>
      <c r="G27" s="56"/>
      <c r="H27" s="28"/>
    </row>
    <row r="28" spans="1:8" x14ac:dyDescent="0.15">
      <c r="A28" s="28"/>
      <c r="B28" s="57" t="s">
        <v>12</v>
      </c>
      <c r="C28" s="171" t="s">
        <v>13</v>
      </c>
      <c r="D28" s="171"/>
      <c r="E28" s="57" t="s">
        <v>14</v>
      </c>
      <c r="F28" s="171" t="s">
        <v>48</v>
      </c>
      <c r="G28" s="171"/>
      <c r="H28" s="28"/>
    </row>
    <row r="29" spans="1:8" x14ac:dyDescent="0.15">
      <c r="A29" s="45"/>
      <c r="B29" s="172">
        <f>입력기2!C32</f>
        <v>2000</v>
      </c>
      <c r="C29" s="174" t="str">
        <f>입력기2!C33&amp;" / "&amp;입력기2!C34</f>
        <v>HYUNDAI / VERNA 5DR 1.5</v>
      </c>
      <c r="D29" s="175"/>
      <c r="E29" s="176">
        <f>입력기2!C36</f>
        <v>1</v>
      </c>
      <c r="F29" s="178" t="str">
        <f>PROFORMA_수정!G18</f>
        <v>USD 2857.14</v>
      </c>
      <c r="G29" s="179"/>
      <c r="H29" s="45"/>
    </row>
    <row r="30" spans="1:8" x14ac:dyDescent="0.15">
      <c r="A30" s="45"/>
      <c r="B30" s="173"/>
      <c r="C30" s="182" t="str">
        <f>입력기2!C35</f>
        <v>KMHCG51BPYU073373</v>
      </c>
      <c r="D30" s="183"/>
      <c r="E30" s="177"/>
      <c r="F30" s="180"/>
      <c r="G30" s="181"/>
      <c r="H30" s="45"/>
    </row>
    <row r="31" spans="1:8" x14ac:dyDescent="0.15">
      <c r="A31" s="28"/>
      <c r="B31" s="219" t="s">
        <v>49</v>
      </c>
      <c r="C31" s="221" t="str">
        <f>"USD  "&amp;PROFORMA_수정!E20</f>
        <v>USD  632.14</v>
      </c>
      <c r="D31" s="222"/>
      <c r="E31" s="223"/>
      <c r="F31" s="223"/>
      <c r="G31" s="224"/>
      <c r="H31" s="28"/>
    </row>
    <row r="32" spans="1:8" ht="7.5" customHeight="1" x14ac:dyDescent="0.15">
      <c r="A32" s="28"/>
      <c r="B32" s="220"/>
      <c r="C32" s="225"/>
      <c r="D32" s="226"/>
      <c r="E32" s="226"/>
      <c r="F32" s="226"/>
      <c r="G32" s="227"/>
      <c r="H32" s="28"/>
    </row>
    <row r="33" spans="1:8" ht="30" customHeight="1" x14ac:dyDescent="0.15">
      <c r="A33" s="28"/>
      <c r="B33" s="70" t="s">
        <v>18</v>
      </c>
      <c r="C33" s="228" t="str">
        <f>"USD  "&amp;PROFORMA_수정!E21&amp;" ("&amp;입력기2!C18&amp;", "&amp;입력기2!C27&amp;")"</f>
        <v>USD  3489.29 (FOB, KYRGYZ REPUBLIC, RWANDA)</v>
      </c>
      <c r="D33" s="229"/>
      <c r="E33" s="229"/>
      <c r="F33" s="229"/>
      <c r="G33" s="230"/>
      <c r="H33" s="28"/>
    </row>
    <row r="34" spans="1:8" ht="3" customHeight="1" x14ac:dyDescent="0.15">
      <c r="A34" s="45"/>
      <c r="B34" s="59"/>
      <c r="C34" s="59"/>
      <c r="D34" s="59"/>
      <c r="E34" s="59"/>
      <c r="F34" s="59"/>
      <c r="G34" s="59"/>
      <c r="H34" s="45"/>
    </row>
    <row r="35" spans="1:8" ht="36.75" customHeight="1" x14ac:dyDescent="0.15">
      <c r="A35" s="45"/>
      <c r="B35" s="51"/>
      <c r="C35" s="51"/>
      <c r="D35" s="51"/>
      <c r="E35" s="51"/>
      <c r="F35" s="51"/>
      <c r="G35" s="51"/>
      <c r="H35" s="45"/>
    </row>
    <row r="36" spans="1:8" x14ac:dyDescent="0.15">
      <c r="A36" s="60"/>
      <c r="B36" s="60"/>
      <c r="C36" s="60"/>
      <c r="D36" s="60"/>
      <c r="E36" s="231" t="s">
        <v>44</v>
      </c>
      <c r="F36" s="231"/>
      <c r="G36" s="231"/>
      <c r="H36" s="60"/>
    </row>
    <row r="37" spans="1:8" ht="69" customHeight="1" x14ac:dyDescent="0.15">
      <c r="A37" s="62"/>
      <c r="B37" s="62"/>
      <c r="C37" s="62" t="s">
        <v>45</v>
      </c>
      <c r="D37" s="62"/>
      <c r="E37" s="62"/>
      <c r="F37" s="62"/>
      <c r="G37" s="62"/>
      <c r="H37" s="62"/>
    </row>
    <row r="38" spans="1:8" ht="15.75" x14ac:dyDescent="0.25">
      <c r="A38" s="62"/>
      <c r="B38" s="63" t="str">
        <f>B8</f>
        <v>HEAVYCAR SLOGUP LTD.</v>
      </c>
      <c r="D38" s="64"/>
      <c r="E38" s="64"/>
      <c r="F38" s="45"/>
      <c r="G38" s="45"/>
      <c r="H38" s="45"/>
    </row>
    <row r="39" spans="1:8" x14ac:dyDescent="0.15">
      <c r="A39" s="62"/>
      <c r="B39" s="65" t="str">
        <f>B9</f>
        <v>Office. 459-4, 4th Floor, Seogyo-dong, Mapo-gu, Seoul, South Korea</v>
      </c>
      <c r="D39" s="64"/>
      <c r="E39" s="64"/>
      <c r="F39" s="64"/>
      <c r="G39" s="64"/>
      <c r="H39" s="45"/>
    </row>
    <row r="40" spans="1:8" x14ac:dyDescent="0.15">
      <c r="A40" s="62"/>
      <c r="B40" s="66" t="str">
        <f>B11&amp;" "&amp;C11&amp;" "&amp;D11</f>
        <v>TEL : +82-2-1599-0392 FAX : +82-70-8282-8266 CELL : +82-2-10-9649-1774</v>
      </c>
      <c r="D40" s="67"/>
      <c r="E40" s="67"/>
      <c r="F40" s="67"/>
      <c r="G40" s="67"/>
      <c r="H40" s="45"/>
    </row>
    <row r="41" spans="1:8" x14ac:dyDescent="0.15">
      <c r="B41" s="23" t="str">
        <f>"Web site : "&amp;입력기2!C6</f>
        <v>Web site : http://ss.s.com</v>
      </c>
      <c r="D41" s="67"/>
      <c r="E41" s="67"/>
      <c r="F41" s="67"/>
      <c r="G41" s="67"/>
      <c r="H41" s="45"/>
    </row>
    <row r="42" spans="1:8" x14ac:dyDescent="0.15">
      <c r="B42" s="66"/>
      <c r="D42" s="67"/>
      <c r="E42" s="67"/>
      <c r="F42" s="67"/>
      <c r="G42" s="67"/>
      <c r="H42" s="45"/>
    </row>
    <row r="43" spans="1:8" ht="9" customHeight="1" x14ac:dyDescent="0.15">
      <c r="A43" s="68"/>
      <c r="B43" s="68"/>
      <c r="C43" s="68"/>
      <c r="D43" s="69"/>
      <c r="E43" s="68"/>
      <c r="F43" s="68"/>
      <c r="G43" s="68"/>
      <c r="H43" s="68"/>
    </row>
  </sheetData>
  <mergeCells count="35">
    <mergeCell ref="B9:D10"/>
    <mergeCell ref="E9:G9"/>
    <mergeCell ref="E10:G11"/>
    <mergeCell ref="G5:H5"/>
    <mergeCell ref="B7:D7"/>
    <mergeCell ref="E7:G7"/>
    <mergeCell ref="B8:D8"/>
    <mergeCell ref="F8:G8"/>
    <mergeCell ref="B13:D13"/>
    <mergeCell ref="E13:G13"/>
    <mergeCell ref="B14:D14"/>
    <mergeCell ref="E14:G16"/>
    <mergeCell ref="B15:D15"/>
    <mergeCell ref="B16:C16"/>
    <mergeCell ref="B17:D17"/>
    <mergeCell ref="E17:G17"/>
    <mergeCell ref="B18:D18"/>
    <mergeCell ref="E18:G18"/>
    <mergeCell ref="C19:D19"/>
    <mergeCell ref="E19:G19"/>
    <mergeCell ref="C20:D20"/>
    <mergeCell ref="E20:G22"/>
    <mergeCell ref="C21:D21"/>
    <mergeCell ref="B22:D22"/>
    <mergeCell ref="C28:D28"/>
    <mergeCell ref="F28:G28"/>
    <mergeCell ref="C33:G33"/>
    <mergeCell ref="E36:G36"/>
    <mergeCell ref="B29:B30"/>
    <mergeCell ref="C29:D29"/>
    <mergeCell ref="E29:E30"/>
    <mergeCell ref="F29:G30"/>
    <mergeCell ref="C30:D30"/>
    <mergeCell ref="B31:B32"/>
    <mergeCell ref="C31:G32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입력기1</vt:lpstr>
      <vt:lpstr>입력기2</vt:lpstr>
      <vt:lpstr>PROFORMA_수정</vt:lpstr>
      <vt:lpstr>PACKING_수정</vt:lpstr>
      <vt:lpstr>COMMERCIAL_수정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slogup_public</dc:creator>
  <cp:lastModifiedBy>slogup_public</cp:lastModifiedBy>
  <cp:lastPrinted>2017-03-07T05:56:14Z</cp:lastPrinted>
  <dcterms:created xsi:type="dcterms:W3CDTF">2017-03-06T07:49:18Z</dcterms:created>
  <dcterms:modified xsi:type="dcterms:W3CDTF">2017-03-07T09:37:03Z</dcterms:modified>
</cp:coreProperties>
</file>