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natas\Dropbox\CSAE\Natasha-Noam Misc\Botswana NHB revision\NHB Replication\output\"/>
    </mc:Choice>
  </mc:AlternateContent>
  <xr:revisionPtr revIDLastSave="0" documentId="13_ncr:1_{D1683E15-ACFE-420A-9E56-9EE50F860FB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able 1" sheetId="1" r:id="rId1"/>
    <sheet name="Table 2" sheetId="2" r:id="rId2"/>
    <sheet name="Table 3" sheetId="3" r:id="rId3"/>
    <sheet name="Extended Data Figure 1" sheetId="4" r:id="rId4"/>
    <sheet name="Extended Data Figure 2" sheetId="5" r:id="rId5"/>
    <sheet name="Extended Data Figure 3" sheetId="6" r:id="rId6"/>
    <sheet name="Extended Data Figure 4" sheetId="7" r:id="rId7"/>
    <sheet name="Extended Data Figure 5" sheetId="8" r:id="rId8"/>
    <sheet name="Extended Data Figure 6" sheetId="9" r:id="rId9"/>
    <sheet name="Extended Data Figure 7" sheetId="10" r:id="rId10"/>
    <sheet name="Supplementary Table 3" sheetId="13" r:id="rId11"/>
    <sheet name="Supplementary Table 4" sheetId="14" r:id="rId12"/>
  </sheets>
  <definedNames>
    <definedName name="_xlnm.Print_Area" localSheetId="3">'Extended Data Figure 1'!$B$2:$D$16</definedName>
    <definedName name="_xlnm.Print_Area" localSheetId="4">'Extended Data Figure 2'!$B$2:$E$21</definedName>
    <definedName name="_xlnm.Print_Area" localSheetId="5">'Extended Data Figure 3'!$B$2:$G$20</definedName>
    <definedName name="_xlnm.Print_Area" localSheetId="6">'Extended Data Figure 4'!$B$3:$E$32</definedName>
    <definedName name="_xlnm.Print_Area" localSheetId="7">'Extended Data Figure 5'!$B$2:$D$20</definedName>
    <definedName name="_xlnm.Print_Area" localSheetId="8">'Extended Data Figure 6'!$B$2:$D$17</definedName>
    <definedName name="_xlnm.Print_Area" localSheetId="9">'Extended Data Figure 7'!$B$2:$G$20</definedName>
    <definedName name="_xlnm.Print_Area" localSheetId="0">'Table 1'!$B$2:$E$32</definedName>
    <definedName name="_xlnm.Print_Area" localSheetId="1">'Table 2'!$B$2:$G$26</definedName>
    <definedName name="_xlnm.Print_Area" localSheetId="2">'Table 3'!$B$2:$H$31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3" l="1"/>
  <c r="D5" i="13"/>
  <c r="C5" i="13"/>
  <c r="G5" i="14"/>
  <c r="F5" i="14"/>
  <c r="E5" i="14"/>
  <c r="D5" i="14"/>
  <c r="C5" i="14"/>
  <c r="G4" i="14"/>
  <c r="F4" i="14"/>
  <c r="B31" i="13"/>
  <c r="B30" i="13"/>
  <c r="B29" i="13"/>
  <c r="B28" i="13"/>
  <c r="B27" i="13"/>
  <c r="B24" i="13"/>
  <c r="B23" i="13"/>
  <c r="B22" i="13"/>
  <c r="B20" i="13"/>
  <c r="B19" i="13"/>
  <c r="B18" i="13"/>
  <c r="B14" i="13"/>
  <c r="B13" i="13"/>
  <c r="B12" i="13"/>
  <c r="B10" i="13"/>
  <c r="B9" i="13"/>
  <c r="B8" i="13"/>
  <c r="B5" i="13"/>
  <c r="E4" i="13"/>
  <c r="D4" i="13"/>
  <c r="C4" i="13"/>
  <c r="B4" i="13"/>
  <c r="B31" i="14"/>
  <c r="B30" i="14"/>
  <c r="B29" i="14"/>
  <c r="B28" i="14"/>
  <c r="B27" i="14"/>
  <c r="B24" i="14"/>
  <c r="B23" i="14"/>
  <c r="B22" i="14"/>
  <c r="B20" i="14"/>
  <c r="B19" i="14"/>
  <c r="B18" i="14"/>
  <c r="B14" i="14"/>
  <c r="B13" i="14"/>
  <c r="B12" i="14"/>
  <c r="B10" i="14"/>
  <c r="B9" i="14"/>
  <c r="B8" i="14"/>
  <c r="B5" i="14"/>
  <c r="E4" i="14"/>
  <c r="D4" i="14"/>
  <c r="C4" i="14"/>
  <c r="B4" i="14"/>
  <c r="C6" i="10"/>
  <c r="B19" i="10"/>
  <c r="B18" i="10"/>
  <c r="B17" i="10"/>
  <c r="B14" i="10"/>
  <c r="B13" i="10"/>
  <c r="B12" i="10"/>
  <c r="B10" i="10"/>
  <c r="B9" i="10"/>
  <c r="B8" i="10"/>
  <c r="G6" i="10"/>
  <c r="F6" i="10"/>
  <c r="E6" i="10"/>
  <c r="B6" i="10"/>
  <c r="G5" i="10"/>
  <c r="F5" i="10"/>
  <c r="E5" i="10"/>
  <c r="C5" i="10"/>
  <c r="B5" i="10"/>
  <c r="B11" i="9"/>
  <c r="D5" i="9"/>
  <c r="C5" i="9"/>
  <c r="D16" i="9"/>
  <c r="C16" i="9"/>
  <c r="B16" i="9"/>
  <c r="B13" i="9"/>
  <c r="B12" i="9"/>
  <c r="B9" i="9"/>
  <c r="B8" i="9"/>
  <c r="B7" i="9"/>
  <c r="B5" i="9"/>
  <c r="D4" i="9"/>
  <c r="C4" i="9"/>
  <c r="B4" i="9"/>
  <c r="D5" i="8"/>
  <c r="C5" i="8"/>
  <c r="B7" i="8"/>
  <c r="B8" i="8"/>
  <c r="B9" i="8"/>
  <c r="B11" i="8"/>
  <c r="B12" i="8"/>
  <c r="B13" i="8"/>
  <c r="B16" i="8"/>
  <c r="C16" i="8"/>
  <c r="B17" i="8"/>
  <c r="C17" i="8"/>
  <c r="B18" i="8"/>
  <c r="C18" i="8"/>
  <c r="B19" i="8"/>
  <c r="C19" i="8"/>
  <c r="D19" i="8"/>
  <c r="D18" i="8"/>
  <c r="D17" i="8"/>
  <c r="D16" i="8"/>
  <c r="B5" i="8"/>
  <c r="D4" i="8"/>
  <c r="C4" i="8"/>
  <c r="B4" i="8"/>
  <c r="E6" i="7"/>
  <c r="D6" i="7"/>
  <c r="C6" i="7"/>
  <c r="B24" i="7"/>
  <c r="B20" i="7"/>
  <c r="B16" i="7"/>
  <c r="B31" i="7"/>
  <c r="B30" i="7"/>
  <c r="B29" i="7"/>
  <c r="B26" i="7"/>
  <c r="B25" i="7"/>
  <c r="B22" i="7"/>
  <c r="B21" i="7"/>
  <c r="B18" i="7"/>
  <c r="B17" i="7"/>
  <c r="B13" i="7"/>
  <c r="B12" i="7"/>
  <c r="B11" i="7"/>
  <c r="B9" i="7"/>
  <c r="B8" i="7"/>
  <c r="B7" i="7"/>
  <c r="B6" i="7"/>
  <c r="E5" i="7"/>
  <c r="D5" i="7"/>
  <c r="C5" i="7"/>
  <c r="B5" i="7"/>
  <c r="G5" i="6"/>
  <c r="F5" i="6"/>
  <c r="E5" i="6"/>
  <c r="D5" i="6"/>
  <c r="C5" i="6"/>
  <c r="B19" i="6"/>
  <c r="B18" i="6"/>
  <c r="B17" i="6"/>
  <c r="B16" i="6"/>
  <c r="B13" i="6"/>
  <c r="B12" i="6"/>
  <c r="B11" i="6"/>
  <c r="B9" i="6"/>
  <c r="B8" i="6"/>
  <c r="B7" i="6"/>
  <c r="B5" i="6"/>
  <c r="G4" i="6"/>
  <c r="F4" i="6"/>
  <c r="E4" i="6"/>
  <c r="D4" i="6"/>
  <c r="C4" i="6"/>
  <c r="B4" i="6"/>
  <c r="E5" i="5"/>
  <c r="D5" i="5"/>
  <c r="C5" i="5"/>
  <c r="E20" i="5"/>
  <c r="D20" i="5"/>
  <c r="C20" i="5"/>
  <c r="B20" i="5"/>
  <c r="B17" i="5"/>
  <c r="B16" i="5"/>
  <c r="B15" i="5"/>
  <c r="B13" i="5"/>
  <c r="B12" i="5"/>
  <c r="B11" i="5"/>
  <c r="B9" i="5"/>
  <c r="B8" i="5"/>
  <c r="B7" i="5"/>
  <c r="B5" i="5"/>
  <c r="E4" i="5"/>
  <c r="D4" i="5"/>
  <c r="C4" i="5"/>
  <c r="B4" i="5"/>
  <c r="H30" i="3"/>
  <c r="G30" i="3"/>
  <c r="F30" i="3"/>
  <c r="E30" i="3"/>
  <c r="D30" i="3"/>
  <c r="C30" i="3"/>
  <c r="B30" i="3"/>
  <c r="H29" i="3"/>
  <c r="G29" i="3"/>
  <c r="F29" i="3"/>
  <c r="E29" i="3"/>
  <c r="D29" i="3"/>
  <c r="C29" i="3"/>
  <c r="B29" i="3"/>
  <c r="H28" i="3"/>
  <c r="G28" i="3"/>
  <c r="F28" i="3"/>
  <c r="E28" i="3"/>
  <c r="D28" i="3"/>
  <c r="C28" i="3"/>
  <c r="B28" i="3"/>
  <c r="B27" i="3"/>
  <c r="H26" i="3"/>
  <c r="G26" i="3"/>
  <c r="F26" i="3"/>
  <c r="E26" i="3"/>
  <c r="D26" i="3"/>
  <c r="C26" i="3"/>
  <c r="B26" i="3"/>
  <c r="B23" i="3"/>
  <c r="B22" i="3"/>
  <c r="B21" i="3"/>
  <c r="B19" i="3"/>
  <c r="B18" i="3"/>
  <c r="B17" i="3"/>
  <c r="B13" i="3"/>
  <c r="B12" i="3"/>
  <c r="B11" i="3"/>
  <c r="B9" i="3"/>
  <c r="B8" i="3"/>
  <c r="B7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G5" i="2"/>
  <c r="G25" i="2"/>
  <c r="F25" i="2"/>
  <c r="E25" i="2"/>
  <c r="D25" i="2"/>
  <c r="C25" i="2"/>
  <c r="B25" i="2"/>
  <c r="G24" i="2"/>
  <c r="F24" i="2"/>
  <c r="E24" i="2"/>
  <c r="D24" i="2"/>
  <c r="C24" i="2"/>
  <c r="B24" i="2"/>
  <c r="B21" i="2"/>
  <c r="B20" i="2"/>
  <c r="B19" i="2"/>
  <c r="B17" i="2"/>
  <c r="B16" i="2"/>
  <c r="B15" i="2"/>
  <c r="B13" i="2"/>
  <c r="B12" i="2"/>
  <c r="B11" i="2"/>
  <c r="B9" i="2"/>
  <c r="B8" i="2"/>
  <c r="B7" i="2"/>
  <c r="F5" i="2"/>
  <c r="E5" i="2"/>
  <c r="D5" i="2"/>
  <c r="C5" i="2"/>
  <c r="B5" i="2"/>
  <c r="G4" i="2"/>
  <c r="F4" i="2"/>
  <c r="E4" i="2"/>
  <c r="D4" i="2"/>
  <c r="C4" i="2"/>
  <c r="B4" i="2"/>
  <c r="E5" i="1"/>
  <c r="D5" i="1"/>
  <c r="C5" i="1"/>
  <c r="E31" i="1"/>
  <c r="D31" i="1"/>
  <c r="C31" i="1"/>
  <c r="B31" i="1"/>
  <c r="E30" i="1"/>
  <c r="D30" i="1"/>
  <c r="C30" i="1"/>
  <c r="B30" i="1"/>
  <c r="E29" i="1"/>
  <c r="D29" i="1"/>
  <c r="C29" i="1"/>
  <c r="B29" i="1"/>
  <c r="B28" i="1"/>
  <c r="E27" i="1"/>
  <c r="D27" i="1"/>
  <c r="C27" i="1"/>
  <c r="B27" i="1"/>
  <c r="B24" i="1"/>
  <c r="B23" i="1"/>
  <c r="B22" i="1"/>
  <c r="B20" i="1"/>
  <c r="B19" i="1"/>
  <c r="B18" i="1"/>
  <c r="B14" i="1"/>
  <c r="B13" i="1"/>
  <c r="B12" i="1"/>
  <c r="B10" i="1"/>
  <c r="B9" i="1"/>
  <c r="B8" i="1"/>
  <c r="B5" i="1"/>
  <c r="E4" i="1"/>
  <c r="D4" i="1"/>
  <c r="C4" i="1"/>
  <c r="B4" i="1"/>
</calcChain>
</file>

<file path=xl/sharedStrings.xml><?xml version="1.0" encoding="utf-8"?>
<sst xmlns="http://schemas.openxmlformats.org/spreadsheetml/2006/main" count="677" uniqueCount="428">
  <si>
    <t>Panel A</t>
  </si>
  <si>
    <t>Panel B</t>
  </si>
  <si>
    <t>TABLE 1 – TREATMENT EFFECTS ON LEARNING OUTCOMES</t>
  </si>
  <si>
    <t>Yes</t>
  </si>
  <si>
    <t>TABLE 2 – ROBUSTNESS CHECK: RANDOM PROBLEM</t>
  </si>
  <si>
    <t xml:space="preserve">TABLE 3  –  PARENT MECHANISMS: BELIEFS, SELF-EFFICACY, AND POTENTIAL CROWD OUT </t>
  </si>
  <si>
    <t>Study Sample</t>
  </si>
  <si>
    <t>National Data</t>
  </si>
  <si>
    <t>Regions Represented</t>
  </si>
  <si>
    <t>Demographics</t>
  </si>
  <si>
    <t xml:space="preserve">    Female</t>
  </si>
  <si>
    <t xml:space="preserve">    Percent Rural</t>
  </si>
  <si>
    <t>Primary School Leaving Exam Scores</t>
  </si>
  <si>
    <t xml:space="preserve">    Percent A</t>
  </si>
  <si>
    <t xml:space="preserve">    Percent B</t>
  </si>
  <si>
    <t xml:space="preserve">    Percent C</t>
  </si>
  <si>
    <t>Caregiver Characteristics</t>
  </si>
  <si>
    <t xml:space="preserve">    Beyond Secondary School Completion</t>
  </si>
  <si>
    <t>EXTENDED DATA FIGURE 1 – SAMPLE CHARACTERISTICS AND REPRESENTATIVENESS</t>
  </si>
  <si>
    <t>Avg Level</t>
  </si>
  <si>
    <t>EXTENDED DATA FIGURE 2 – TREATMENT ON THE TREATED EFFECTS</t>
  </si>
  <si>
    <t>EXTENDED DATA FIGURE 3 – LEARNING GAINS, NON-STANDARDIZED AND BY PROFICIENCY</t>
  </si>
  <si>
    <t>EXTENDED DATA FIGURE 4 – LEARNING GAINS, HETEROGENEOUS TREATMENT EFFECTS</t>
  </si>
  <si>
    <t>EXTENDED DATA FIGURE 5 – ROBUSTNESS CHECK: EFFORT ON THE TEST</t>
  </si>
  <si>
    <t>EXTENDED DATA FIGURE 6 – KNOWN-GROUPS VALIDITY TEST</t>
  </si>
  <si>
    <t>Engagement</t>
  </si>
  <si>
    <t>Demand</t>
  </si>
  <si>
    <t>EXTENDED DATA FIGURE 7 – ENGAGEMENT AND DEMAND</t>
  </si>
  <si>
    <t>0.024</t>
  </si>
  <si>
    <t>0.009</t>
  </si>
  <si>
    <t>0.047</t>
  </si>
  <si>
    <t>(0.046)</t>
  </si>
  <si>
    <t>[0.602]</t>
  </si>
  <si>
    <t>[0.837]</t>
  </si>
  <si>
    <t>[0.309]</t>
  </si>
  <si>
    <t>0.121</t>
  </si>
  <si>
    <t>0.114</t>
  </si>
  <si>
    <t>0.075</t>
  </si>
  <si>
    <t>(0.044)</t>
  </si>
  <si>
    <t>[0.008]</t>
  </si>
  <si>
    <t>[0.009]</t>
  </si>
  <si>
    <t>[0.100]</t>
  </si>
  <si>
    <t>0.070</t>
  </si>
  <si>
    <t>0.026</t>
  </si>
  <si>
    <t>0.029</t>
  </si>
  <si>
    <t>(0.045)</t>
  </si>
  <si>
    <t>[0.130]</t>
  </si>
  <si>
    <t>[0.572]</t>
  </si>
  <si>
    <t>[0.527]</t>
  </si>
  <si>
    <t>0.076</t>
  </si>
  <si>
    <t>0.098</t>
  </si>
  <si>
    <t>0.093</t>
  </si>
  <si>
    <t>[0.097]</t>
  </si>
  <si>
    <t>[0.026]</t>
  </si>
  <si>
    <t>[0.041]</t>
  </si>
  <si>
    <t>{-0.066,0.114}</t>
  </si>
  <si>
    <t>{-0.080,0.099}</t>
  </si>
  <si>
    <t>{-0.043,0.137}</t>
  </si>
  <si>
    <t>{0.031,0.210}</t>
  </si>
  <si>
    <t>{0.028,0.200}</t>
  </si>
  <si>
    <t>{-0.014,0.165}</t>
  </si>
  <si>
    <t>{-0.021,0.160}</t>
  </si>
  <si>
    <t>{-0.063,0.114}</t>
  </si>
  <si>
    <t>{-0.061,0.120}</t>
  </si>
  <si>
    <t>{0.012,0.185}</t>
  </si>
  <si>
    <t>{0.004,0.182}</t>
  </si>
  <si>
    <t>-0.002</t>
  </si>
  <si>
    <t>0.017</t>
  </si>
  <si>
    <t>-0.039</t>
  </si>
  <si>
    <t>(0.020)</t>
  </si>
  <si>
    <t>(0.024)</t>
  </si>
  <si>
    <t>(0.028)</t>
  </si>
  <si>
    <t>(0.025)</t>
  </si>
  <si>
    <t>(0.026)</t>
  </si>
  <si>
    <t>[0.938]</t>
  </si>
  <si>
    <t>[0.316]</t>
  </si>
  <si>
    <t>[0.530]</t>
  </si>
  <si>
    <t>[0.124]</t>
  </si>
  <si>
    <t>[0.501]</t>
  </si>
  <si>
    <t>0.014</t>
  </si>
  <si>
    <t>0.007</t>
  </si>
  <si>
    <t>-0.004</t>
  </si>
  <si>
    <t>-0.008</t>
  </si>
  <si>
    <t>-0.023</t>
  </si>
  <si>
    <t>(0.021)</t>
  </si>
  <si>
    <t>(0.027)</t>
  </si>
  <si>
    <t>[0.512]</t>
  </si>
  <si>
    <t>[0.765]</t>
  </si>
  <si>
    <t>[0.895]</t>
  </si>
  <si>
    <t>[0.400]</t>
  </si>
  <si>
    <t>-0.011</t>
  </si>
  <si>
    <t>0.036</t>
  </si>
  <si>
    <t>-0.044</t>
  </si>
  <si>
    <t>0.005</t>
  </si>
  <si>
    <t>[0.599]</t>
  </si>
  <si>
    <t>[0.145]</t>
  </si>
  <si>
    <t>[0.101]</t>
  </si>
  <si>
    <t>[0.858]</t>
  </si>
  <si>
    <t>[0.753]</t>
  </si>
  <si>
    <t>0.010</t>
  </si>
  <si>
    <t>0.002</t>
  </si>
  <si>
    <t>-0.032</t>
  </si>
  <si>
    <t>[0.631]</t>
  </si>
  <si>
    <t>[0.849]</t>
  </si>
  <si>
    <t>[0.681]</t>
  </si>
  <si>
    <t>[0.951]</t>
  </si>
  <si>
    <t>[0.228]</t>
  </si>
  <si>
    <t>{-0.041,0.038}</t>
  </si>
  <si>
    <t>{-0.023,0.071}</t>
  </si>
  <si>
    <t>{-0.037,0.071}</t>
  </si>
  <si>
    <t>{-0.088,0.011}</t>
  </si>
  <si>
    <t>{-0.033,0.068}</t>
  </si>
  <si>
    <t>{-0.027,0.055}</t>
  </si>
  <si>
    <t>{-0.040,0.054}</t>
  </si>
  <si>
    <t>{-0.058,0.050}</t>
  </si>
  <si>
    <t>{-0.059,0.043}</t>
  </si>
  <si>
    <t>{-0.075,0.030}</t>
  </si>
  <si>
    <t>{-0.050,0.029}</t>
  </si>
  <si>
    <t>{-0.012,0.083}</t>
  </si>
  <si>
    <t>{-0.097,0.009}</t>
  </si>
  <si>
    <t>{-0.047,0.056}</t>
  </si>
  <si>
    <t>{-0.031,0.051}</t>
  </si>
  <si>
    <t>{-0.042,0.051}</t>
  </si>
  <si>
    <t>{-0.065,0.042}</t>
  </si>
  <si>
    <t>{-0.050,0.053}</t>
  </si>
  <si>
    <t>{-0.084,0.020}</t>
  </si>
  <si>
    <t>0.022</t>
  </si>
  <si>
    <t>-0.012</t>
  </si>
  <si>
    <t>0.049</t>
  </si>
  <si>
    <t>0.066</t>
  </si>
  <si>
    <t>-0.000</t>
  </si>
  <si>
    <t>-0.001</t>
  </si>
  <si>
    <t>(0.023)</t>
  </si>
  <si>
    <t>(0.022)</t>
  </si>
  <si>
    <t>(0.018)</t>
  </si>
  <si>
    <t>(0.009)</t>
  </si>
  <si>
    <t>[0.621]</t>
  </si>
  <si>
    <t>[0.594]</t>
  </si>
  <si>
    <t>[0.023]</t>
  </si>
  <si>
    <t>[0.002]</t>
  </si>
  <si>
    <t>[0.994]</t>
  </si>
  <si>
    <t>[0.933]</t>
  </si>
  <si>
    <t>0.136</t>
  </si>
  <si>
    <t>0.039</t>
  </si>
  <si>
    <t>0.086</t>
  </si>
  <si>
    <t>0.105</t>
  </si>
  <si>
    <t>-0.029</t>
  </si>
  <si>
    <t>(0.017)</t>
  </si>
  <si>
    <t>[0.099]</t>
  </si>
  <si>
    <t>[0.000]</t>
  </si>
  <si>
    <t>[0.092]</t>
  </si>
  <si>
    <t>[0.809]</t>
  </si>
  <si>
    <t>0.045</t>
  </si>
  <si>
    <t>0.050</t>
  </si>
  <si>
    <t>0.071</t>
  </si>
  <si>
    <t>-0.010</t>
  </si>
  <si>
    <t>-0.003</t>
  </si>
  <si>
    <t>[0.323]</t>
  </si>
  <si>
    <t>[0.957]</t>
  </si>
  <si>
    <t>[0.020]</t>
  </si>
  <si>
    <t>[0.001]</t>
  </si>
  <si>
    <t>[0.565]</t>
  </si>
  <si>
    <t>[0.713]</t>
  </si>
  <si>
    <t>0.111</t>
  </si>
  <si>
    <t>0.028</t>
  </si>
  <si>
    <t>0.084</t>
  </si>
  <si>
    <t>0.099</t>
  </si>
  <si>
    <t>-0.018</t>
  </si>
  <si>
    <t>0.000</t>
  </si>
  <si>
    <t>[0.012]</t>
  </si>
  <si>
    <t>[0.239]</t>
  </si>
  <si>
    <t>[0.296]</t>
  </si>
  <si>
    <t>[0.973]</t>
  </si>
  <si>
    <t>{-0.065,0.110}</t>
  </si>
  <si>
    <t>{-0.058,0.033}</t>
  </si>
  <si>
    <t>{0.007,0.091}</t>
  </si>
  <si>
    <t>{0.024,0.109}</t>
  </si>
  <si>
    <t>{-0.034,0.034}</t>
  </si>
  <si>
    <t>{-0.019,0.017}</t>
  </si>
  <si>
    <t>{0.049,0.224}</t>
  </si>
  <si>
    <t>{-0.007,0.085}</t>
  </si>
  <si>
    <t>{0.044,0.129}</t>
  </si>
  <si>
    <t>{0.062,0.148}</t>
  </si>
  <si>
    <t>{-0.063,0.005}</t>
  </si>
  <si>
    <t>{-0.020,0.016}</t>
  </si>
  <si>
    <t>{-0.044,0.133}</t>
  </si>
  <si>
    <t>{-0.047,0.045}</t>
  </si>
  <si>
    <t>{0.008,0.093}</t>
  </si>
  <si>
    <t>{0.028,0.114}</t>
  </si>
  <si>
    <t>{-0.044,0.024}</t>
  </si>
  <si>
    <t>{-0.021,0.015}</t>
  </si>
  <si>
    <t>{0.025,0.198}</t>
  </si>
  <si>
    <t>{-0.018,0.073}</t>
  </si>
  <si>
    <t>{0.042,0.125}</t>
  </si>
  <si>
    <t>{0.056,0.142}</t>
  </si>
  <si>
    <t>{-0.052,0.016}</t>
  </si>
  <si>
    <t>{-0.018,0.019}</t>
  </si>
  <si>
    <t/>
  </si>
  <si>
    <t>(0.010)</t>
  </si>
  <si>
    <t>[0.007]</t>
  </si>
  <si>
    <t>0.167</t>
  </si>
  <si>
    <t>(0.062)</t>
  </si>
  <si>
    <t>{0.008,0.048}</t>
  </si>
  <si>
    <t>{0.046,0.289}</t>
  </si>
  <si>
    <t>{-0.083,0.142}</t>
  </si>
  <si>
    <t>{-0.035,0.016}</t>
  </si>
  <si>
    <t>{-0.028,0.049}</t>
  </si>
  <si>
    <t>{-0.034,0.042}</t>
  </si>
  <si>
    <t>{-0.019,0.061}</t>
  </si>
  <si>
    <t>{0.039,0.262}</t>
  </si>
  <si>
    <t>{-0.053,-0.004}</t>
  </si>
  <si>
    <t>{0.010,0.090}</t>
  </si>
  <si>
    <t>{0.012,0.085}</t>
  </si>
  <si>
    <t>{-0.006,0.074}</t>
  </si>
  <si>
    <t>{-0.072,0.260}</t>
  </si>
  <si>
    <t>{-0.401,0.752}</t>
  </si>
  <si>
    <t>{-1.125,1.907}</t>
  </si>
  <si>
    <t>{0.031,0.361}</t>
  </si>
  <si>
    <t>{-0.434,0.714}</t>
  </si>
  <si>
    <t>{-1.464,1.622}</t>
  </si>
  <si>
    <t>{0.045,0.363}</t>
  </si>
  <si>
    <t>{0.376,0.576}</t>
  </si>
  <si>
    <t>{-0.005,0.003}</t>
  </si>
  <si>
    <t>{-0.356,0.096}</t>
  </si>
  <si>
    <t>{-0.175,0.102}</t>
  </si>
  <si>
    <t>{-0.007,0.004}</t>
  </si>
  <si>
    <t>{-0.333,0.115}</t>
  </si>
  <si>
    <t>{-0.138,0.137}</t>
  </si>
  <si>
    <t>{-0.006,0.006}</t>
  </si>
  <si>
    <t>0.030</t>
  </si>
  <si>
    <t>0.011</t>
  </si>
  <si>
    <t>0.004</t>
  </si>
  <si>
    <t>0.021</t>
  </si>
  <si>
    <t>(0.057)</t>
  </si>
  <si>
    <t>(0.013)</t>
  </si>
  <si>
    <t>(0.019)</t>
  </si>
  <si>
    <t>[0.460]</t>
  </si>
  <si>
    <t>0.150</t>
  </si>
  <si>
    <t>0.034</t>
  </si>
  <si>
    <t>(0.012)</t>
  </si>
  <si>
    <t>[0.022]</t>
  </si>
  <si>
    <t>[0.013]</t>
  </si>
  <si>
    <t>2.459</t>
  </si>
  <si>
    <t>0.235</t>
  </si>
  <si>
    <t>0.759</t>
  </si>
  <si>
    <t>0.721</t>
  </si>
  <si>
    <t>2815</t>
  </si>
  <si>
    <t>2881</t>
  </si>
  <si>
    <t>2751</t>
  </si>
  <si>
    <t>0.033</t>
  </si>
  <si>
    <t>0.053</t>
  </si>
  <si>
    <t>0.528</t>
  </si>
  <si>
    <t>0.094</t>
  </si>
  <si>
    <t>0.175</t>
  </si>
  <si>
    <t>0.391</t>
  </si>
  <si>
    <t>(0.085)</t>
  </si>
  <si>
    <t>(0.294)</t>
  </si>
  <si>
    <t>(0.773)</t>
  </si>
  <si>
    <t>[0.267]</t>
  </si>
  <si>
    <t>[0.551]</t>
  </si>
  <si>
    <t>[0.613]</t>
  </si>
  <si>
    <t>0.196</t>
  </si>
  <si>
    <t>0.140</t>
  </si>
  <si>
    <t>0.079</t>
  </si>
  <si>
    <t>(0.084)</t>
  </si>
  <si>
    <t>(0.293)</t>
  </si>
  <si>
    <t>(0.787)</t>
  </si>
  <si>
    <t>[0.633]</t>
  </si>
  <si>
    <t>[0.920]</t>
  </si>
  <si>
    <t>0.204</t>
  </si>
  <si>
    <t>(0.081)</t>
  </si>
  <si>
    <t>-0.130</t>
  </si>
  <si>
    <t>(0.115)</t>
  </si>
  <si>
    <t>[0.259]</t>
  </si>
  <si>
    <t>-0.109</t>
  </si>
  <si>
    <t>(0.114)</t>
  </si>
  <si>
    <t>[0.340]</t>
  </si>
  <si>
    <t>0.476</t>
  </si>
  <si>
    <t>(0.051)</t>
  </si>
  <si>
    <t>-0.036</t>
  </si>
  <si>
    <t>(0.071)</t>
  </si>
  <si>
    <t>[0.608]</t>
  </si>
  <si>
    <t>(0.070)</t>
  </si>
  <si>
    <t>[0.995]</t>
  </si>
  <si>
    <t>(0.002)</t>
  </si>
  <si>
    <t>[0.597]</t>
  </si>
  <si>
    <t>(0.003)</t>
  </si>
  <si>
    <t>[0.625]</t>
  </si>
  <si>
    <t>2794</t>
  </si>
  <si>
    <t>2795</t>
  </si>
  <si>
    <t>2170</t>
  </si>
  <si>
    <t>0.016</t>
  </si>
  <si>
    <t>[0.448]</t>
  </si>
  <si>
    <t>[0.335]</t>
  </si>
  <si>
    <t>{-0.026,0.058}</t>
  </si>
  <si>
    <t>{-0.021,0.063}</t>
  </si>
  <si>
    <t>0.179</t>
  </si>
  <si>
    <t>{0.127,0.231}</t>
  </si>
  <si>
    <t>{0.377,0.576}</t>
  </si>
  <si>
    <t>0.921</t>
  </si>
  <si>
    <t>0.952</t>
  </si>
  <si>
    <t>(0.007)</t>
  </si>
  <si>
    <t>-0.027</t>
  </si>
  <si>
    <t>0.077</t>
  </si>
  <si>
    <t>-0.005</t>
  </si>
  <si>
    <t>(0.030)</t>
  </si>
  <si>
    <t>(0.005)</t>
  </si>
  <si>
    <t>[0.363]</t>
  </si>
  <si>
    <t>[0.003]</t>
  </si>
  <si>
    <t>[0.322]</t>
  </si>
  <si>
    <t>0.177</t>
  </si>
  <si>
    <t>-0.102</t>
  </si>
  <si>
    <t>0.003</t>
  </si>
  <si>
    <t>[0.639]</t>
  </si>
  <si>
    <t>3405</t>
  </si>
  <si>
    <t>0.693</t>
  </si>
  <si>
    <t>0.176</t>
  </si>
  <si>
    <t>1478</t>
  </si>
  <si>
    <t>0.139</t>
  </si>
  <si>
    <t>{0.903,0.938}</t>
  </si>
  <si>
    <t>{-0.086,0.031}</t>
  </si>
  <si>
    <t>{0.026,0.129}</t>
  </si>
  <si>
    <t>{-0.015,0.005}</t>
  </si>
  <si>
    <t>{0.939,0.966}</t>
  </si>
  <si>
    <t>{0.125,0.229}</t>
  </si>
  <si>
    <t>{-0.144,-0.060}</t>
  </si>
  <si>
    <t>{-0.010,0.016}</t>
  </si>
  <si>
    <t>[0.811]</t>
  </si>
  <si>
    <t>[0.647]</t>
  </si>
  <si>
    <t>[0.819]</t>
  </si>
  <si>
    <t>[0.821]</t>
  </si>
  <si>
    <t>[0.911]</t>
  </si>
  <si>
    <t>0.001</t>
  </si>
  <si>
    <t>-0.006</t>
  </si>
  <si>
    <t>[0.949]</t>
  </si>
  <si>
    <t>[0.726]</t>
  </si>
  <si>
    <t>[0.903]</t>
  </si>
  <si>
    <t>[0.939]</t>
  </si>
  <si>
    <t>[0.651]</t>
  </si>
  <si>
    <t>[0.654]</t>
  </si>
  <si>
    <t>{-0.038,0.030}</t>
  </si>
  <si>
    <t>{-0.043,0.027}</t>
  </si>
  <si>
    <t>{-0.030,0.038}</t>
  </si>
  <si>
    <t>{-0.037,0.033}</t>
  </si>
  <si>
    <t>{-0.033,0.035}</t>
  </si>
  <si>
    <t>{-0.040,0.028}</t>
  </si>
  <si>
    <t>{-0.037,0.032}</t>
  </si>
  <si>
    <t>{-0.035,0.033}</t>
  </si>
  <si>
    <t>{-0.042,0.026}</t>
  </si>
  <si>
    <t>0.649</t>
  </si>
  <si>
    <t>0.638</t>
  </si>
  <si>
    <t>0.622</t>
  </si>
  <si>
    <t>4550</t>
  </si>
  <si>
    <t>0.640</t>
  </si>
  <si>
    <t>0.727</t>
  </si>
  <si>
    <t>0.730</t>
  </si>
  <si>
    <t>0.889</t>
  </si>
  <si>
    <t>0.918</t>
  </si>
  <si>
    <t>0.744</t>
  </si>
  <si>
    <t>SUPPLEMENTARY TABLE 3 – ATTRITION</t>
  </si>
  <si>
    <t>SUPPLEMENTARY TABLE 4 – BALANCE</t>
  </si>
  <si>
    <t>0.018</t>
  </si>
  <si>
    <t>0.012</t>
  </si>
  <si>
    <t>(0.034)</t>
  </si>
  <si>
    <t>(0.067)</t>
  </si>
  <si>
    <t>(0.014)</t>
  </si>
  <si>
    <t>(0.006)</t>
  </si>
  <si>
    <t>[0.999]</t>
  </si>
  <si>
    <t>[0.531]</t>
  </si>
  <si>
    <t>[0.784]</t>
  </si>
  <si>
    <t>[0.393]</t>
  </si>
  <si>
    <t>[0.859]</t>
  </si>
  <si>
    <t>0.027</t>
  </si>
  <si>
    <t>(0.064)</t>
  </si>
  <si>
    <t>[0.336]</t>
  </si>
  <si>
    <t>[0.235]</t>
  </si>
  <si>
    <t>[0.808]</t>
  </si>
  <si>
    <t>[0.497]</t>
  </si>
  <si>
    <t>0.032</t>
  </si>
  <si>
    <t>0.008</t>
  </si>
  <si>
    <t>[0.970]</t>
  </si>
  <si>
    <t>[0.158]</t>
  </si>
  <si>
    <t>[0.585]</t>
  </si>
  <si>
    <t>[0.496]</t>
  </si>
  <si>
    <t>[0.354]</t>
  </si>
  <si>
    <t>[0.688]</t>
  </si>
  <si>
    <t>[0.618]</t>
  </si>
  <si>
    <t>[0.643]</t>
  </si>
  <si>
    <t>{-0.067,0.067}</t>
  </si>
  <si>
    <t>{-0.030,0.058}</t>
  </si>
  <si>
    <t>{-0.113,0.150}</t>
  </si>
  <si>
    <t>{-0.016,0.040}</t>
  </si>
  <si>
    <t>{-0.013,0.011}</t>
  </si>
  <si>
    <t>{-0.034,0.101}</t>
  </si>
  <si>
    <t>{-0.017,0.071}</t>
  </si>
  <si>
    <t>{-0.110,0.142}</t>
  </si>
  <si>
    <t>{-0.018,0.038}</t>
  </si>
  <si>
    <t>{-0.010,0.014}</t>
  </si>
  <si>
    <t>{-0.066,0.069}</t>
  </si>
  <si>
    <t>{-0.012,0.076}</t>
  </si>
  <si>
    <t>{-0.125,0.126}</t>
  </si>
  <si>
    <t>{-0.020,0.036}</t>
  </si>
  <si>
    <t>{-0.008,0.016}</t>
  </si>
  <si>
    <t>{-0.035,0.098}</t>
  </si>
  <si>
    <t>{-0.035,0.053}</t>
  </si>
  <si>
    <t>{-0.098,0.166}</t>
  </si>
  <si>
    <t>{-0.014,0.042}</t>
  </si>
  <si>
    <t>{-0.015,0.009}</t>
  </si>
  <si>
    <t>4.030</t>
  </si>
  <si>
    <t>0.505</t>
  </si>
  <si>
    <t>9.680</t>
  </si>
  <si>
    <t>0.807</t>
  </si>
  <si>
    <t>0.796</t>
  </si>
  <si>
    <t>3014</t>
  </si>
  <si>
    <t>2987</t>
  </si>
  <si>
    <t>3008</t>
  </si>
  <si>
    <t>4523</t>
  </si>
  <si>
    <t>2394</t>
  </si>
  <si>
    <t>0.338</t>
  </si>
  <si>
    <t>0.571</t>
  </si>
  <si>
    <t>0.967</t>
  </si>
  <si>
    <t>0.862</t>
  </si>
  <si>
    <t>0.585</t>
  </si>
  <si>
    <t>0.381</t>
  </si>
  <si>
    <t>0.312</t>
  </si>
  <si>
    <t>0.619</t>
  </si>
  <si>
    <t>0.657</t>
  </si>
  <si>
    <t>0.251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</si>
</sst>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2"/>
  <sheetViews>
    <sheetView showGridLines="0" zoomScale="115" zoomScaleNormal="115" workbookViewId="0">
      <selection activeCell="H34" sqref="A1:XFD1048576"/>
    </sheetView>
  </sheetViews>
  <sheetFormatPr defaultRowHeight="15.75" x14ac:dyDescent="0.25"/>
  <cols>
    <col min="1" max="1" width="9.140625" style="1"/>
    <col min="2" max="2" width="31" style="1" customWidth="1"/>
    <col min="3" max="5" width="16.42578125" style="1" customWidth="1"/>
    <col min="6" max="16384" width="9.140625" style="1"/>
  </cols>
  <sheetData>
    <row r="2" spans="2:5" x14ac:dyDescent="0.25">
      <c r="B2" s="26" t="s">
        <v>2</v>
      </c>
      <c r="C2" s="26"/>
      <c r="D2" s="26"/>
      <c r="E2" s="26"/>
    </row>
    <row r="4" spans="2:5" x14ac:dyDescent="0.25">
      <c r="B4" s="5" t="str">
        <f>""</f>
        <v/>
      </c>
      <c r="C4" s="6" t="str">
        <f>"(1)"</f>
        <v>(1)</v>
      </c>
      <c r="D4" s="6" t="str">
        <f>"(2)"</f>
        <v>(2)</v>
      </c>
      <c r="E4" s="6" t="str">
        <f>"(3)"</f>
        <v>(3)</v>
      </c>
    </row>
    <row r="5" spans="2:5" s="3" customFormat="1" x14ac:dyDescent="0.25">
      <c r="B5" s="7" t="str">
        <f>""</f>
        <v/>
      </c>
      <c r="C5" s="8" t="str">
        <f>"Avg Level"</f>
        <v>Avg Level</v>
      </c>
      <c r="D5" s="8" t="str">
        <f>"Place Value"</f>
        <v>Place Value</v>
      </c>
      <c r="E5" s="8" t="str">
        <f>"Fractions"</f>
        <v>Fractions</v>
      </c>
    </row>
    <row r="6" spans="2:5" x14ac:dyDescent="0.25">
      <c r="C6" s="2"/>
      <c r="D6" s="2"/>
      <c r="E6" s="2"/>
    </row>
    <row r="7" spans="2:5" x14ac:dyDescent="0.25">
      <c r="B7" s="4" t="s">
        <v>0</v>
      </c>
      <c r="C7" s="2"/>
      <c r="D7" s="2"/>
      <c r="E7" s="2"/>
    </row>
    <row r="8" spans="2:5" x14ac:dyDescent="0.25">
      <c r="B8" s="1" t="str">
        <f>"SMS Only"</f>
        <v>SMS Only</v>
      </c>
      <c r="C8" s="2" t="s">
        <v>28</v>
      </c>
      <c r="D8" s="2" t="s">
        <v>29</v>
      </c>
      <c r="E8" s="2" t="s">
        <v>30</v>
      </c>
    </row>
    <row r="9" spans="2:5" x14ac:dyDescent="0.25">
      <c r="B9" s="1" t="str">
        <f>""</f>
        <v/>
      </c>
      <c r="C9" s="2" t="s">
        <v>31</v>
      </c>
      <c r="D9" s="2" t="s">
        <v>31</v>
      </c>
      <c r="E9" s="2" t="s">
        <v>31</v>
      </c>
    </row>
    <row r="10" spans="2:5" x14ac:dyDescent="0.25">
      <c r="B10" s="1" t="str">
        <f>""</f>
        <v/>
      </c>
      <c r="C10" s="2" t="s">
        <v>32</v>
      </c>
      <c r="D10" s="2" t="s">
        <v>33</v>
      </c>
      <c r="E10" s="2" t="s">
        <v>34</v>
      </c>
    </row>
    <row r="11" spans="2:5" x14ac:dyDescent="0.25">
      <c r="C11" s="17" t="s">
        <v>55</v>
      </c>
      <c r="D11" s="17" t="s">
        <v>56</v>
      </c>
      <c r="E11" s="17" t="s">
        <v>57</v>
      </c>
    </row>
    <row r="12" spans="2:5" x14ac:dyDescent="0.25">
      <c r="B12" s="1" t="str">
        <f>"Phone + SMS"</f>
        <v>Phone + SMS</v>
      </c>
      <c r="C12" s="2" t="s">
        <v>35</v>
      </c>
      <c r="D12" s="2" t="s">
        <v>36</v>
      </c>
      <c r="E12" s="2" t="s">
        <v>37</v>
      </c>
    </row>
    <row r="13" spans="2:5" x14ac:dyDescent="0.25">
      <c r="B13" s="1" t="str">
        <f>""</f>
        <v/>
      </c>
      <c r="C13" s="2" t="s">
        <v>31</v>
      </c>
      <c r="D13" s="2" t="s">
        <v>38</v>
      </c>
      <c r="E13" s="2" t="s">
        <v>31</v>
      </c>
    </row>
    <row r="14" spans="2:5" x14ac:dyDescent="0.25">
      <c r="B14" s="1" t="str">
        <f>""</f>
        <v/>
      </c>
      <c r="C14" s="2" t="s">
        <v>39</v>
      </c>
      <c r="D14" s="2" t="s">
        <v>40</v>
      </c>
      <c r="E14" s="2" t="s">
        <v>41</v>
      </c>
    </row>
    <row r="15" spans="2:5" x14ac:dyDescent="0.25">
      <c r="C15" s="17" t="s">
        <v>58</v>
      </c>
      <c r="D15" s="17" t="s">
        <v>59</v>
      </c>
      <c r="E15" s="17" t="s">
        <v>60</v>
      </c>
    </row>
    <row r="16" spans="2:5" x14ac:dyDescent="0.25">
      <c r="C16" s="2"/>
      <c r="D16" s="2"/>
      <c r="E16" s="2"/>
    </row>
    <row r="17" spans="2:5" x14ac:dyDescent="0.25">
      <c r="B17" s="4" t="s">
        <v>1</v>
      </c>
      <c r="C17" s="2"/>
      <c r="D17" s="2"/>
      <c r="E17" s="2"/>
    </row>
    <row r="18" spans="2:5" x14ac:dyDescent="0.25">
      <c r="B18" s="1" t="str">
        <f>"Not Targeted"</f>
        <v>Not Targeted</v>
      </c>
      <c r="C18" s="2" t="s">
        <v>42</v>
      </c>
      <c r="D18" s="2" t="s">
        <v>43</v>
      </c>
      <c r="E18" s="2" t="s">
        <v>44</v>
      </c>
    </row>
    <row r="19" spans="2:5" x14ac:dyDescent="0.25">
      <c r="B19" s="1" t="str">
        <f>""</f>
        <v/>
      </c>
      <c r="C19" s="2" t="s">
        <v>31</v>
      </c>
      <c r="D19" s="2" t="s">
        <v>45</v>
      </c>
      <c r="E19" s="2" t="s">
        <v>31</v>
      </c>
    </row>
    <row r="20" spans="2:5" x14ac:dyDescent="0.25">
      <c r="B20" s="1" t="str">
        <f>""</f>
        <v/>
      </c>
      <c r="C20" s="2" t="s">
        <v>46</v>
      </c>
      <c r="D20" s="2" t="s">
        <v>47</v>
      </c>
      <c r="E20" s="2" t="s">
        <v>48</v>
      </c>
    </row>
    <row r="21" spans="2:5" x14ac:dyDescent="0.25">
      <c r="C21" s="17" t="s">
        <v>61</v>
      </c>
      <c r="D21" s="17" t="s">
        <v>62</v>
      </c>
      <c r="E21" s="17" t="s">
        <v>63</v>
      </c>
    </row>
    <row r="22" spans="2:5" x14ac:dyDescent="0.25">
      <c r="B22" s="1" t="str">
        <f>"Targeted"</f>
        <v>Targeted</v>
      </c>
      <c r="C22" s="2" t="s">
        <v>49</v>
      </c>
      <c r="D22" s="2" t="s">
        <v>50</v>
      </c>
      <c r="E22" s="2" t="s">
        <v>51</v>
      </c>
    </row>
    <row r="23" spans="2:5" x14ac:dyDescent="0.25">
      <c r="B23" s="1" t="str">
        <f>""</f>
        <v/>
      </c>
      <c r="C23" s="2" t="s">
        <v>31</v>
      </c>
      <c r="D23" s="2" t="s">
        <v>38</v>
      </c>
      <c r="E23" s="2" t="s">
        <v>45</v>
      </c>
    </row>
    <row r="24" spans="2:5" x14ac:dyDescent="0.25">
      <c r="B24" s="1" t="str">
        <f>""</f>
        <v/>
      </c>
      <c r="C24" s="2" t="s">
        <v>52</v>
      </c>
      <c r="D24" s="2" t="s">
        <v>53</v>
      </c>
      <c r="E24" s="2" t="s">
        <v>54</v>
      </c>
    </row>
    <row r="25" spans="2:5" x14ac:dyDescent="0.25">
      <c r="C25" s="17" t="s">
        <v>60</v>
      </c>
      <c r="D25" s="17" t="s">
        <v>64</v>
      </c>
      <c r="E25" s="17" t="s">
        <v>65</v>
      </c>
    </row>
    <row r="26" spans="2:5" x14ac:dyDescent="0.25">
      <c r="C26" s="2"/>
      <c r="D26" s="2"/>
      <c r="E26" s="2"/>
    </row>
    <row r="27" spans="2:5" x14ac:dyDescent="0.25">
      <c r="B27" s="1" t="str">
        <f>"Control Mean"</f>
        <v>Control Mean</v>
      </c>
      <c r="C27" s="2" t="str">
        <f>"1.974"</f>
        <v>1.974</v>
      </c>
      <c r="D27" s="2" t="str">
        <f>"1.774"</f>
        <v>1.774</v>
      </c>
      <c r="E27" s="2" t="str">
        <f>"1.605"</f>
        <v>1.605</v>
      </c>
    </row>
    <row r="28" spans="2:5" x14ac:dyDescent="0.25">
      <c r="B28" s="1" t="str">
        <f>"Strata Fixed Effects"</f>
        <v>Strata Fixed Effects</v>
      </c>
      <c r="C28" s="2" t="s">
        <v>3</v>
      </c>
      <c r="D28" s="2" t="s">
        <v>3</v>
      </c>
      <c r="E28" s="2" t="s">
        <v>3</v>
      </c>
    </row>
    <row r="29" spans="2:5" x14ac:dyDescent="0.25">
      <c r="B29" s="1" t="str">
        <f>"Observations"</f>
        <v>Observations</v>
      </c>
      <c r="C29" s="2" t="str">
        <f>"2815"</f>
        <v>2815</v>
      </c>
      <c r="D29" s="2" t="str">
        <f>"2881"</f>
        <v>2881</v>
      </c>
      <c r="E29" s="2" t="str">
        <f>"2751"</f>
        <v>2751</v>
      </c>
    </row>
    <row r="30" spans="2:5" x14ac:dyDescent="0.25">
      <c r="B30" s="1" t="str">
        <f>"p-val: SMS = Phone"</f>
        <v>p-val: SMS = Phone</v>
      </c>
      <c r="C30" s="2" t="str">
        <f>"0.033"</f>
        <v>0.033</v>
      </c>
      <c r="D30" s="2" t="str">
        <f>"0.017"</f>
        <v>0.017</v>
      </c>
      <c r="E30" s="2" t="str">
        <f>"0.528"</f>
        <v>0.528</v>
      </c>
    </row>
    <row r="31" spans="2:5" x14ac:dyDescent="0.25">
      <c r="B31" s="1" t="str">
        <f>"p-val: Targeted = Not Targeted"</f>
        <v>p-val: Targeted = Not Targeted</v>
      </c>
      <c r="C31" s="2" t="str">
        <f>"0.896"</f>
        <v>0.896</v>
      </c>
      <c r="D31" s="2" t="str">
        <f>"0.098"</f>
        <v>0.098</v>
      </c>
      <c r="E31" s="2" t="str">
        <f>"0.160"</f>
        <v>0.160</v>
      </c>
    </row>
    <row r="32" spans="2:5" x14ac:dyDescent="0.25">
      <c r="B32" s="9"/>
      <c r="C32" s="9"/>
      <c r="D32" s="9"/>
      <c r="E32" s="9"/>
    </row>
  </sheetData>
  <mergeCells count="1">
    <mergeCell ref="B2:E2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59FB-23D1-41A7-996E-C25848A28526}">
  <dimension ref="B2:G20"/>
  <sheetViews>
    <sheetView showGridLines="0" zoomScale="115" zoomScaleNormal="115" workbookViewId="0">
      <selection activeCell="D34" sqref="D34"/>
    </sheetView>
  </sheetViews>
  <sheetFormatPr defaultRowHeight="15.75" x14ac:dyDescent="0.25"/>
  <cols>
    <col min="1" max="1" width="9.140625" style="1"/>
    <col min="2" max="2" width="20" style="1" customWidth="1"/>
    <col min="3" max="3" width="17.28515625" style="12" customWidth="1"/>
    <col min="4" max="4" width="2.7109375" style="12" customWidth="1"/>
    <col min="5" max="7" width="17.28515625" style="12" customWidth="1"/>
    <col min="8" max="16384" width="9.140625" style="1"/>
  </cols>
  <sheetData>
    <row r="2" spans="2:7" x14ac:dyDescent="0.25">
      <c r="B2" s="26" t="s">
        <v>27</v>
      </c>
      <c r="C2" s="26"/>
      <c r="D2" s="26"/>
      <c r="E2" s="26"/>
      <c r="F2" s="26"/>
      <c r="G2" s="26"/>
    </row>
    <row r="4" spans="2:7" x14ac:dyDescent="0.25">
      <c r="B4" s="5"/>
      <c r="C4" s="14" t="s">
        <v>25</v>
      </c>
      <c r="D4" s="6"/>
      <c r="E4" s="29" t="s">
        <v>26</v>
      </c>
      <c r="F4" s="29"/>
      <c r="G4" s="29"/>
    </row>
    <row r="5" spans="2:7" x14ac:dyDescent="0.25">
      <c r="B5" s="1" t="str">
        <f>""</f>
        <v/>
      </c>
      <c r="C5" s="12" t="str">
        <f>"(1)"</f>
        <v>(1)</v>
      </c>
      <c r="E5" s="12" t="str">
        <f>"(2)"</f>
        <v>(2)</v>
      </c>
      <c r="F5" s="12" t="str">
        <f>"(3)"</f>
        <v>(3)</v>
      </c>
      <c r="G5" s="12" t="str">
        <f>"(4)"</f>
        <v>(4)</v>
      </c>
    </row>
    <row r="6" spans="2:7" x14ac:dyDescent="0.25">
      <c r="B6" s="9" t="str">
        <f>""</f>
        <v/>
      </c>
      <c r="C6" s="11" t="str">
        <f>"Did Problems"</f>
        <v>Did Problems</v>
      </c>
      <c r="D6" s="11"/>
      <c r="E6" s="11" t="str">
        <f>"Phone and SMS"</f>
        <v>Phone and SMS</v>
      </c>
      <c r="F6" s="11" t="str">
        <f>"SMS Only"</f>
        <v>SMS Only</v>
      </c>
      <c r="G6" s="11" t="str">
        <f>"None"</f>
        <v>None</v>
      </c>
    </row>
    <row r="7" spans="2:7" x14ac:dyDescent="0.25">
      <c r="B7" s="22"/>
      <c r="C7" s="23"/>
      <c r="D7" s="23"/>
      <c r="E7" s="23"/>
      <c r="F7" s="23"/>
      <c r="G7" s="23"/>
    </row>
    <row r="8" spans="2:7" x14ac:dyDescent="0.25">
      <c r="B8" s="1" t="str">
        <f>"SMS Only"</f>
        <v>SMS Only</v>
      </c>
      <c r="C8" s="12" t="s">
        <v>299</v>
      </c>
      <c r="E8" s="12" t="s">
        <v>302</v>
      </c>
      <c r="F8" s="12" t="s">
        <v>303</v>
      </c>
      <c r="G8" s="12" t="s">
        <v>304</v>
      </c>
    </row>
    <row r="9" spans="2:7" x14ac:dyDescent="0.25">
      <c r="B9" s="1" t="str">
        <f>""</f>
        <v/>
      </c>
      <c r="C9" s="12" t="s">
        <v>135</v>
      </c>
      <c r="E9" s="12" t="s">
        <v>305</v>
      </c>
      <c r="F9" s="12" t="s">
        <v>73</v>
      </c>
      <c r="G9" s="12" t="s">
        <v>306</v>
      </c>
    </row>
    <row r="10" spans="2:7" x14ac:dyDescent="0.25">
      <c r="B10" s="1" t="str">
        <f>""</f>
        <v/>
      </c>
      <c r="C10" s="12" t="s">
        <v>149</v>
      </c>
      <c r="E10" s="12" t="s">
        <v>307</v>
      </c>
      <c r="F10" s="12" t="s">
        <v>308</v>
      </c>
      <c r="G10" s="12" t="s">
        <v>309</v>
      </c>
    </row>
    <row r="11" spans="2:7" x14ac:dyDescent="0.25">
      <c r="C11" s="17" t="s">
        <v>319</v>
      </c>
      <c r="D11" s="17"/>
      <c r="E11" s="17" t="s">
        <v>320</v>
      </c>
      <c r="F11" s="17" t="s">
        <v>321</v>
      </c>
      <c r="G11" s="17" t="s">
        <v>322</v>
      </c>
    </row>
    <row r="12" spans="2:7" x14ac:dyDescent="0.25">
      <c r="B12" s="1" t="str">
        <f>"Phone + SMS"</f>
        <v>Phone + SMS</v>
      </c>
      <c r="C12" s="12" t="s">
        <v>300</v>
      </c>
      <c r="E12" s="12" t="s">
        <v>310</v>
      </c>
      <c r="F12" s="12" t="s">
        <v>311</v>
      </c>
      <c r="G12" s="12" t="s">
        <v>312</v>
      </c>
    </row>
    <row r="13" spans="2:7" x14ac:dyDescent="0.25">
      <c r="B13" s="1" t="str">
        <f>""</f>
        <v/>
      </c>
      <c r="C13" s="12" t="s">
        <v>301</v>
      </c>
      <c r="E13" s="12" t="s">
        <v>73</v>
      </c>
      <c r="F13" s="12" t="s">
        <v>84</v>
      </c>
      <c r="G13" s="12" t="s">
        <v>301</v>
      </c>
    </row>
    <row r="14" spans="2:7" x14ac:dyDescent="0.25">
      <c r="B14" s="1" t="str">
        <f>""</f>
        <v/>
      </c>
      <c r="C14" s="12" t="s">
        <v>149</v>
      </c>
      <c r="E14" s="12" t="s">
        <v>149</v>
      </c>
      <c r="F14" s="12" t="s">
        <v>149</v>
      </c>
      <c r="G14" s="12" t="s">
        <v>313</v>
      </c>
    </row>
    <row r="15" spans="2:7" x14ac:dyDescent="0.25">
      <c r="C15" s="17" t="s">
        <v>323</v>
      </c>
      <c r="D15" s="17"/>
      <c r="E15" s="17" t="s">
        <v>324</v>
      </c>
      <c r="F15" s="17" t="s">
        <v>325</v>
      </c>
      <c r="G15" s="17" t="s">
        <v>326</v>
      </c>
    </row>
    <row r="17" spans="2:7" x14ac:dyDescent="0.25">
      <c r="B17" s="1" t="str">
        <f>"Control Mean"</f>
        <v>Control Mean</v>
      </c>
      <c r="C17" s="12" t="s">
        <v>168</v>
      </c>
      <c r="E17" s="12" t="s">
        <v>315</v>
      </c>
      <c r="F17" s="12" t="s">
        <v>316</v>
      </c>
      <c r="G17" s="12" t="s">
        <v>29</v>
      </c>
    </row>
    <row r="18" spans="2:7" x14ac:dyDescent="0.25">
      <c r="B18" s="1" t="str">
        <f>"Observations"</f>
        <v>Observations</v>
      </c>
      <c r="C18" s="12" t="s">
        <v>314</v>
      </c>
      <c r="E18" s="12" t="s">
        <v>317</v>
      </c>
      <c r="F18" s="12" t="s">
        <v>317</v>
      </c>
      <c r="G18" s="12" t="s">
        <v>317</v>
      </c>
    </row>
    <row r="19" spans="2:7" x14ac:dyDescent="0.25">
      <c r="B19" s="1" t="str">
        <f>"p-val: SMS = Phone"</f>
        <v>p-val: SMS = Phone</v>
      </c>
      <c r="C19" s="12" t="s">
        <v>93</v>
      </c>
      <c r="E19" s="12" t="s">
        <v>168</v>
      </c>
      <c r="F19" s="12" t="s">
        <v>168</v>
      </c>
      <c r="G19" s="12" t="s">
        <v>318</v>
      </c>
    </row>
    <row r="20" spans="2:7" x14ac:dyDescent="0.25">
      <c r="B20" s="9"/>
      <c r="C20" s="11"/>
      <c r="D20" s="11"/>
      <c r="E20" s="11"/>
      <c r="F20" s="11"/>
      <c r="G20" s="11"/>
    </row>
  </sheetData>
  <mergeCells count="2">
    <mergeCell ref="E4:G4"/>
    <mergeCell ref="B2:G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312D8-070B-498E-ACB5-A50E8ADB19D1}">
  <dimension ref="B2:E32"/>
  <sheetViews>
    <sheetView showGridLines="0" workbookViewId="0">
      <selection activeCell="B4" sqref="B4:E32"/>
    </sheetView>
  </sheetViews>
  <sheetFormatPr defaultRowHeight="15.75" x14ac:dyDescent="0.25"/>
  <cols>
    <col min="1" max="1" width="9.140625" style="1"/>
    <col min="2" max="2" width="31" style="1" customWidth="1"/>
    <col min="3" max="5" width="20.140625" style="1" customWidth="1"/>
    <col min="6" max="16384" width="9.140625" style="1"/>
  </cols>
  <sheetData>
    <row r="2" spans="2:5" x14ac:dyDescent="0.25">
      <c r="B2" s="26" t="s">
        <v>359</v>
      </c>
      <c r="C2" s="26"/>
      <c r="D2" s="26"/>
      <c r="E2" s="26"/>
    </row>
    <row r="4" spans="2:5" x14ac:dyDescent="0.25">
      <c r="B4" s="5" t="str">
        <f>""</f>
        <v/>
      </c>
      <c r="C4" s="6" t="str">
        <f>"(1)"</f>
        <v>(1)</v>
      </c>
      <c r="D4" s="6" t="str">
        <f>"(2)"</f>
        <v>(2)</v>
      </c>
      <c r="E4" s="6" t="str">
        <f>"(3)"</f>
        <v>(3)</v>
      </c>
    </row>
    <row r="5" spans="2:5" s="3" customFormat="1" x14ac:dyDescent="0.25">
      <c r="B5" s="7" t="str">
        <f>""</f>
        <v/>
      </c>
      <c r="C5" s="8" t="str">
        <f>"Phone Call Response"</f>
        <v>Phone Call Response</v>
      </c>
      <c r="D5" s="8" t="str">
        <f>"Place Value Response"</f>
        <v>Place Value Response</v>
      </c>
      <c r="E5" s="8" t="str">
        <f>"Avg Level Response"</f>
        <v>Avg Level Response</v>
      </c>
    </row>
    <row r="6" spans="2:5" x14ac:dyDescent="0.25">
      <c r="C6" s="25"/>
      <c r="D6" s="25"/>
      <c r="E6" s="25"/>
    </row>
    <row r="7" spans="2:5" x14ac:dyDescent="0.25">
      <c r="B7" s="4" t="s">
        <v>0</v>
      </c>
      <c r="C7" s="25"/>
      <c r="D7" s="25"/>
      <c r="E7" s="25"/>
    </row>
    <row r="8" spans="2:5" x14ac:dyDescent="0.25">
      <c r="B8" s="1" t="str">
        <f>"SMS Only"</f>
        <v>SMS Only</v>
      </c>
      <c r="C8" s="25" t="s">
        <v>81</v>
      </c>
      <c r="D8" s="25" t="s">
        <v>155</v>
      </c>
      <c r="E8" s="25" t="s">
        <v>82</v>
      </c>
    </row>
    <row r="9" spans="2:5" x14ac:dyDescent="0.25">
      <c r="B9" s="1" t="str">
        <f>""</f>
        <v/>
      </c>
      <c r="C9" s="25" t="s">
        <v>147</v>
      </c>
      <c r="D9" s="25" t="s">
        <v>134</v>
      </c>
      <c r="E9" s="25" t="s">
        <v>134</v>
      </c>
    </row>
    <row r="10" spans="2:5" x14ac:dyDescent="0.25">
      <c r="B10" s="1" t="str">
        <f>""</f>
        <v/>
      </c>
      <c r="C10" s="25" t="s">
        <v>327</v>
      </c>
      <c r="D10" s="25" t="s">
        <v>161</v>
      </c>
      <c r="E10" s="25" t="s">
        <v>328</v>
      </c>
    </row>
    <row r="11" spans="2:5" x14ac:dyDescent="0.25">
      <c r="C11" s="25" t="s">
        <v>340</v>
      </c>
      <c r="D11" s="25" t="s">
        <v>189</v>
      </c>
      <c r="E11" s="25" t="s">
        <v>341</v>
      </c>
    </row>
    <row r="12" spans="2:5" x14ac:dyDescent="0.25">
      <c r="B12" s="1" t="str">
        <f>"Phone + SMS"</f>
        <v>Phone + SMS</v>
      </c>
      <c r="C12" s="25" t="s">
        <v>231</v>
      </c>
      <c r="D12" s="25" t="s">
        <v>81</v>
      </c>
      <c r="E12" s="25" t="s">
        <v>66</v>
      </c>
    </row>
    <row r="13" spans="2:5" x14ac:dyDescent="0.25">
      <c r="B13" s="1" t="str">
        <f>""</f>
        <v/>
      </c>
      <c r="C13" s="25" t="s">
        <v>147</v>
      </c>
      <c r="D13" s="25" t="s">
        <v>147</v>
      </c>
      <c r="E13" s="25" t="s">
        <v>134</v>
      </c>
    </row>
    <row r="14" spans="2:5" x14ac:dyDescent="0.25">
      <c r="B14" s="1" t="str">
        <f>""</f>
        <v/>
      </c>
      <c r="C14" s="25" t="s">
        <v>329</v>
      </c>
      <c r="D14" s="25" t="s">
        <v>330</v>
      </c>
      <c r="E14" s="25" t="s">
        <v>331</v>
      </c>
    </row>
    <row r="15" spans="2:5" x14ac:dyDescent="0.25">
      <c r="C15" s="25" t="s">
        <v>342</v>
      </c>
      <c r="D15" s="25" t="s">
        <v>340</v>
      </c>
      <c r="E15" s="25" t="s">
        <v>343</v>
      </c>
    </row>
    <row r="16" spans="2:5" x14ac:dyDescent="0.25">
      <c r="C16" s="25"/>
      <c r="D16" s="25"/>
      <c r="E16" s="25"/>
    </row>
    <row r="17" spans="2:5" x14ac:dyDescent="0.25">
      <c r="B17" s="4" t="s">
        <v>1</v>
      </c>
      <c r="C17" s="25"/>
      <c r="D17" s="25"/>
      <c r="E17" s="25"/>
    </row>
    <row r="18" spans="2:5" x14ac:dyDescent="0.25">
      <c r="B18" s="1" t="str">
        <f>"Not Targeted"</f>
        <v>Not Targeted</v>
      </c>
      <c r="C18" s="25" t="s">
        <v>332</v>
      </c>
      <c r="D18" s="25" t="s">
        <v>333</v>
      </c>
      <c r="E18" s="25" t="s">
        <v>66</v>
      </c>
    </row>
    <row r="19" spans="2:5" x14ac:dyDescent="0.25">
      <c r="B19" s="1" t="str">
        <f>""</f>
        <v/>
      </c>
      <c r="C19" s="25" t="s">
        <v>147</v>
      </c>
      <c r="D19" s="25" t="s">
        <v>147</v>
      </c>
      <c r="E19" s="25" t="s">
        <v>134</v>
      </c>
    </row>
    <row r="20" spans="2:5" x14ac:dyDescent="0.25">
      <c r="B20" s="1" t="str">
        <f>""</f>
        <v/>
      </c>
      <c r="C20" s="25" t="s">
        <v>334</v>
      </c>
      <c r="D20" s="25" t="s">
        <v>335</v>
      </c>
      <c r="E20" s="25" t="s">
        <v>336</v>
      </c>
    </row>
    <row r="21" spans="2:5" x14ac:dyDescent="0.25">
      <c r="C21" s="25" t="s">
        <v>344</v>
      </c>
      <c r="D21" s="25" t="s">
        <v>345</v>
      </c>
      <c r="E21" s="25" t="s">
        <v>346</v>
      </c>
    </row>
    <row r="22" spans="2:5" x14ac:dyDescent="0.25">
      <c r="B22" s="1" t="str">
        <f>"Targeted"</f>
        <v>Targeted</v>
      </c>
      <c r="C22" s="25" t="s">
        <v>131</v>
      </c>
      <c r="D22" s="25" t="s">
        <v>82</v>
      </c>
      <c r="E22" s="25" t="s">
        <v>82</v>
      </c>
    </row>
    <row r="23" spans="2:5" x14ac:dyDescent="0.25">
      <c r="B23" s="1" t="str">
        <f>""</f>
        <v/>
      </c>
      <c r="C23" s="25" t="s">
        <v>147</v>
      </c>
      <c r="D23" s="25" t="s">
        <v>147</v>
      </c>
      <c r="E23" s="25" t="s">
        <v>134</v>
      </c>
    </row>
    <row r="24" spans="2:5" x14ac:dyDescent="0.25">
      <c r="B24" s="1" t="str">
        <f>""</f>
        <v/>
      </c>
      <c r="C24" s="25" t="s">
        <v>337</v>
      </c>
      <c r="D24" s="25" t="s">
        <v>338</v>
      </c>
      <c r="E24" s="25" t="s">
        <v>339</v>
      </c>
    </row>
    <row r="25" spans="2:5" x14ac:dyDescent="0.25">
      <c r="C25" s="25" t="s">
        <v>347</v>
      </c>
      <c r="D25" s="25" t="s">
        <v>348</v>
      </c>
      <c r="E25" s="25" t="s">
        <v>341</v>
      </c>
    </row>
    <row r="26" spans="2:5" x14ac:dyDescent="0.25">
      <c r="C26" s="25"/>
      <c r="D26" s="25"/>
      <c r="E26" s="25"/>
    </row>
    <row r="27" spans="2:5" x14ac:dyDescent="0.25">
      <c r="B27" s="1" t="str">
        <f>"Control Mean"</f>
        <v>Control Mean</v>
      </c>
      <c r="C27" s="25" t="s">
        <v>349</v>
      </c>
      <c r="D27" s="25" t="s">
        <v>350</v>
      </c>
      <c r="E27" s="25" t="s">
        <v>351</v>
      </c>
    </row>
    <row r="28" spans="2:5" x14ac:dyDescent="0.25">
      <c r="B28" s="1" t="str">
        <f>"Strata Fixed Effects"</f>
        <v>Strata Fixed Effects</v>
      </c>
      <c r="C28" s="25" t="s">
        <v>3</v>
      </c>
      <c r="D28" s="25" t="s">
        <v>3</v>
      </c>
      <c r="E28" s="25" t="s">
        <v>3</v>
      </c>
    </row>
    <row r="29" spans="2:5" x14ac:dyDescent="0.25">
      <c r="B29" s="1" t="str">
        <f>"Observations"</f>
        <v>Observations</v>
      </c>
      <c r="C29" s="25" t="s">
        <v>352</v>
      </c>
      <c r="D29" s="25" t="s">
        <v>352</v>
      </c>
      <c r="E29" s="25" t="s">
        <v>352</v>
      </c>
    </row>
    <row r="30" spans="2:5" x14ac:dyDescent="0.25">
      <c r="B30" s="1" t="str">
        <f>"p-val: SMS = Phone"</f>
        <v>p-val: SMS = Phone</v>
      </c>
      <c r="C30" s="25" t="s">
        <v>353</v>
      </c>
      <c r="D30" s="25" t="s">
        <v>354</v>
      </c>
      <c r="E30" s="25" t="s">
        <v>355</v>
      </c>
    </row>
    <row r="31" spans="2:5" x14ac:dyDescent="0.25">
      <c r="B31" s="1" t="str">
        <f>"p-val: Targeted = Not Targeted"</f>
        <v>p-val: Targeted = Not Targeted</v>
      </c>
      <c r="C31" s="25" t="s">
        <v>356</v>
      </c>
      <c r="D31" s="25" t="s">
        <v>357</v>
      </c>
      <c r="E31" s="25" t="s">
        <v>358</v>
      </c>
    </row>
    <row r="32" spans="2:5" x14ac:dyDescent="0.25">
      <c r="B32" s="9"/>
      <c r="C32" s="9"/>
      <c r="D32" s="9"/>
      <c r="E32" s="9"/>
    </row>
  </sheetData>
  <mergeCells count="1">
    <mergeCell ref="B2:E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2B3B-CB8C-47DA-AA7C-86DDE6C03D0A}">
  <dimension ref="B2:G32"/>
  <sheetViews>
    <sheetView showGridLines="0" workbookViewId="0">
      <selection activeCell="L32" sqref="L32"/>
    </sheetView>
  </sheetViews>
  <sheetFormatPr defaultRowHeight="15.75" x14ac:dyDescent="0.25"/>
  <cols>
    <col min="1" max="1" width="9.140625" style="1"/>
    <col min="2" max="2" width="31" style="1" customWidth="1"/>
    <col min="3" max="7" width="17" style="1" customWidth="1"/>
    <col min="8" max="16384" width="9.140625" style="1"/>
  </cols>
  <sheetData>
    <row r="2" spans="2:7" x14ac:dyDescent="0.25">
      <c r="B2" s="26" t="s">
        <v>360</v>
      </c>
      <c r="C2" s="26"/>
      <c r="D2" s="26"/>
      <c r="E2" s="26"/>
      <c r="F2" s="26"/>
      <c r="G2" s="26"/>
    </row>
    <row r="4" spans="2:7" x14ac:dyDescent="0.25">
      <c r="B4" s="5" t="str">
        <f>""</f>
        <v/>
      </c>
      <c r="C4" s="6" t="str">
        <f>"(1)"</f>
        <v>(1)</v>
      </c>
      <c r="D4" s="6" t="str">
        <f>"(2)"</f>
        <v>(2)</v>
      </c>
      <c r="E4" s="6" t="str">
        <f>"(3)"</f>
        <v>(3)</v>
      </c>
      <c r="F4" s="6" t="str">
        <f>"(4)"</f>
        <v>(4)</v>
      </c>
      <c r="G4" s="6" t="str">
        <f>"(5)"</f>
        <v>(5)</v>
      </c>
    </row>
    <row r="5" spans="2:7" s="3" customFormat="1" x14ac:dyDescent="0.25">
      <c r="B5" s="7" t="str">
        <f>""</f>
        <v/>
      </c>
      <c r="C5" s="8" t="str">
        <f>"Child Grade"</f>
        <v>Child Grade</v>
      </c>
      <c r="D5" s="8" t="str">
        <f>"Child Female"</f>
        <v>Child Female</v>
      </c>
      <c r="E5" s="8" t="str">
        <f>"Child Age"</f>
        <v>Child Age</v>
      </c>
      <c r="F5" s="8" t="str">
        <f>"Parent"</f>
        <v>Parent</v>
      </c>
      <c r="G5" s="8" t="str">
        <f>"School Pass Rate"</f>
        <v>School Pass Rate</v>
      </c>
    </row>
    <row r="6" spans="2:7" x14ac:dyDescent="0.25">
      <c r="C6" s="25"/>
      <c r="D6" s="25"/>
      <c r="E6" s="25"/>
    </row>
    <row r="7" spans="2:7" x14ac:dyDescent="0.25">
      <c r="B7" s="4" t="s">
        <v>0</v>
      </c>
      <c r="C7" s="25"/>
      <c r="D7" s="25"/>
      <c r="E7" s="25"/>
    </row>
    <row r="8" spans="2:7" x14ac:dyDescent="0.25">
      <c r="B8" s="1" t="str">
        <f>"SMS Only"</f>
        <v>SMS Only</v>
      </c>
      <c r="C8" s="25" t="s">
        <v>168</v>
      </c>
      <c r="D8" s="25" t="s">
        <v>79</v>
      </c>
      <c r="E8" s="25" t="s">
        <v>361</v>
      </c>
      <c r="F8" s="24" t="s">
        <v>362</v>
      </c>
      <c r="G8" s="24" t="s">
        <v>131</v>
      </c>
    </row>
    <row r="9" spans="2:7" x14ac:dyDescent="0.25">
      <c r="B9" s="1" t="str">
        <f>""</f>
        <v/>
      </c>
      <c r="C9" s="25" t="s">
        <v>363</v>
      </c>
      <c r="D9" s="25" t="s">
        <v>133</v>
      </c>
      <c r="E9" s="25" t="s">
        <v>364</v>
      </c>
      <c r="F9" s="24" t="s">
        <v>365</v>
      </c>
      <c r="G9" s="24" t="s">
        <v>366</v>
      </c>
    </row>
    <row r="10" spans="2:7" x14ac:dyDescent="0.25">
      <c r="B10" s="1" t="str">
        <f>""</f>
        <v/>
      </c>
      <c r="C10" s="25" t="s">
        <v>367</v>
      </c>
      <c r="D10" s="25" t="s">
        <v>368</v>
      </c>
      <c r="E10" s="25" t="s">
        <v>369</v>
      </c>
      <c r="F10" s="24" t="s">
        <v>370</v>
      </c>
      <c r="G10" s="24" t="s">
        <v>371</v>
      </c>
    </row>
    <row r="11" spans="2:7" x14ac:dyDescent="0.25">
      <c r="C11" s="25" t="s">
        <v>388</v>
      </c>
      <c r="D11" s="25" t="s">
        <v>389</v>
      </c>
      <c r="E11" s="25" t="s">
        <v>390</v>
      </c>
      <c r="F11" s="24" t="s">
        <v>391</v>
      </c>
      <c r="G11" s="24" t="s">
        <v>392</v>
      </c>
    </row>
    <row r="12" spans="2:7" x14ac:dyDescent="0.25">
      <c r="B12" s="1" t="str">
        <f>"Phone + SMS"</f>
        <v>Phone + SMS</v>
      </c>
      <c r="C12" s="25" t="s">
        <v>249</v>
      </c>
      <c r="D12" s="25" t="s">
        <v>372</v>
      </c>
      <c r="E12" s="25" t="s">
        <v>291</v>
      </c>
      <c r="F12" s="24" t="s">
        <v>99</v>
      </c>
      <c r="G12" s="24" t="s">
        <v>100</v>
      </c>
    </row>
    <row r="13" spans="2:7" x14ac:dyDescent="0.25">
      <c r="B13" s="1" t="str">
        <f>""</f>
        <v/>
      </c>
      <c r="C13" s="25" t="s">
        <v>363</v>
      </c>
      <c r="D13" s="25" t="s">
        <v>133</v>
      </c>
      <c r="E13" s="25" t="s">
        <v>373</v>
      </c>
      <c r="F13" s="24" t="s">
        <v>365</v>
      </c>
      <c r="G13" s="24" t="s">
        <v>366</v>
      </c>
    </row>
    <row r="14" spans="2:7" x14ac:dyDescent="0.25">
      <c r="B14" s="1" t="str">
        <f>""</f>
        <v/>
      </c>
      <c r="C14" s="25" t="s">
        <v>374</v>
      </c>
      <c r="D14" s="25" t="s">
        <v>375</v>
      </c>
      <c r="E14" s="25" t="s">
        <v>376</v>
      </c>
      <c r="F14" s="24" t="s">
        <v>377</v>
      </c>
      <c r="G14" s="24" t="s">
        <v>162</v>
      </c>
    </row>
    <row r="15" spans="2:7" x14ac:dyDescent="0.25">
      <c r="C15" s="25" t="s">
        <v>393</v>
      </c>
      <c r="D15" s="25" t="s">
        <v>394</v>
      </c>
      <c r="E15" s="25" t="s">
        <v>395</v>
      </c>
      <c r="F15" s="24" t="s">
        <v>396</v>
      </c>
      <c r="G15" s="24" t="s">
        <v>397</v>
      </c>
    </row>
    <row r="16" spans="2:7" x14ac:dyDescent="0.25">
      <c r="C16" s="25"/>
      <c r="D16" s="25"/>
      <c r="E16" s="25"/>
    </row>
    <row r="17" spans="2:7" x14ac:dyDescent="0.25">
      <c r="B17" s="4" t="s">
        <v>1</v>
      </c>
      <c r="C17" s="25"/>
      <c r="D17" s="25"/>
      <c r="E17" s="25"/>
    </row>
    <row r="18" spans="2:7" x14ac:dyDescent="0.25">
      <c r="B18" s="1" t="str">
        <f>"Not Targeted"</f>
        <v>Not Targeted</v>
      </c>
      <c r="C18" s="25" t="s">
        <v>332</v>
      </c>
      <c r="D18" s="25" t="s">
        <v>378</v>
      </c>
      <c r="E18" s="25" t="s">
        <v>332</v>
      </c>
      <c r="F18" s="24" t="s">
        <v>379</v>
      </c>
      <c r="G18" s="24" t="s">
        <v>231</v>
      </c>
    </row>
    <row r="19" spans="2:7" x14ac:dyDescent="0.25">
      <c r="B19" s="1" t="str">
        <f>""</f>
        <v/>
      </c>
      <c r="C19" s="25" t="s">
        <v>363</v>
      </c>
      <c r="D19" s="25" t="s">
        <v>133</v>
      </c>
      <c r="E19" s="25" t="s">
        <v>373</v>
      </c>
      <c r="F19" s="24" t="s">
        <v>365</v>
      </c>
      <c r="G19" s="24" t="s">
        <v>366</v>
      </c>
    </row>
    <row r="20" spans="2:7" x14ac:dyDescent="0.25">
      <c r="B20" s="1" t="str">
        <f>""</f>
        <v/>
      </c>
      <c r="C20" s="25" t="s">
        <v>380</v>
      </c>
      <c r="D20" s="25" t="s">
        <v>381</v>
      </c>
      <c r="E20" s="25" t="s">
        <v>140</v>
      </c>
      <c r="F20" s="24" t="s">
        <v>382</v>
      </c>
      <c r="G20" s="24" t="s">
        <v>383</v>
      </c>
    </row>
    <row r="21" spans="2:7" x14ac:dyDescent="0.25">
      <c r="C21" s="25" t="s">
        <v>398</v>
      </c>
      <c r="D21" s="25" t="s">
        <v>399</v>
      </c>
      <c r="E21" s="25" t="s">
        <v>400</v>
      </c>
      <c r="F21" s="24" t="s">
        <v>401</v>
      </c>
      <c r="G21" s="24" t="s">
        <v>402</v>
      </c>
    </row>
    <row r="22" spans="2:7" x14ac:dyDescent="0.25">
      <c r="B22" s="1" t="str">
        <f>"Targeted"</f>
        <v>Targeted</v>
      </c>
      <c r="C22" s="25" t="s">
        <v>378</v>
      </c>
      <c r="D22" s="25" t="s">
        <v>29</v>
      </c>
      <c r="E22" s="25" t="s">
        <v>238</v>
      </c>
      <c r="F22" s="24" t="s">
        <v>79</v>
      </c>
      <c r="G22" s="24" t="s">
        <v>156</v>
      </c>
    </row>
    <row r="23" spans="2:7" x14ac:dyDescent="0.25">
      <c r="B23" s="1" t="str">
        <f>""</f>
        <v/>
      </c>
      <c r="C23" s="25" t="s">
        <v>363</v>
      </c>
      <c r="D23" s="25" t="s">
        <v>133</v>
      </c>
      <c r="E23" s="25" t="s">
        <v>364</v>
      </c>
      <c r="F23" s="24" t="s">
        <v>365</v>
      </c>
      <c r="G23" s="24" t="s">
        <v>366</v>
      </c>
    </row>
    <row r="24" spans="2:7" x14ac:dyDescent="0.25">
      <c r="B24" s="1" t="str">
        <f>""</f>
        <v/>
      </c>
      <c r="C24" s="25" t="s">
        <v>384</v>
      </c>
      <c r="D24" s="25" t="s">
        <v>385</v>
      </c>
      <c r="E24" s="25" t="s">
        <v>386</v>
      </c>
      <c r="F24" s="24" t="s">
        <v>157</v>
      </c>
      <c r="G24" s="24" t="s">
        <v>387</v>
      </c>
    </row>
    <row r="25" spans="2:7" x14ac:dyDescent="0.25">
      <c r="C25" s="25" t="s">
        <v>403</v>
      </c>
      <c r="D25" s="25" t="s">
        <v>404</v>
      </c>
      <c r="E25" s="25" t="s">
        <v>405</v>
      </c>
      <c r="F25" s="24" t="s">
        <v>406</v>
      </c>
      <c r="G25" s="24" t="s">
        <v>407</v>
      </c>
    </row>
    <row r="26" spans="2:7" x14ac:dyDescent="0.25">
      <c r="C26" s="25"/>
      <c r="D26" s="25"/>
      <c r="E26" s="25"/>
    </row>
    <row r="27" spans="2:7" x14ac:dyDescent="0.25">
      <c r="B27" s="1" t="str">
        <f>"Control Mean"</f>
        <v>Control Mean</v>
      </c>
      <c r="C27" s="25" t="s">
        <v>408</v>
      </c>
      <c r="D27" s="25" t="s">
        <v>409</v>
      </c>
      <c r="E27" s="25" t="s">
        <v>410</v>
      </c>
      <c r="F27" s="24" t="s">
        <v>411</v>
      </c>
      <c r="G27" s="24" t="s">
        <v>412</v>
      </c>
    </row>
    <row r="28" spans="2:7" x14ac:dyDescent="0.25">
      <c r="B28" s="1" t="str">
        <f>"Strata Fixed Effects"</f>
        <v>Strata Fixed Effects</v>
      </c>
      <c r="C28" s="25" t="s">
        <v>3</v>
      </c>
      <c r="D28" s="25" t="s">
        <v>3</v>
      </c>
      <c r="E28" s="25" t="s">
        <v>3</v>
      </c>
      <c r="F28" s="25" t="s">
        <v>3</v>
      </c>
      <c r="G28" s="25" t="s">
        <v>3</v>
      </c>
    </row>
    <row r="29" spans="2:7" x14ac:dyDescent="0.25">
      <c r="B29" s="1" t="str">
        <f>"Observations"</f>
        <v>Observations</v>
      </c>
      <c r="C29" s="25" t="s">
        <v>413</v>
      </c>
      <c r="D29" s="25" t="s">
        <v>414</v>
      </c>
      <c r="E29" s="25" t="s">
        <v>415</v>
      </c>
      <c r="F29" s="24" t="s">
        <v>416</v>
      </c>
      <c r="G29" s="24" t="s">
        <v>417</v>
      </c>
    </row>
    <row r="30" spans="2:7" x14ac:dyDescent="0.25">
      <c r="B30" s="1" t="str">
        <f>"p-val: SMS = Phone"</f>
        <v>p-val: SMS = Phone</v>
      </c>
      <c r="C30" s="25" t="s">
        <v>418</v>
      </c>
      <c r="D30" s="25" t="s">
        <v>419</v>
      </c>
      <c r="E30" s="25" t="s">
        <v>420</v>
      </c>
      <c r="F30" s="24" t="s">
        <v>421</v>
      </c>
      <c r="G30" s="24" t="s">
        <v>422</v>
      </c>
    </row>
    <row r="31" spans="2:7" x14ac:dyDescent="0.25">
      <c r="B31" s="1" t="str">
        <f>"p-val: Targeted = Not Targeted"</f>
        <v>p-val: Targeted = Not Targeted</v>
      </c>
      <c r="C31" s="25" t="s">
        <v>423</v>
      </c>
      <c r="D31" s="25" t="s">
        <v>424</v>
      </c>
      <c r="E31" s="25" t="s">
        <v>425</v>
      </c>
      <c r="F31" s="24" t="s">
        <v>426</v>
      </c>
      <c r="G31" s="24" t="s">
        <v>427</v>
      </c>
    </row>
    <row r="32" spans="2:7" x14ac:dyDescent="0.25">
      <c r="B32" s="9"/>
      <c r="C32" s="9"/>
      <c r="D32" s="9"/>
      <c r="E32" s="9"/>
      <c r="F32" s="9"/>
      <c r="G32" s="9"/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43A2-248B-4A41-8C25-5364CD48F118}">
  <dimension ref="B2:G26"/>
  <sheetViews>
    <sheetView showGridLines="0" zoomScale="115" zoomScaleNormal="115" workbookViewId="0">
      <selection activeCell="D34" sqref="D34"/>
    </sheetView>
  </sheetViews>
  <sheetFormatPr defaultRowHeight="15.75" x14ac:dyDescent="0.25"/>
  <cols>
    <col min="1" max="1" width="9.140625" style="1"/>
    <col min="2" max="2" width="35.7109375" style="1" customWidth="1"/>
    <col min="3" max="7" width="15.140625" style="2" customWidth="1"/>
    <col min="8" max="16384" width="9.140625" style="1"/>
  </cols>
  <sheetData>
    <row r="2" spans="2:7" x14ac:dyDescent="0.25">
      <c r="B2" s="27" t="s">
        <v>4</v>
      </c>
      <c r="C2" s="27"/>
      <c r="D2" s="27"/>
      <c r="E2" s="27"/>
      <c r="F2" s="27"/>
      <c r="G2" s="27"/>
    </row>
    <row r="4" spans="2:7" x14ac:dyDescent="0.25">
      <c r="B4" s="5" t="str">
        <f>""</f>
        <v/>
      </c>
      <c r="C4" s="6" t="str">
        <f>"(1)"</f>
        <v>(1)</v>
      </c>
      <c r="D4" s="6" t="str">
        <f>"(2)"</f>
        <v>(2)</v>
      </c>
      <c r="E4" s="6" t="str">
        <f>"(3)"</f>
        <v>(3)</v>
      </c>
      <c r="F4" s="6" t="str">
        <f>"(4)"</f>
        <v>(4)</v>
      </c>
      <c r="G4" s="6" t="str">
        <f>"(5)"</f>
        <v>(5)</v>
      </c>
    </row>
    <row r="5" spans="2:7" x14ac:dyDescent="0.25">
      <c r="B5" s="9" t="str">
        <f>""</f>
        <v/>
      </c>
      <c r="C5" s="11" t="str">
        <f>"Addition"</f>
        <v>Addition</v>
      </c>
      <c r="D5" s="11" t="str">
        <f>"Subtraction"</f>
        <v>Subtraction</v>
      </c>
      <c r="E5" s="11" t="str">
        <f>"Multiplication"</f>
        <v>Multiplication</v>
      </c>
      <c r="F5" s="11" t="str">
        <f>"Division"</f>
        <v>Division</v>
      </c>
      <c r="G5" s="11" t="str">
        <f>"Fractions"</f>
        <v>Fractions</v>
      </c>
    </row>
    <row r="7" spans="2:7" x14ac:dyDescent="0.25">
      <c r="B7" s="1" t="str">
        <f>"Random Problem 2"</f>
        <v>Random Problem 2</v>
      </c>
      <c r="C7" s="2" t="s">
        <v>66</v>
      </c>
      <c r="D7" s="2" t="s">
        <v>28</v>
      </c>
      <c r="E7" s="2" t="s">
        <v>67</v>
      </c>
      <c r="F7" s="2" t="s">
        <v>68</v>
      </c>
      <c r="G7" s="2" t="s">
        <v>67</v>
      </c>
    </row>
    <row r="8" spans="2:7" x14ac:dyDescent="0.25">
      <c r="B8" s="1" t="str">
        <f>""</f>
        <v/>
      </c>
      <c r="C8" s="2" t="s">
        <v>69</v>
      </c>
      <c r="D8" s="2" t="s">
        <v>70</v>
      </c>
      <c r="E8" s="2" t="s">
        <v>71</v>
      </c>
      <c r="F8" s="2" t="s">
        <v>72</v>
      </c>
      <c r="G8" s="2" t="s">
        <v>73</v>
      </c>
    </row>
    <row r="9" spans="2:7" x14ac:dyDescent="0.25">
      <c r="B9" s="1" t="str">
        <f>""</f>
        <v/>
      </c>
      <c r="C9" s="2" t="s">
        <v>74</v>
      </c>
      <c r="D9" s="2" t="s">
        <v>75</v>
      </c>
      <c r="E9" s="2" t="s">
        <v>76</v>
      </c>
      <c r="F9" s="2" t="s">
        <v>77</v>
      </c>
      <c r="G9" s="2" t="s">
        <v>78</v>
      </c>
    </row>
    <row r="10" spans="2:7" x14ac:dyDescent="0.25">
      <c r="C10" s="17" t="s">
        <v>107</v>
      </c>
      <c r="D10" s="17" t="s">
        <v>108</v>
      </c>
      <c r="E10" s="17" t="s">
        <v>109</v>
      </c>
      <c r="F10" s="17" t="s">
        <v>110</v>
      </c>
      <c r="G10" s="17" t="s">
        <v>111</v>
      </c>
    </row>
    <row r="11" spans="2:7" x14ac:dyDescent="0.25">
      <c r="B11" s="1" t="str">
        <f>"Random Problem 3"</f>
        <v>Random Problem 3</v>
      </c>
      <c r="C11" s="2" t="s">
        <v>79</v>
      </c>
      <c r="D11" s="2" t="s">
        <v>80</v>
      </c>
      <c r="E11" s="2" t="s">
        <v>81</v>
      </c>
      <c r="F11" s="2" t="s">
        <v>82</v>
      </c>
      <c r="G11" s="2" t="s">
        <v>83</v>
      </c>
    </row>
    <row r="12" spans="2:7" x14ac:dyDescent="0.25">
      <c r="B12" s="1" t="str">
        <f>""</f>
        <v/>
      </c>
      <c r="C12" s="2" t="s">
        <v>84</v>
      </c>
      <c r="D12" s="2" t="s">
        <v>70</v>
      </c>
      <c r="E12" s="2" t="s">
        <v>71</v>
      </c>
      <c r="F12" s="2" t="s">
        <v>73</v>
      </c>
      <c r="G12" s="2" t="s">
        <v>85</v>
      </c>
    </row>
    <row r="13" spans="2:7" x14ac:dyDescent="0.25">
      <c r="B13" s="1" t="str">
        <f>""</f>
        <v/>
      </c>
      <c r="C13" s="2" t="s">
        <v>86</v>
      </c>
      <c r="D13" s="2" t="s">
        <v>87</v>
      </c>
      <c r="E13" s="2" t="s">
        <v>88</v>
      </c>
      <c r="F13" s="2" t="s">
        <v>87</v>
      </c>
      <c r="G13" s="2" t="s">
        <v>89</v>
      </c>
    </row>
    <row r="14" spans="2:7" x14ac:dyDescent="0.25">
      <c r="C14" s="17" t="s">
        <v>112</v>
      </c>
      <c r="D14" s="17" t="s">
        <v>113</v>
      </c>
      <c r="E14" s="17" t="s">
        <v>114</v>
      </c>
      <c r="F14" s="17" t="s">
        <v>115</v>
      </c>
      <c r="G14" s="17" t="s">
        <v>116</v>
      </c>
    </row>
    <row r="15" spans="2:7" x14ac:dyDescent="0.25">
      <c r="B15" s="1" t="str">
        <f>"Random Problem 4"</f>
        <v>Random Problem 4</v>
      </c>
      <c r="C15" s="2" t="s">
        <v>90</v>
      </c>
      <c r="D15" s="2" t="s">
        <v>91</v>
      </c>
      <c r="E15" s="2" t="s">
        <v>92</v>
      </c>
      <c r="F15" s="2" t="s">
        <v>93</v>
      </c>
      <c r="G15" s="2" t="s">
        <v>82</v>
      </c>
    </row>
    <row r="16" spans="2:7" x14ac:dyDescent="0.25">
      <c r="B16" s="1" t="str">
        <f>""</f>
        <v/>
      </c>
      <c r="C16" s="2" t="s">
        <v>69</v>
      </c>
      <c r="D16" s="2" t="s">
        <v>70</v>
      </c>
      <c r="E16" s="2" t="s">
        <v>85</v>
      </c>
      <c r="F16" s="2" t="s">
        <v>73</v>
      </c>
      <c r="G16" s="2" t="s">
        <v>73</v>
      </c>
    </row>
    <row r="17" spans="2:7" x14ac:dyDescent="0.25">
      <c r="B17" s="1" t="str">
        <f>""</f>
        <v/>
      </c>
      <c r="C17" s="2" t="s">
        <v>94</v>
      </c>
      <c r="D17" s="2" t="s">
        <v>95</v>
      </c>
      <c r="E17" s="2" t="s">
        <v>96</v>
      </c>
      <c r="F17" s="2" t="s">
        <v>97</v>
      </c>
      <c r="G17" s="2" t="s">
        <v>98</v>
      </c>
    </row>
    <row r="18" spans="2:7" x14ac:dyDescent="0.25">
      <c r="C18" s="17" t="s">
        <v>117</v>
      </c>
      <c r="D18" s="17" t="s">
        <v>118</v>
      </c>
      <c r="E18" s="17" t="s">
        <v>119</v>
      </c>
      <c r="F18" s="17" t="s">
        <v>120</v>
      </c>
      <c r="G18" s="17" t="s">
        <v>115</v>
      </c>
    </row>
    <row r="19" spans="2:7" x14ac:dyDescent="0.25">
      <c r="B19" s="1" t="str">
        <f>"Random Problem 5"</f>
        <v>Random Problem 5</v>
      </c>
      <c r="C19" s="2" t="s">
        <v>99</v>
      </c>
      <c r="D19" s="2" t="s">
        <v>93</v>
      </c>
      <c r="E19" s="2" t="s">
        <v>90</v>
      </c>
      <c r="F19" s="2" t="s">
        <v>100</v>
      </c>
      <c r="G19" s="2" t="s">
        <v>101</v>
      </c>
    </row>
    <row r="20" spans="2:7" x14ac:dyDescent="0.25">
      <c r="B20" s="1" t="str">
        <f>""</f>
        <v/>
      </c>
      <c r="C20" s="2" t="s">
        <v>84</v>
      </c>
      <c r="D20" s="2" t="s">
        <v>70</v>
      </c>
      <c r="E20" s="2" t="s">
        <v>85</v>
      </c>
      <c r="F20" s="2" t="s">
        <v>73</v>
      </c>
      <c r="G20" s="2" t="s">
        <v>85</v>
      </c>
    </row>
    <row r="21" spans="2:7" x14ac:dyDescent="0.25">
      <c r="B21" s="1" t="str">
        <f>""</f>
        <v/>
      </c>
      <c r="C21" s="2" t="s">
        <v>102</v>
      </c>
      <c r="D21" s="2" t="s">
        <v>103</v>
      </c>
      <c r="E21" s="2" t="s">
        <v>104</v>
      </c>
      <c r="F21" s="2" t="s">
        <v>105</v>
      </c>
      <c r="G21" s="2" t="s">
        <v>106</v>
      </c>
    </row>
    <row r="22" spans="2:7" x14ac:dyDescent="0.25">
      <c r="C22" s="17" t="s">
        <v>121</v>
      </c>
      <c r="D22" s="17" t="s">
        <v>122</v>
      </c>
      <c r="E22" s="17" t="s">
        <v>123</v>
      </c>
      <c r="F22" s="17" t="s">
        <v>124</v>
      </c>
      <c r="G22" s="17" t="s">
        <v>125</v>
      </c>
    </row>
    <row r="24" spans="2:7" x14ac:dyDescent="0.25">
      <c r="B24" s="1" t="str">
        <f>"Observations"</f>
        <v>Observations</v>
      </c>
      <c r="C24" s="2" t="str">
        <f>"2815"</f>
        <v>2815</v>
      </c>
      <c r="D24" s="2" t="str">
        <f>"2815"</f>
        <v>2815</v>
      </c>
      <c r="E24" s="2" t="str">
        <f>"2815"</f>
        <v>2815</v>
      </c>
      <c r="F24" s="2" t="str">
        <f>"2815"</f>
        <v>2815</v>
      </c>
      <c r="G24" s="2" t="str">
        <f>"2751"</f>
        <v>2751</v>
      </c>
    </row>
    <row r="25" spans="2:7" x14ac:dyDescent="0.25">
      <c r="B25" s="1" t="str">
        <f>"F-test: equivalence across all problems"</f>
        <v>F-test: equivalence across all problems</v>
      </c>
      <c r="C25" s="2" t="str">
        <f>"0.715"</f>
        <v>0.715</v>
      </c>
      <c r="D25" s="2" t="str">
        <f>"0.458"</f>
        <v>0.458</v>
      </c>
      <c r="E25" s="2" t="str">
        <f>"0.139"</f>
        <v>0.139</v>
      </c>
      <c r="F25" s="2" t="str">
        <f>"0.307"</f>
        <v>0.307</v>
      </c>
      <c r="G25" s="2" t="str">
        <f>"0.498"</f>
        <v>0.498</v>
      </c>
    </row>
    <row r="26" spans="2:7" x14ac:dyDescent="0.25">
      <c r="B26" s="9"/>
      <c r="C26" s="11"/>
      <c r="D26" s="11"/>
      <c r="E26" s="11"/>
      <c r="F26" s="11"/>
      <c r="G26" s="11"/>
    </row>
  </sheetData>
  <mergeCells count="1">
    <mergeCell ref="B2:G2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68BD-16BA-4568-B778-4C8363287DF9}">
  <dimension ref="B2:H31"/>
  <sheetViews>
    <sheetView showGridLines="0" zoomScale="115" zoomScaleNormal="115" workbookViewId="0">
      <selection activeCell="G13" sqref="G13"/>
    </sheetView>
  </sheetViews>
  <sheetFormatPr defaultRowHeight="15.75" x14ac:dyDescent="0.25"/>
  <cols>
    <col min="1" max="1" width="9.140625" style="1"/>
    <col min="2" max="2" width="30.5703125" style="1" customWidth="1"/>
    <col min="3" max="8" width="18.42578125" style="2" customWidth="1"/>
    <col min="9" max="16384" width="9.140625" style="1"/>
  </cols>
  <sheetData>
    <row r="2" spans="2:8" x14ac:dyDescent="0.25">
      <c r="B2" s="27" t="s">
        <v>5</v>
      </c>
      <c r="C2" s="27"/>
      <c r="D2" s="27"/>
      <c r="E2" s="27"/>
      <c r="F2" s="27"/>
      <c r="G2" s="27"/>
      <c r="H2" s="27"/>
    </row>
    <row r="4" spans="2:8" x14ac:dyDescent="0.25">
      <c r="B4" s="5" t="str">
        <f>""</f>
        <v/>
      </c>
      <c r="C4" s="6" t="str">
        <f>"(1)"</f>
        <v>(1)</v>
      </c>
      <c r="D4" s="6" t="str">
        <f>"(2)"</f>
        <v>(2)</v>
      </c>
      <c r="E4" s="6" t="str">
        <f>"(3)"</f>
        <v>(3)</v>
      </c>
      <c r="F4" s="6" t="str">
        <f>"(4)"</f>
        <v>(4)</v>
      </c>
      <c r="G4" s="6" t="str">
        <f>"(5)"</f>
        <v>(5)</v>
      </c>
      <c r="H4" s="6" t="str">
        <f>"(6)"</f>
        <v>(6)</v>
      </c>
    </row>
    <row r="5" spans="2:8" s="3" customFormat="1" ht="31.5" x14ac:dyDescent="0.25">
      <c r="B5" s="7" t="str">
        <f>""</f>
        <v/>
      </c>
      <c r="C5" s="8" t="str">
        <f>"Parent Reported Child Level"</f>
        <v>Parent Reported Child Level</v>
      </c>
      <c r="D5" s="8" t="str">
        <f>"Parent Correct about Child Level"</f>
        <v>Parent Correct about Child Level</v>
      </c>
      <c r="E5" s="8" t="str">
        <f>"Parent Self Efficacy"</f>
        <v>Parent Self Efficacy</v>
      </c>
      <c r="F5" s="8" t="str">
        <f>"Parent Perception that Child Learned"</f>
        <v>Parent Perception that Child Learned</v>
      </c>
      <c r="G5" s="8" t="str">
        <f>"Parent Did not Return to Work"</f>
        <v>Parent Did not Return to Work</v>
      </c>
      <c r="H5" s="8" t="str">
        <f>"Parent Spent No Time on Education"</f>
        <v>Parent Spent No Time on Education</v>
      </c>
    </row>
    <row r="6" spans="2:8" x14ac:dyDescent="0.25">
      <c r="B6" s="4" t="s">
        <v>0</v>
      </c>
    </row>
    <row r="7" spans="2:8" x14ac:dyDescent="0.25">
      <c r="B7" s="1" t="str">
        <f>"SMS Only"</f>
        <v>SMS Only</v>
      </c>
      <c r="C7" s="2" t="s">
        <v>126</v>
      </c>
      <c r="D7" s="2" t="s">
        <v>127</v>
      </c>
      <c r="E7" s="2" t="s">
        <v>128</v>
      </c>
      <c r="F7" s="2" t="s">
        <v>129</v>
      </c>
      <c r="G7" s="2" t="s">
        <v>130</v>
      </c>
      <c r="H7" s="2" t="s">
        <v>131</v>
      </c>
    </row>
    <row r="8" spans="2:8" x14ac:dyDescent="0.25">
      <c r="B8" s="1" t="str">
        <f>""</f>
        <v/>
      </c>
      <c r="C8" s="2" t="s">
        <v>45</v>
      </c>
      <c r="D8" s="2" t="s">
        <v>132</v>
      </c>
      <c r="E8" s="2" t="s">
        <v>84</v>
      </c>
      <c r="F8" s="2" t="s">
        <v>133</v>
      </c>
      <c r="G8" s="2" t="s">
        <v>134</v>
      </c>
      <c r="H8" s="2" t="s">
        <v>135</v>
      </c>
    </row>
    <row r="9" spans="2:8" x14ac:dyDescent="0.25">
      <c r="B9" s="1" t="str">
        <f>""</f>
        <v/>
      </c>
      <c r="C9" s="2" t="s">
        <v>136</v>
      </c>
      <c r="D9" s="2" t="s">
        <v>137</v>
      </c>
      <c r="E9" s="2" t="s">
        <v>138</v>
      </c>
      <c r="F9" s="2" t="s">
        <v>139</v>
      </c>
      <c r="G9" s="2" t="s">
        <v>140</v>
      </c>
      <c r="H9" s="2" t="s">
        <v>141</v>
      </c>
    </row>
    <row r="10" spans="2:8" x14ac:dyDescent="0.25">
      <c r="C10" s="17" t="s">
        <v>173</v>
      </c>
      <c r="D10" s="17" t="s">
        <v>174</v>
      </c>
      <c r="E10" s="17" t="s">
        <v>175</v>
      </c>
      <c r="F10" s="17" t="s">
        <v>176</v>
      </c>
      <c r="G10" s="17" t="s">
        <v>177</v>
      </c>
      <c r="H10" s="17" t="s">
        <v>178</v>
      </c>
    </row>
    <row r="11" spans="2:8" x14ac:dyDescent="0.25">
      <c r="B11" s="1" t="str">
        <f>"Phone + SMS"</f>
        <v>Phone + SMS</v>
      </c>
      <c r="C11" s="2" t="s">
        <v>142</v>
      </c>
      <c r="D11" s="2" t="s">
        <v>143</v>
      </c>
      <c r="E11" s="2" t="s">
        <v>144</v>
      </c>
      <c r="F11" s="2" t="s">
        <v>145</v>
      </c>
      <c r="G11" s="2" t="s">
        <v>146</v>
      </c>
      <c r="H11" s="2" t="s">
        <v>66</v>
      </c>
    </row>
    <row r="12" spans="2:8" x14ac:dyDescent="0.25">
      <c r="B12" s="1" t="str">
        <f>""</f>
        <v/>
      </c>
      <c r="C12" s="2" t="s">
        <v>45</v>
      </c>
      <c r="D12" s="2" t="s">
        <v>132</v>
      </c>
      <c r="E12" s="2" t="s">
        <v>84</v>
      </c>
      <c r="F12" s="2" t="s">
        <v>133</v>
      </c>
      <c r="G12" s="2" t="s">
        <v>147</v>
      </c>
      <c r="H12" s="2" t="s">
        <v>135</v>
      </c>
    </row>
    <row r="13" spans="2:8" x14ac:dyDescent="0.25">
      <c r="B13" s="1" t="str">
        <f>""</f>
        <v/>
      </c>
      <c r="C13" s="2" t="s">
        <v>139</v>
      </c>
      <c r="D13" s="2" t="s">
        <v>148</v>
      </c>
      <c r="E13" s="2" t="s">
        <v>149</v>
      </c>
      <c r="F13" s="2" t="s">
        <v>149</v>
      </c>
      <c r="G13" s="2" t="s">
        <v>150</v>
      </c>
      <c r="H13" s="2" t="s">
        <v>151</v>
      </c>
    </row>
    <row r="14" spans="2:8" x14ac:dyDescent="0.25">
      <c r="C14" s="17" t="s">
        <v>179</v>
      </c>
      <c r="D14" s="17" t="s">
        <v>180</v>
      </c>
      <c r="E14" s="17" t="s">
        <v>181</v>
      </c>
      <c r="F14" s="17" t="s">
        <v>182</v>
      </c>
      <c r="G14" s="17" t="s">
        <v>183</v>
      </c>
      <c r="H14" s="17" t="s">
        <v>184</v>
      </c>
    </row>
    <row r="16" spans="2:8" x14ac:dyDescent="0.25">
      <c r="B16" s="4" t="s">
        <v>1</v>
      </c>
    </row>
    <row r="17" spans="2:8" x14ac:dyDescent="0.25">
      <c r="B17" s="1" t="str">
        <f>"Not Targeted"</f>
        <v>Not Targeted</v>
      </c>
      <c r="C17" s="2" t="s">
        <v>152</v>
      </c>
      <c r="D17" s="2" t="s">
        <v>131</v>
      </c>
      <c r="E17" s="2" t="s">
        <v>153</v>
      </c>
      <c r="F17" s="2" t="s">
        <v>154</v>
      </c>
      <c r="G17" s="2" t="s">
        <v>155</v>
      </c>
      <c r="H17" s="2" t="s">
        <v>156</v>
      </c>
    </row>
    <row r="18" spans="2:8" x14ac:dyDescent="0.25">
      <c r="B18" s="1" t="str">
        <f>""</f>
        <v/>
      </c>
      <c r="C18" s="2" t="s">
        <v>45</v>
      </c>
      <c r="D18" s="2" t="s">
        <v>132</v>
      </c>
      <c r="E18" s="2" t="s">
        <v>133</v>
      </c>
      <c r="F18" s="2" t="s">
        <v>133</v>
      </c>
      <c r="G18" s="2" t="s">
        <v>134</v>
      </c>
      <c r="H18" s="2" t="s">
        <v>135</v>
      </c>
    </row>
    <row r="19" spans="2:8" x14ac:dyDescent="0.25">
      <c r="B19" s="1" t="str">
        <f>""</f>
        <v/>
      </c>
      <c r="C19" s="2" t="s">
        <v>157</v>
      </c>
      <c r="D19" s="2" t="s">
        <v>158</v>
      </c>
      <c r="E19" s="2" t="s">
        <v>159</v>
      </c>
      <c r="F19" s="2" t="s">
        <v>160</v>
      </c>
      <c r="G19" s="2" t="s">
        <v>161</v>
      </c>
      <c r="H19" s="2" t="s">
        <v>162</v>
      </c>
    </row>
    <row r="20" spans="2:8" x14ac:dyDescent="0.25">
      <c r="C20" s="17" t="s">
        <v>185</v>
      </c>
      <c r="D20" s="17" t="s">
        <v>186</v>
      </c>
      <c r="E20" s="17" t="s">
        <v>187</v>
      </c>
      <c r="F20" s="17" t="s">
        <v>188</v>
      </c>
      <c r="G20" s="17" t="s">
        <v>189</v>
      </c>
      <c r="H20" s="17" t="s">
        <v>190</v>
      </c>
    </row>
    <row r="21" spans="2:8" x14ac:dyDescent="0.25">
      <c r="B21" s="1" t="str">
        <f>"Targeted"</f>
        <v>Targeted</v>
      </c>
      <c r="C21" s="2" t="s">
        <v>163</v>
      </c>
      <c r="D21" s="2" t="s">
        <v>164</v>
      </c>
      <c r="E21" s="2" t="s">
        <v>165</v>
      </c>
      <c r="F21" s="2" t="s">
        <v>166</v>
      </c>
      <c r="G21" s="2" t="s">
        <v>167</v>
      </c>
      <c r="H21" s="2" t="s">
        <v>168</v>
      </c>
    </row>
    <row r="22" spans="2:8" x14ac:dyDescent="0.25">
      <c r="B22" s="1" t="str">
        <f>""</f>
        <v/>
      </c>
      <c r="C22" s="2" t="s">
        <v>38</v>
      </c>
      <c r="D22" s="2" t="s">
        <v>132</v>
      </c>
      <c r="E22" s="2" t="s">
        <v>84</v>
      </c>
      <c r="F22" s="2" t="s">
        <v>133</v>
      </c>
      <c r="G22" s="2" t="s">
        <v>147</v>
      </c>
      <c r="H22" s="2" t="s">
        <v>135</v>
      </c>
    </row>
    <row r="23" spans="2:8" x14ac:dyDescent="0.25">
      <c r="B23" s="1" t="str">
        <f>""</f>
        <v/>
      </c>
      <c r="C23" s="2" t="s">
        <v>169</v>
      </c>
      <c r="D23" s="2" t="s">
        <v>170</v>
      </c>
      <c r="E23" s="2" t="s">
        <v>149</v>
      </c>
      <c r="F23" s="2" t="s">
        <v>149</v>
      </c>
      <c r="G23" s="2" t="s">
        <v>171</v>
      </c>
      <c r="H23" s="2" t="s">
        <v>172</v>
      </c>
    </row>
    <row r="24" spans="2:8" x14ac:dyDescent="0.25">
      <c r="C24" s="17" t="s">
        <v>191</v>
      </c>
      <c r="D24" s="17" t="s">
        <v>192</v>
      </c>
      <c r="E24" s="17" t="s">
        <v>193</v>
      </c>
      <c r="F24" s="17" t="s">
        <v>194</v>
      </c>
      <c r="G24" s="17" t="s">
        <v>195</v>
      </c>
      <c r="H24" s="17" t="s">
        <v>196</v>
      </c>
    </row>
    <row r="26" spans="2:8" x14ac:dyDescent="0.25">
      <c r="B26" s="1" t="str">
        <f>"Control Mean"</f>
        <v>Control Mean</v>
      </c>
      <c r="C26" s="2" t="str">
        <f>"2.228"</f>
        <v>2.228</v>
      </c>
      <c r="D26" s="2" t="str">
        <f>"0.398"</f>
        <v>0.398</v>
      </c>
      <c r="E26" s="2" t="str">
        <f>"0.566"</f>
        <v>0.566</v>
      </c>
      <c r="F26" s="2" t="str">
        <f>"0.492"</f>
        <v>0.492</v>
      </c>
      <c r="G26" s="2" t="str">
        <f>"0.190"</f>
        <v>0.190</v>
      </c>
      <c r="H26" s="2" t="str">
        <f>"0.045"</f>
        <v>0.045</v>
      </c>
    </row>
    <row r="27" spans="2:8" x14ac:dyDescent="0.25">
      <c r="B27" s="1" t="str">
        <f>"Strata Fixed Effects"</f>
        <v>Strata Fixed Effects</v>
      </c>
      <c r="C27" s="2" t="s">
        <v>3</v>
      </c>
      <c r="D27" s="2" t="s">
        <v>3</v>
      </c>
      <c r="E27" s="2" t="s">
        <v>3</v>
      </c>
      <c r="F27" s="2" t="s">
        <v>3</v>
      </c>
      <c r="G27" s="2" t="s">
        <v>3</v>
      </c>
      <c r="H27" s="2" t="s">
        <v>3</v>
      </c>
    </row>
    <row r="28" spans="2:8" x14ac:dyDescent="0.25">
      <c r="B28" s="1" t="str">
        <f>"Observations"</f>
        <v>Observations</v>
      </c>
      <c r="C28" s="2" t="str">
        <f>"2957"</f>
        <v>2957</v>
      </c>
      <c r="D28" s="2" t="str">
        <f>"2650"</f>
        <v>2650</v>
      </c>
      <c r="E28" s="2" t="str">
        <f>"3127"</f>
        <v>3127</v>
      </c>
      <c r="F28" s="2" t="str">
        <f>"3127"</f>
        <v>3127</v>
      </c>
      <c r="G28" s="2" t="str">
        <f>"2990"</f>
        <v>2990</v>
      </c>
      <c r="H28" s="2" t="str">
        <f>"2984"</f>
        <v>2984</v>
      </c>
    </row>
    <row r="29" spans="2:8" x14ac:dyDescent="0.25">
      <c r="B29" s="1" t="str">
        <f>"p-val: SMS = Phone"</f>
        <v>p-val: SMS = Phone</v>
      </c>
      <c r="C29" s="2" t="str">
        <f>"0.009"</f>
        <v>0.009</v>
      </c>
      <c r="D29" s="2" t="str">
        <f>"0.029"</f>
        <v>0.029</v>
      </c>
      <c r="E29" s="2" t="str">
        <f>"0.071"</f>
        <v>0.071</v>
      </c>
      <c r="F29" s="2" t="str">
        <f>"0.075"</f>
        <v>0.075</v>
      </c>
      <c r="G29" s="2" t="str">
        <f>"0.088"</f>
        <v>0.088</v>
      </c>
      <c r="H29" s="2" t="str">
        <f>"0.872"</f>
        <v>0.872</v>
      </c>
    </row>
    <row r="30" spans="2:8" x14ac:dyDescent="0.25">
      <c r="B30" s="1" t="str">
        <f>"p-val: Targeted = Not Targeted"</f>
        <v>p-val: Targeted = Not Targeted</v>
      </c>
      <c r="C30" s="2" t="str">
        <f>"0.128"</f>
        <v>0.128</v>
      </c>
      <c r="D30" s="2" t="str">
        <f>"0.217"</f>
        <v>0.217</v>
      </c>
      <c r="E30" s="2" t="str">
        <f>"0.115"</f>
        <v>0.115</v>
      </c>
      <c r="F30" s="2" t="str">
        <f>"0.194"</f>
        <v>0.194</v>
      </c>
      <c r="G30" s="2" t="str">
        <f>"0.640"</f>
        <v>0.640</v>
      </c>
      <c r="H30" s="2" t="str">
        <f>"0.685"</f>
        <v>0.685</v>
      </c>
    </row>
    <row r="31" spans="2:8" x14ac:dyDescent="0.25">
      <c r="B31" s="9"/>
      <c r="C31" s="11"/>
      <c r="D31" s="11"/>
      <c r="E31" s="11"/>
      <c r="F31" s="11"/>
      <c r="G31" s="11"/>
      <c r="H31" s="11"/>
    </row>
  </sheetData>
  <mergeCells count="1">
    <mergeCell ref="B2:H2"/>
  </mergeCell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DA37-6A7F-41FF-80F8-8F3CAC1051F2}">
  <dimension ref="B2:D16"/>
  <sheetViews>
    <sheetView showGridLines="0" tabSelected="1" zoomScale="115" zoomScaleNormal="115" workbookViewId="0">
      <selection activeCell="H13" sqref="H13"/>
    </sheetView>
  </sheetViews>
  <sheetFormatPr defaultRowHeight="15.75" x14ac:dyDescent="0.25"/>
  <cols>
    <col min="1" max="1" width="9.140625" style="1"/>
    <col min="2" max="2" width="37.42578125" style="1" customWidth="1"/>
    <col min="3" max="4" width="13" style="2" customWidth="1"/>
    <col min="5" max="16384" width="9.140625" style="1"/>
  </cols>
  <sheetData>
    <row r="2" spans="2:4" ht="31.5" customHeight="1" x14ac:dyDescent="0.25">
      <c r="B2" s="28" t="s">
        <v>18</v>
      </c>
      <c r="C2" s="28"/>
      <c r="D2" s="28"/>
    </row>
    <row r="4" spans="2:4" x14ac:dyDescent="0.25">
      <c r="B4" s="13"/>
      <c r="C4" s="14" t="s">
        <v>6</v>
      </c>
      <c r="D4" s="14" t="s">
        <v>7</v>
      </c>
    </row>
    <row r="6" spans="2:4" x14ac:dyDescent="0.25">
      <c r="B6" s="1" t="s">
        <v>8</v>
      </c>
      <c r="C6" s="2">
        <v>8</v>
      </c>
      <c r="D6" s="2">
        <v>9</v>
      </c>
    </row>
    <row r="7" spans="2:4" x14ac:dyDescent="0.25">
      <c r="B7" s="1" t="s">
        <v>9</v>
      </c>
    </row>
    <row r="8" spans="2:4" x14ac:dyDescent="0.25">
      <c r="B8" s="1" t="s">
        <v>10</v>
      </c>
      <c r="C8" s="15">
        <v>0.52</v>
      </c>
      <c r="D8" s="15">
        <v>0.5</v>
      </c>
    </row>
    <row r="9" spans="2:4" x14ac:dyDescent="0.25">
      <c r="B9" s="1" t="s">
        <v>11</v>
      </c>
      <c r="C9" s="15">
        <v>0.28999999999999998</v>
      </c>
      <c r="D9" s="15">
        <v>0.28999999999999998</v>
      </c>
    </row>
    <row r="10" spans="2:4" x14ac:dyDescent="0.25">
      <c r="B10" s="1" t="s">
        <v>12</v>
      </c>
      <c r="C10" s="15"/>
      <c r="D10" s="15"/>
    </row>
    <row r="11" spans="2:4" x14ac:dyDescent="0.25">
      <c r="B11" s="1" t="s">
        <v>13</v>
      </c>
      <c r="C11" s="15">
        <v>0.16</v>
      </c>
      <c r="D11" s="15">
        <v>0.15</v>
      </c>
    </row>
    <row r="12" spans="2:4" x14ac:dyDescent="0.25">
      <c r="B12" s="1" t="s">
        <v>14</v>
      </c>
      <c r="C12" s="15">
        <v>0.21</v>
      </c>
      <c r="D12" s="15">
        <v>0.18</v>
      </c>
    </row>
    <row r="13" spans="2:4" x14ac:dyDescent="0.25">
      <c r="B13" s="1" t="s">
        <v>15</v>
      </c>
      <c r="C13" s="15">
        <v>0.41</v>
      </c>
      <c r="D13" s="15">
        <v>0.37</v>
      </c>
    </row>
    <row r="14" spans="2:4" x14ac:dyDescent="0.25">
      <c r="B14" s="1" t="s">
        <v>16</v>
      </c>
      <c r="C14" s="15"/>
      <c r="D14" s="15"/>
    </row>
    <row r="15" spans="2:4" x14ac:dyDescent="0.25">
      <c r="B15" s="1" t="s">
        <v>17</v>
      </c>
      <c r="C15" s="15">
        <v>0.28999999999999998</v>
      </c>
      <c r="D15" s="15">
        <v>0.26</v>
      </c>
    </row>
    <row r="16" spans="2:4" x14ac:dyDescent="0.25">
      <c r="B16" s="9"/>
      <c r="C16" s="11"/>
      <c r="D16" s="11"/>
    </row>
  </sheetData>
  <mergeCells count="1">
    <mergeCell ref="B2:D2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DCFE4-0971-4D19-9FCC-93C735744E49}">
  <dimension ref="B2:E21"/>
  <sheetViews>
    <sheetView showGridLines="0" zoomScale="115" zoomScaleNormal="115" workbookViewId="0">
      <selection activeCell="F29" sqref="F29"/>
    </sheetView>
  </sheetViews>
  <sheetFormatPr defaultRowHeight="15.75" x14ac:dyDescent="0.25"/>
  <cols>
    <col min="1" max="1" width="9.140625" style="1"/>
    <col min="2" max="2" width="25.28515625" style="1" customWidth="1"/>
    <col min="3" max="5" width="13.42578125" style="12" customWidth="1"/>
    <col min="6" max="16384" width="9.140625" style="1"/>
  </cols>
  <sheetData>
    <row r="2" spans="2:5" ht="35.25" customHeight="1" x14ac:dyDescent="0.25">
      <c r="B2" s="28" t="s">
        <v>20</v>
      </c>
      <c r="C2" s="28"/>
      <c r="D2" s="28"/>
      <c r="E2" s="28"/>
    </row>
    <row r="4" spans="2:5" x14ac:dyDescent="0.25">
      <c r="B4" s="5" t="str">
        <f>""</f>
        <v/>
      </c>
      <c r="C4" s="6" t="str">
        <f>"(1)"</f>
        <v>(1)</v>
      </c>
      <c r="D4" s="6" t="str">
        <f>"(2)"</f>
        <v>(2)</v>
      </c>
      <c r="E4" s="6" t="str">
        <f>"(3)"</f>
        <v>(3)</v>
      </c>
    </row>
    <row r="5" spans="2:5" x14ac:dyDescent="0.25">
      <c r="B5" s="9" t="str">
        <f>""</f>
        <v/>
      </c>
      <c r="C5" s="11" t="str">
        <f>"Avg Level"</f>
        <v>Avg Level</v>
      </c>
      <c r="D5" s="11" t="str">
        <f>"Avg Level"</f>
        <v>Avg Level</v>
      </c>
      <c r="E5" s="11" t="str">
        <f>"Avg Level"</f>
        <v>Avg Level</v>
      </c>
    </row>
    <row r="7" spans="2:5" x14ac:dyDescent="0.25">
      <c r="B7" s="1" t="str">
        <f>"Phone + SMS"</f>
        <v>Phone + SMS</v>
      </c>
      <c r="C7" s="12" t="s">
        <v>35</v>
      </c>
      <c r="D7" s="12" t="s">
        <v>197</v>
      </c>
      <c r="E7" s="12" t="s">
        <v>197</v>
      </c>
    </row>
    <row r="8" spans="2:5" x14ac:dyDescent="0.25">
      <c r="B8" s="1" t="str">
        <f>""</f>
        <v/>
      </c>
      <c r="C8" s="12" t="s">
        <v>31</v>
      </c>
      <c r="D8" s="12" t="s">
        <v>197</v>
      </c>
      <c r="E8" s="12" t="s">
        <v>197</v>
      </c>
    </row>
    <row r="9" spans="2:5" x14ac:dyDescent="0.25">
      <c r="B9" s="1" t="str">
        <f>""</f>
        <v/>
      </c>
      <c r="C9" s="12" t="s">
        <v>39</v>
      </c>
      <c r="D9" s="12" t="s">
        <v>197</v>
      </c>
      <c r="E9" s="12" t="s">
        <v>197</v>
      </c>
    </row>
    <row r="10" spans="2:5" x14ac:dyDescent="0.25">
      <c r="C10" s="17" t="s">
        <v>58</v>
      </c>
      <c r="D10" s="17" t="s">
        <v>197</v>
      </c>
      <c r="E10" s="17" t="s">
        <v>197</v>
      </c>
    </row>
    <row r="11" spans="2:5" x14ac:dyDescent="0.25">
      <c r="B11" s="1" t="str">
        <f>"Phone + SMS - Per Session"</f>
        <v>Phone + SMS - Per Session</v>
      </c>
      <c r="C11" s="12" t="s">
        <v>197</v>
      </c>
      <c r="D11" s="12" t="s">
        <v>164</v>
      </c>
      <c r="E11" s="12" t="s">
        <v>197</v>
      </c>
    </row>
    <row r="12" spans="2:5" x14ac:dyDescent="0.25">
      <c r="B12" s="1" t="str">
        <f>""</f>
        <v/>
      </c>
      <c r="C12" s="12" t="s">
        <v>197</v>
      </c>
      <c r="D12" s="12" t="s">
        <v>198</v>
      </c>
      <c r="E12" s="12" t="s">
        <v>197</v>
      </c>
    </row>
    <row r="13" spans="2:5" x14ac:dyDescent="0.25">
      <c r="B13" s="1" t="str">
        <f>""</f>
        <v/>
      </c>
      <c r="C13" s="12" t="s">
        <v>197</v>
      </c>
      <c r="D13" s="12" t="s">
        <v>199</v>
      </c>
      <c r="E13" s="12" t="s">
        <v>197</v>
      </c>
    </row>
    <row r="14" spans="2:5" x14ac:dyDescent="0.25">
      <c r="C14" s="17" t="s">
        <v>197</v>
      </c>
      <c r="D14" s="17" t="s">
        <v>202</v>
      </c>
      <c r="E14" s="17" t="s">
        <v>197</v>
      </c>
    </row>
    <row r="15" spans="2:5" x14ac:dyDescent="0.25">
      <c r="B15" s="1" t="str">
        <f>"Phone + SMS - All Sessions"</f>
        <v>Phone + SMS - All Sessions</v>
      </c>
      <c r="C15" s="12" t="s">
        <v>197</v>
      </c>
      <c r="D15" s="12" t="s">
        <v>197</v>
      </c>
      <c r="E15" s="12" t="s">
        <v>200</v>
      </c>
    </row>
    <row r="16" spans="2:5" x14ac:dyDescent="0.25">
      <c r="B16" s="1" t="str">
        <f>""</f>
        <v/>
      </c>
      <c r="C16" s="12" t="s">
        <v>197</v>
      </c>
      <c r="D16" s="12" t="s">
        <v>197</v>
      </c>
      <c r="E16" s="12" t="s">
        <v>201</v>
      </c>
    </row>
    <row r="17" spans="2:5" x14ac:dyDescent="0.25">
      <c r="B17" s="1" t="str">
        <f>""</f>
        <v/>
      </c>
      <c r="C17" s="12" t="s">
        <v>197</v>
      </c>
      <c r="D17" s="12" t="s">
        <v>197</v>
      </c>
      <c r="E17" s="12" t="s">
        <v>199</v>
      </c>
    </row>
    <row r="18" spans="2:5" x14ac:dyDescent="0.25">
      <c r="C18" s="17" t="s">
        <v>197</v>
      </c>
      <c r="D18" s="17" t="s">
        <v>197</v>
      </c>
      <c r="E18" s="17" t="s">
        <v>203</v>
      </c>
    </row>
    <row r="20" spans="2:5" x14ac:dyDescent="0.25">
      <c r="B20" s="1" t="str">
        <f>"Observations"</f>
        <v>Observations</v>
      </c>
      <c r="C20" s="12" t="str">
        <f>"2815"</f>
        <v>2815</v>
      </c>
      <c r="D20" s="12" t="str">
        <f>"1878"</f>
        <v>1878</v>
      </c>
      <c r="E20" s="12" t="str">
        <f>"1878"</f>
        <v>1878</v>
      </c>
    </row>
    <row r="21" spans="2:5" x14ac:dyDescent="0.25">
      <c r="B21" s="9"/>
      <c r="C21" s="11"/>
      <c r="D21" s="11"/>
      <c r="E21" s="11"/>
    </row>
  </sheetData>
  <mergeCells count="1">
    <mergeCell ref="B2:E2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4779E-D67D-4A48-827A-C4F4EBD87A6B}">
  <dimension ref="B2:G20"/>
  <sheetViews>
    <sheetView showGridLines="0" zoomScale="115" zoomScaleNormal="115" workbookViewId="0">
      <selection activeCell="C24" sqref="C24"/>
    </sheetView>
  </sheetViews>
  <sheetFormatPr defaultRowHeight="15.75" x14ac:dyDescent="0.25"/>
  <cols>
    <col min="1" max="1" width="9.140625" style="1"/>
    <col min="2" max="2" width="19.5703125" style="1" customWidth="1"/>
    <col min="3" max="7" width="14.28515625" style="1" customWidth="1"/>
    <col min="8" max="16384" width="9.140625" style="1"/>
  </cols>
  <sheetData>
    <row r="2" spans="2:7" ht="33.75" customHeight="1" x14ac:dyDescent="0.25">
      <c r="B2" s="28" t="s">
        <v>21</v>
      </c>
      <c r="C2" s="28"/>
      <c r="D2" s="28"/>
      <c r="E2" s="28"/>
      <c r="F2" s="28"/>
      <c r="G2" s="28"/>
    </row>
    <row r="4" spans="2:7" x14ac:dyDescent="0.25">
      <c r="B4" s="5" t="str">
        <f>"                    "</f>
        <v xml:space="preserve">                    </v>
      </c>
      <c r="C4" s="5" t="str">
        <f>"         (1)"</f>
        <v xml:space="preserve">         (1)</v>
      </c>
      <c r="D4" s="5" t="str">
        <f>"         (2)"</f>
        <v xml:space="preserve">         (2)</v>
      </c>
      <c r="E4" s="5" t="str">
        <f>"         (3)"</f>
        <v xml:space="preserve">         (3)</v>
      </c>
      <c r="F4" s="5" t="str">
        <f>"         (4)"</f>
        <v xml:space="preserve">         (4)</v>
      </c>
      <c r="G4" s="5" t="str">
        <f>"         (5)"</f>
        <v xml:space="preserve">         (5)</v>
      </c>
    </row>
    <row r="5" spans="2:7" x14ac:dyDescent="0.25">
      <c r="B5" s="9" t="str">
        <f>"                    "</f>
        <v xml:space="preserve">                    </v>
      </c>
      <c r="C5" s="11" t="str">
        <f>"Avg Level"</f>
        <v>Avg Level</v>
      </c>
      <c r="D5" s="11" t="str">
        <f>"Innumerate"</f>
        <v>Innumerate</v>
      </c>
      <c r="E5" s="11" t="str">
        <f>"Division"</f>
        <v>Division</v>
      </c>
      <c r="F5" s="11" t="str">
        <f>"Place Value"</f>
        <v>Place Value</v>
      </c>
      <c r="G5" s="11" t="str">
        <f>"Fractions"</f>
        <v>Fractions</v>
      </c>
    </row>
    <row r="6" spans="2:7" x14ac:dyDescent="0.25">
      <c r="C6" s="12"/>
      <c r="D6" s="12"/>
      <c r="E6" s="12"/>
      <c r="F6" s="12"/>
      <c r="G6" s="12"/>
    </row>
    <row r="7" spans="2:7" x14ac:dyDescent="0.25">
      <c r="B7" s="1" t="str">
        <f>"SMS Only            "</f>
        <v xml:space="preserve">SMS Only            </v>
      </c>
      <c r="C7" s="16" t="s">
        <v>229</v>
      </c>
      <c r="D7" s="16" t="s">
        <v>155</v>
      </c>
      <c r="E7" s="16" t="s">
        <v>230</v>
      </c>
      <c r="F7" s="16" t="s">
        <v>231</v>
      </c>
      <c r="G7" s="16" t="s">
        <v>232</v>
      </c>
    </row>
    <row r="8" spans="2:7" x14ac:dyDescent="0.25">
      <c r="B8" s="1" t="str">
        <f>"                    "</f>
        <v xml:space="preserve">                    </v>
      </c>
      <c r="C8" s="16" t="s">
        <v>233</v>
      </c>
      <c r="D8" s="16" t="s">
        <v>234</v>
      </c>
      <c r="E8" s="16" t="s">
        <v>69</v>
      </c>
      <c r="F8" s="16" t="s">
        <v>235</v>
      </c>
      <c r="G8" s="16" t="s">
        <v>84</v>
      </c>
    </row>
    <row r="9" spans="2:7" x14ac:dyDescent="0.25">
      <c r="B9" s="1" t="str">
        <f>"                    "</f>
        <v xml:space="preserve">                    </v>
      </c>
      <c r="C9" s="16" t="s">
        <v>32</v>
      </c>
      <c r="D9" s="16" t="s">
        <v>236</v>
      </c>
      <c r="E9" s="16" t="s">
        <v>137</v>
      </c>
      <c r="F9" s="16" t="s">
        <v>33</v>
      </c>
      <c r="G9" s="16" t="s">
        <v>34</v>
      </c>
    </row>
    <row r="10" spans="2:7" x14ac:dyDescent="0.25">
      <c r="C10" s="16" t="s">
        <v>204</v>
      </c>
      <c r="D10" s="16" t="s">
        <v>205</v>
      </c>
      <c r="E10" s="16" t="s">
        <v>206</v>
      </c>
      <c r="F10" s="16" t="s">
        <v>207</v>
      </c>
      <c r="G10" s="16" t="s">
        <v>208</v>
      </c>
    </row>
    <row r="11" spans="2:7" x14ac:dyDescent="0.25">
      <c r="B11" s="1" t="str">
        <f>"Phone + SMS         "</f>
        <v xml:space="preserve">Phone + SMS         </v>
      </c>
      <c r="C11" s="16" t="s">
        <v>237</v>
      </c>
      <c r="D11" s="16" t="s">
        <v>146</v>
      </c>
      <c r="E11" s="16" t="s">
        <v>153</v>
      </c>
      <c r="F11" s="16" t="s">
        <v>128</v>
      </c>
      <c r="G11" s="16" t="s">
        <v>238</v>
      </c>
    </row>
    <row r="12" spans="2:7" x14ac:dyDescent="0.25">
      <c r="B12" s="1" t="str">
        <f>"                    "</f>
        <v xml:space="preserve">                    </v>
      </c>
      <c r="C12" s="16" t="s">
        <v>233</v>
      </c>
      <c r="D12" s="16" t="s">
        <v>239</v>
      </c>
      <c r="E12" s="16" t="s">
        <v>69</v>
      </c>
      <c r="F12" s="16" t="s">
        <v>235</v>
      </c>
      <c r="G12" s="16" t="s">
        <v>84</v>
      </c>
    </row>
    <row r="13" spans="2:7" x14ac:dyDescent="0.25">
      <c r="B13" s="1" t="str">
        <f>"                    "</f>
        <v xml:space="preserve">                    </v>
      </c>
      <c r="C13" s="16" t="s">
        <v>39</v>
      </c>
      <c r="D13" s="16" t="s">
        <v>240</v>
      </c>
      <c r="E13" s="16" t="s">
        <v>241</v>
      </c>
      <c r="F13" s="16" t="s">
        <v>40</v>
      </c>
      <c r="G13" s="16" t="s">
        <v>41</v>
      </c>
    </row>
    <row r="14" spans="2:7" x14ac:dyDescent="0.25">
      <c r="C14" s="16" t="s">
        <v>209</v>
      </c>
      <c r="D14" s="16" t="s">
        <v>210</v>
      </c>
      <c r="E14" s="16" t="s">
        <v>211</v>
      </c>
      <c r="F14" s="16" t="s">
        <v>212</v>
      </c>
      <c r="G14" s="16" t="s">
        <v>213</v>
      </c>
    </row>
    <row r="16" spans="2:7" x14ac:dyDescent="0.25">
      <c r="B16" s="1" t="str">
        <f>"Control Mean        "</f>
        <v xml:space="preserve">Control Mean        </v>
      </c>
      <c r="C16" s="16" t="s">
        <v>242</v>
      </c>
      <c r="D16" s="16" t="s">
        <v>51</v>
      </c>
      <c r="E16" s="16" t="s">
        <v>243</v>
      </c>
      <c r="F16" s="16" t="s">
        <v>244</v>
      </c>
      <c r="G16" s="16" t="s">
        <v>245</v>
      </c>
    </row>
    <row r="17" spans="2:7" x14ac:dyDescent="0.25">
      <c r="B17" s="1" t="str">
        <f>"Strata Fixed Effects"</f>
        <v>Strata Fixed Effects</v>
      </c>
      <c r="C17" s="16" t="s">
        <v>3</v>
      </c>
      <c r="D17" s="16" t="s">
        <v>3</v>
      </c>
      <c r="E17" s="16" t="s">
        <v>3</v>
      </c>
      <c r="F17" s="16" t="s">
        <v>3</v>
      </c>
      <c r="G17" s="16" t="s">
        <v>3</v>
      </c>
    </row>
    <row r="18" spans="2:7" x14ac:dyDescent="0.25">
      <c r="B18" s="1" t="str">
        <f>"Observations        "</f>
        <v xml:space="preserve">Observations        </v>
      </c>
      <c r="C18" s="16" t="s">
        <v>246</v>
      </c>
      <c r="D18" s="16" t="s">
        <v>246</v>
      </c>
      <c r="E18" s="16" t="s">
        <v>246</v>
      </c>
      <c r="F18" s="16" t="s">
        <v>247</v>
      </c>
      <c r="G18" s="16" t="s">
        <v>248</v>
      </c>
    </row>
    <row r="19" spans="2:7" x14ac:dyDescent="0.25">
      <c r="B19" s="1" t="str">
        <f>"p-val: SMS = Phone  "</f>
        <v xml:space="preserve">p-val: SMS = Phone  </v>
      </c>
      <c r="C19" s="16" t="s">
        <v>249</v>
      </c>
      <c r="D19" s="16" t="s">
        <v>35</v>
      </c>
      <c r="E19" s="16" t="s">
        <v>250</v>
      </c>
      <c r="F19" s="16" t="s">
        <v>67</v>
      </c>
      <c r="G19" s="16" t="s">
        <v>251</v>
      </c>
    </row>
    <row r="20" spans="2:7" x14ac:dyDescent="0.25">
      <c r="B20" s="9"/>
      <c r="C20" s="9"/>
      <c r="D20" s="9"/>
      <c r="E20" s="9"/>
      <c r="F20" s="9"/>
      <c r="G20" s="9"/>
    </row>
  </sheetData>
  <mergeCells count="1">
    <mergeCell ref="B2:G2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ED0C-C82F-4E84-92C4-E714C494F40E}">
  <dimension ref="B3:E32"/>
  <sheetViews>
    <sheetView showGridLines="0" zoomScale="115" zoomScaleNormal="115" workbookViewId="0">
      <selection activeCell="B32" sqref="B32"/>
    </sheetView>
  </sheetViews>
  <sheetFormatPr defaultRowHeight="15.75" x14ac:dyDescent="0.25"/>
  <cols>
    <col min="1" max="1" width="9.140625" style="1"/>
    <col min="2" max="2" width="41.7109375" style="1" customWidth="1"/>
    <col min="3" max="5" width="16" style="18" customWidth="1"/>
    <col min="6" max="16384" width="9.140625" style="1"/>
  </cols>
  <sheetData>
    <row r="3" spans="2:5" ht="32.25" customHeight="1" x14ac:dyDescent="0.25">
      <c r="B3" s="28" t="s">
        <v>22</v>
      </c>
      <c r="C3" s="28"/>
      <c r="D3" s="28"/>
      <c r="E3" s="28"/>
    </row>
    <row r="4" spans="2:5" x14ac:dyDescent="0.25">
      <c r="B4" s="13"/>
      <c r="C4" s="29" t="s">
        <v>19</v>
      </c>
      <c r="D4" s="29"/>
      <c r="E4" s="29"/>
    </row>
    <row r="5" spans="2:5" x14ac:dyDescent="0.25">
      <c r="B5" s="1" t="str">
        <f>"                    "</f>
        <v xml:space="preserve">                    </v>
      </c>
      <c r="C5" s="18" t="str">
        <f>"         (1)"</f>
        <v xml:space="preserve">         (1)</v>
      </c>
      <c r="D5" s="18" t="str">
        <f>"         (2)"</f>
        <v xml:space="preserve">         (2)</v>
      </c>
      <c r="E5" s="18" t="str">
        <f>"         (3)"</f>
        <v xml:space="preserve">         (3)</v>
      </c>
    </row>
    <row r="6" spans="2:5" ht="31.5" x14ac:dyDescent="0.25">
      <c r="B6" s="9" t="str">
        <f>"                    "</f>
        <v xml:space="preserve">                    </v>
      </c>
      <c r="C6" s="8" t="str">
        <f>"Female"</f>
        <v>Female</v>
      </c>
      <c r="D6" s="8" t="str">
        <f>"Grade"</f>
        <v>Grade</v>
      </c>
      <c r="E6" s="8" t="str">
        <f>"School Performance"</f>
        <v>School Performance</v>
      </c>
    </row>
    <row r="7" spans="2:5" x14ac:dyDescent="0.25">
      <c r="B7" s="1" t="str">
        <f>"SMS Only            "</f>
        <v xml:space="preserve">SMS Only            </v>
      </c>
      <c r="C7" s="17" t="s">
        <v>252</v>
      </c>
      <c r="D7" s="17" t="s">
        <v>253</v>
      </c>
      <c r="E7" s="17" t="s">
        <v>254</v>
      </c>
    </row>
    <row r="8" spans="2:5" x14ac:dyDescent="0.25">
      <c r="B8" s="1" t="str">
        <f>"                    "</f>
        <v xml:space="preserve">                    </v>
      </c>
      <c r="C8" s="17" t="s">
        <v>255</v>
      </c>
      <c r="D8" s="17" t="s">
        <v>256</v>
      </c>
      <c r="E8" s="17" t="s">
        <v>257</v>
      </c>
    </row>
    <row r="9" spans="2:5" x14ac:dyDescent="0.25">
      <c r="B9" s="1" t="str">
        <f>"                    "</f>
        <v xml:space="preserve">                    </v>
      </c>
      <c r="C9" s="17" t="s">
        <v>258</v>
      </c>
      <c r="D9" s="17" t="s">
        <v>259</v>
      </c>
      <c r="E9" s="17" t="s">
        <v>260</v>
      </c>
    </row>
    <row r="10" spans="2:5" x14ac:dyDescent="0.25">
      <c r="C10" s="17" t="s">
        <v>214</v>
      </c>
      <c r="D10" s="17" t="s">
        <v>215</v>
      </c>
      <c r="E10" s="17" t="s">
        <v>216</v>
      </c>
    </row>
    <row r="11" spans="2:5" x14ac:dyDescent="0.25">
      <c r="B11" s="1" t="str">
        <f>"Phone + SMS         "</f>
        <v xml:space="preserve">Phone + SMS         </v>
      </c>
      <c r="C11" s="17" t="s">
        <v>261</v>
      </c>
      <c r="D11" s="17" t="s">
        <v>262</v>
      </c>
      <c r="E11" s="17" t="s">
        <v>263</v>
      </c>
    </row>
    <row r="12" spans="2:5" x14ac:dyDescent="0.25">
      <c r="B12" s="1" t="str">
        <f>"                    "</f>
        <v xml:space="preserve">                    </v>
      </c>
      <c r="C12" s="17" t="s">
        <v>264</v>
      </c>
      <c r="D12" s="17" t="s">
        <v>265</v>
      </c>
      <c r="E12" s="17" t="s">
        <v>266</v>
      </c>
    </row>
    <row r="13" spans="2:5" x14ac:dyDescent="0.25">
      <c r="B13" s="1" t="str">
        <f>"                    "</f>
        <v xml:space="preserve">                    </v>
      </c>
      <c r="C13" s="17" t="s">
        <v>159</v>
      </c>
      <c r="D13" s="17" t="s">
        <v>267</v>
      </c>
      <c r="E13" s="17" t="s">
        <v>268</v>
      </c>
    </row>
    <row r="14" spans="2:5" x14ac:dyDescent="0.25">
      <c r="C14" s="17" t="s">
        <v>217</v>
      </c>
      <c r="D14" s="17" t="s">
        <v>218</v>
      </c>
      <c r="E14" s="17" t="s">
        <v>219</v>
      </c>
    </row>
    <row r="16" spans="2:5" x14ac:dyDescent="0.25">
      <c r="B16" s="1" t="str">
        <f>"Heteroeneity Effects Variable"</f>
        <v>Heteroeneity Effects Variable</v>
      </c>
      <c r="C16" s="17" t="s">
        <v>269</v>
      </c>
      <c r="D16" s="17" t="s">
        <v>277</v>
      </c>
      <c r="E16" s="17" t="s">
        <v>131</v>
      </c>
    </row>
    <row r="17" spans="2:5" x14ac:dyDescent="0.25">
      <c r="B17" s="1" t="str">
        <f>"                    "</f>
        <v xml:space="preserve">                    </v>
      </c>
      <c r="C17" s="17" t="s">
        <v>270</v>
      </c>
      <c r="D17" s="17" t="s">
        <v>278</v>
      </c>
      <c r="E17" s="17" t="s">
        <v>284</v>
      </c>
    </row>
    <row r="18" spans="2:5" x14ac:dyDescent="0.25">
      <c r="B18" s="1" t="str">
        <f>"                    "</f>
        <v xml:space="preserve">                    </v>
      </c>
      <c r="C18" s="17" t="s">
        <v>169</v>
      </c>
      <c r="D18" s="17" t="s">
        <v>149</v>
      </c>
      <c r="E18" s="17" t="s">
        <v>285</v>
      </c>
    </row>
    <row r="19" spans="2:5" x14ac:dyDescent="0.25">
      <c r="C19" s="17" t="s">
        <v>220</v>
      </c>
      <c r="D19" s="17" t="s">
        <v>221</v>
      </c>
      <c r="E19" s="17" t="s">
        <v>222</v>
      </c>
    </row>
    <row r="20" spans="2:5" x14ac:dyDescent="0.25">
      <c r="B20" s="1" t="str">
        <f>"SMS Only # Heterogeneity Effects Variable"</f>
        <v>SMS Only # Heterogeneity Effects Variable</v>
      </c>
      <c r="C20" s="17" t="s">
        <v>271</v>
      </c>
      <c r="D20" s="17" t="s">
        <v>279</v>
      </c>
      <c r="E20" s="17" t="s">
        <v>131</v>
      </c>
    </row>
    <row r="21" spans="2:5" x14ac:dyDescent="0.25">
      <c r="B21" s="1" t="str">
        <f>"                    "</f>
        <v xml:space="preserve">                    </v>
      </c>
      <c r="C21" s="17" t="s">
        <v>272</v>
      </c>
      <c r="D21" s="17" t="s">
        <v>280</v>
      </c>
      <c r="E21" s="17" t="s">
        <v>286</v>
      </c>
    </row>
    <row r="22" spans="2:5" x14ac:dyDescent="0.25">
      <c r="B22" s="1" t="str">
        <f>"                    "</f>
        <v xml:space="preserve">                    </v>
      </c>
      <c r="C22" s="17" t="s">
        <v>273</v>
      </c>
      <c r="D22" s="17" t="s">
        <v>281</v>
      </c>
      <c r="E22" s="17" t="s">
        <v>287</v>
      </c>
    </row>
    <row r="23" spans="2:5" x14ac:dyDescent="0.25">
      <c r="C23" s="17" t="s">
        <v>223</v>
      </c>
      <c r="D23" s="17" t="s">
        <v>224</v>
      </c>
      <c r="E23" s="17" t="s">
        <v>225</v>
      </c>
    </row>
    <row r="24" spans="2:5" x14ac:dyDescent="0.25">
      <c r="B24" s="1" t="str">
        <f>"Phone + SMS # Heterogeneity Effects Variable"</f>
        <v>Phone + SMS # Heterogeneity Effects Variable</v>
      </c>
      <c r="C24" s="17" t="s">
        <v>274</v>
      </c>
      <c r="D24" s="17" t="s">
        <v>130</v>
      </c>
      <c r="E24" s="17" t="s">
        <v>168</v>
      </c>
    </row>
    <row r="25" spans="2:5" x14ac:dyDescent="0.25">
      <c r="B25" s="1" t="str">
        <f>"                    "</f>
        <v xml:space="preserve">                    </v>
      </c>
      <c r="C25" s="17" t="s">
        <v>275</v>
      </c>
      <c r="D25" s="17" t="s">
        <v>282</v>
      </c>
      <c r="E25" s="17" t="s">
        <v>286</v>
      </c>
    </row>
    <row r="26" spans="2:5" x14ac:dyDescent="0.25">
      <c r="B26" s="1" t="str">
        <f>"                    "</f>
        <v xml:space="preserve">                    </v>
      </c>
      <c r="C26" s="17" t="s">
        <v>276</v>
      </c>
      <c r="D26" s="17" t="s">
        <v>283</v>
      </c>
      <c r="E26" s="17" t="s">
        <v>172</v>
      </c>
    </row>
    <row r="27" spans="2:5" x14ac:dyDescent="0.25">
      <c r="C27" s="17" t="s">
        <v>226</v>
      </c>
      <c r="D27" s="17" t="s">
        <v>227</v>
      </c>
      <c r="E27" s="17" t="s">
        <v>228</v>
      </c>
    </row>
    <row r="29" spans="2:5" x14ac:dyDescent="0.25">
      <c r="B29" s="1" t="str">
        <f>"Control Mean        "</f>
        <v xml:space="preserve">Control Mean        </v>
      </c>
      <c r="C29" s="17" t="s">
        <v>242</v>
      </c>
      <c r="D29" s="17" t="s">
        <v>242</v>
      </c>
      <c r="E29" s="17" t="s">
        <v>242</v>
      </c>
    </row>
    <row r="30" spans="2:5" x14ac:dyDescent="0.25">
      <c r="B30" s="1" t="str">
        <f>"Strata Fixed Effects"</f>
        <v>Strata Fixed Effects</v>
      </c>
      <c r="C30" s="16" t="s">
        <v>3</v>
      </c>
      <c r="D30" s="16" t="s">
        <v>3</v>
      </c>
      <c r="E30" s="16" t="s">
        <v>3</v>
      </c>
    </row>
    <row r="31" spans="2:5" x14ac:dyDescent="0.25">
      <c r="B31" s="1" t="str">
        <f>"Observations        "</f>
        <v xml:space="preserve">Observations        </v>
      </c>
      <c r="C31" s="17" t="s">
        <v>288</v>
      </c>
      <c r="D31" s="17" t="s">
        <v>289</v>
      </c>
      <c r="E31" s="17" t="s">
        <v>290</v>
      </c>
    </row>
    <row r="32" spans="2:5" x14ac:dyDescent="0.25">
      <c r="B32" s="9"/>
      <c r="C32" s="19"/>
      <c r="D32" s="19"/>
      <c r="E32" s="19"/>
    </row>
  </sheetData>
  <mergeCells count="2">
    <mergeCell ref="C4:E4"/>
    <mergeCell ref="B3:E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94885-8D55-42A3-AFBA-6440CA52CF05}">
  <dimension ref="B2:D20"/>
  <sheetViews>
    <sheetView showGridLines="0" zoomScale="115" zoomScaleNormal="115" workbookViewId="0">
      <selection activeCell="J15" sqref="J15"/>
    </sheetView>
  </sheetViews>
  <sheetFormatPr defaultRowHeight="15.75" x14ac:dyDescent="0.25"/>
  <cols>
    <col min="1" max="1" width="9.140625" style="1"/>
    <col min="2" max="2" width="22.42578125" style="1" customWidth="1"/>
    <col min="3" max="4" width="14.5703125" style="10" customWidth="1"/>
    <col min="5" max="16384" width="9.140625" style="1"/>
  </cols>
  <sheetData>
    <row r="2" spans="2:4" s="3" customFormat="1" ht="39" customHeight="1" x14ac:dyDescent="0.25">
      <c r="B2" s="28" t="s">
        <v>23</v>
      </c>
      <c r="C2" s="28"/>
      <c r="D2" s="28"/>
    </row>
    <row r="4" spans="2:4" x14ac:dyDescent="0.25">
      <c r="B4" s="5" t="str">
        <f>""</f>
        <v/>
      </c>
      <c r="C4" s="20" t="str">
        <f>"(1)"</f>
        <v>(1)</v>
      </c>
      <c r="D4" s="20" t="str">
        <f>"(2)"</f>
        <v>(2)</v>
      </c>
    </row>
    <row r="5" spans="2:4" x14ac:dyDescent="0.25">
      <c r="B5" s="9" t="str">
        <f>""</f>
        <v/>
      </c>
      <c r="C5" s="21" t="str">
        <f>"Effort Task"</f>
        <v>Effort Task</v>
      </c>
      <c r="D5" s="21" t="str">
        <f>"Avg Level"</f>
        <v>Avg Level</v>
      </c>
    </row>
    <row r="7" spans="2:4" x14ac:dyDescent="0.25">
      <c r="B7" s="1" t="str">
        <f>"SMS Only"</f>
        <v>SMS Only</v>
      </c>
      <c r="C7" s="10" t="s">
        <v>291</v>
      </c>
      <c r="D7" s="10" t="s">
        <v>229</v>
      </c>
    </row>
    <row r="8" spans="2:4" x14ac:dyDescent="0.25">
      <c r="B8" s="1" t="str">
        <f>""</f>
        <v/>
      </c>
      <c r="C8" s="10" t="s">
        <v>84</v>
      </c>
      <c r="D8" s="10" t="s">
        <v>233</v>
      </c>
    </row>
    <row r="9" spans="2:4" x14ac:dyDescent="0.25">
      <c r="B9" s="1" t="str">
        <f>""</f>
        <v/>
      </c>
      <c r="C9" s="10" t="s">
        <v>292</v>
      </c>
      <c r="D9" s="10" t="s">
        <v>32</v>
      </c>
    </row>
    <row r="10" spans="2:4" x14ac:dyDescent="0.25">
      <c r="C10" s="16" t="s">
        <v>294</v>
      </c>
      <c r="D10" s="16" t="s">
        <v>204</v>
      </c>
    </row>
    <row r="11" spans="2:4" x14ac:dyDescent="0.25">
      <c r="B11" s="1" t="str">
        <f>"Phone + SMS"</f>
        <v>Phone + SMS</v>
      </c>
      <c r="C11" s="10" t="s">
        <v>232</v>
      </c>
      <c r="D11" s="10" t="s">
        <v>237</v>
      </c>
    </row>
    <row r="12" spans="2:4" x14ac:dyDescent="0.25">
      <c r="B12" s="1" t="str">
        <f>""</f>
        <v/>
      </c>
      <c r="C12" s="10" t="s">
        <v>84</v>
      </c>
      <c r="D12" s="10" t="s">
        <v>233</v>
      </c>
    </row>
    <row r="13" spans="2:4" x14ac:dyDescent="0.25">
      <c r="B13" s="1" t="str">
        <f>""</f>
        <v/>
      </c>
      <c r="C13" s="10" t="s">
        <v>293</v>
      </c>
      <c r="D13" s="10" t="s">
        <v>39</v>
      </c>
    </row>
    <row r="14" spans="2:4" x14ac:dyDescent="0.25">
      <c r="C14" s="16" t="s">
        <v>295</v>
      </c>
      <c r="D14" s="16" t="s">
        <v>209</v>
      </c>
    </row>
    <row r="16" spans="2:4" x14ac:dyDescent="0.25">
      <c r="B16" s="1" t="str">
        <f>"Control Mean"</f>
        <v>Control Mean</v>
      </c>
      <c r="C16" s="10" t="str">
        <f>"0.290"</f>
        <v>0.290</v>
      </c>
      <c r="D16" s="10" t="str">
        <f>"2.459"</f>
        <v>2.459</v>
      </c>
    </row>
    <row r="17" spans="2:4" x14ac:dyDescent="0.25">
      <c r="B17" s="1" t="str">
        <f>"Strata Fixed Effects"</f>
        <v>Strata Fixed Effects</v>
      </c>
      <c r="C17" s="10" t="str">
        <f>"Yes"</f>
        <v>Yes</v>
      </c>
      <c r="D17" s="10" t="str">
        <f>"Yes"</f>
        <v>Yes</v>
      </c>
    </row>
    <row r="18" spans="2:4" x14ac:dyDescent="0.25">
      <c r="B18" s="1" t="str">
        <f>"Observations"</f>
        <v>Observations</v>
      </c>
      <c r="C18" s="10" t="str">
        <f>"2732"</f>
        <v>2732</v>
      </c>
      <c r="D18" s="10" t="str">
        <f>"2815"</f>
        <v>2815</v>
      </c>
    </row>
    <row r="19" spans="2:4" x14ac:dyDescent="0.25">
      <c r="B19" s="1" t="str">
        <f>"p-val: SMS = Phone"</f>
        <v>p-val: SMS = Phone</v>
      </c>
      <c r="C19" s="10" t="str">
        <f>"0.839"</f>
        <v>0.839</v>
      </c>
      <c r="D19" s="10" t="str">
        <f>"0.033"</f>
        <v>0.033</v>
      </c>
    </row>
    <row r="20" spans="2:4" x14ac:dyDescent="0.25">
      <c r="B20" s="9"/>
      <c r="C20" s="21"/>
      <c r="D20" s="21"/>
    </row>
  </sheetData>
  <mergeCells count="1">
    <mergeCell ref="B2:D2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55AB-209D-4FA8-92E7-8956262C971E}">
  <dimension ref="B2:D17"/>
  <sheetViews>
    <sheetView showGridLines="0" zoomScale="115" zoomScaleNormal="115" workbookViewId="0">
      <selection activeCell="J26" sqref="J26"/>
    </sheetView>
  </sheetViews>
  <sheetFormatPr defaultRowHeight="15.75" x14ac:dyDescent="0.25"/>
  <cols>
    <col min="1" max="1" width="9.140625" style="1"/>
    <col min="2" max="2" width="18.7109375" style="1" customWidth="1"/>
    <col min="3" max="4" width="13.28515625" style="1" customWidth="1"/>
    <col min="5" max="16384" width="9.140625" style="1"/>
  </cols>
  <sheetData>
    <row r="2" spans="2:4" ht="30.75" customHeight="1" x14ac:dyDescent="0.25">
      <c r="B2" s="28" t="s">
        <v>24</v>
      </c>
      <c r="C2" s="28"/>
      <c r="D2" s="28"/>
    </row>
    <row r="4" spans="2:4" x14ac:dyDescent="0.25">
      <c r="B4" s="5" t="str">
        <f>""</f>
        <v/>
      </c>
      <c r="C4" s="6" t="str">
        <f>"(1)"</f>
        <v>(1)</v>
      </c>
      <c r="D4" s="6" t="str">
        <f>"(2)"</f>
        <v>(2)</v>
      </c>
    </row>
    <row r="5" spans="2:4" x14ac:dyDescent="0.25">
      <c r="B5" s="9" t="str">
        <f>""</f>
        <v/>
      </c>
      <c r="C5" s="11" t="str">
        <f>"Avg Level"</f>
        <v>Avg Level</v>
      </c>
      <c r="D5" s="11" t="str">
        <f>"Avg Level"</f>
        <v>Avg Level</v>
      </c>
    </row>
    <row r="6" spans="2:4" x14ac:dyDescent="0.25">
      <c r="C6" s="12"/>
      <c r="D6" s="12"/>
    </row>
    <row r="7" spans="2:4" x14ac:dyDescent="0.25">
      <c r="B7" s="1" t="str">
        <f>"Age of Student"</f>
        <v>Age of Student</v>
      </c>
      <c r="C7" s="12" t="s">
        <v>296</v>
      </c>
      <c r="D7" s="12" t="s">
        <v>197</v>
      </c>
    </row>
    <row r="8" spans="2:4" x14ac:dyDescent="0.25">
      <c r="B8" s="1" t="str">
        <f>""</f>
        <v/>
      </c>
      <c r="C8" s="12" t="s">
        <v>85</v>
      </c>
      <c r="D8" s="12" t="s">
        <v>197</v>
      </c>
    </row>
    <row r="9" spans="2:4" x14ac:dyDescent="0.25">
      <c r="B9" s="1" t="str">
        <f>""</f>
        <v/>
      </c>
      <c r="C9" s="12" t="s">
        <v>149</v>
      </c>
      <c r="D9" s="12" t="s">
        <v>197</v>
      </c>
    </row>
    <row r="10" spans="2:4" x14ac:dyDescent="0.25">
      <c r="C10" s="17" t="s">
        <v>297</v>
      </c>
      <c r="D10" s="17" t="s">
        <v>197</v>
      </c>
    </row>
    <row r="11" spans="2:4" x14ac:dyDescent="0.25">
      <c r="B11" s="1" t="str">
        <f>"Grade of Student"</f>
        <v>Grade of Student</v>
      </c>
      <c r="C11" s="12" t="s">
        <v>197</v>
      </c>
      <c r="D11" s="12" t="s">
        <v>277</v>
      </c>
    </row>
    <row r="12" spans="2:4" x14ac:dyDescent="0.25">
      <c r="B12" s="1" t="str">
        <f>""</f>
        <v/>
      </c>
      <c r="C12" s="12" t="s">
        <v>197</v>
      </c>
      <c r="D12" s="12" t="s">
        <v>278</v>
      </c>
    </row>
    <row r="13" spans="2:4" x14ac:dyDescent="0.25">
      <c r="B13" s="1" t="str">
        <f>""</f>
        <v/>
      </c>
      <c r="C13" s="12" t="s">
        <v>197</v>
      </c>
      <c r="D13" s="12" t="s">
        <v>149</v>
      </c>
    </row>
    <row r="14" spans="2:4" x14ac:dyDescent="0.25">
      <c r="C14" s="17" t="s">
        <v>197</v>
      </c>
      <c r="D14" s="17" t="s">
        <v>298</v>
      </c>
    </row>
    <row r="15" spans="2:4" x14ac:dyDescent="0.25">
      <c r="C15" s="12"/>
      <c r="D15" s="12"/>
    </row>
    <row r="16" spans="2:4" x14ac:dyDescent="0.25">
      <c r="B16" s="1" t="str">
        <f>"Observations"</f>
        <v>Observations</v>
      </c>
      <c r="C16" s="12" t="str">
        <f>"935"</f>
        <v>935</v>
      </c>
      <c r="D16" s="12" t="str">
        <f>"938"</f>
        <v>938</v>
      </c>
    </row>
    <row r="17" spans="2:4" x14ac:dyDescent="0.25">
      <c r="B17" s="9"/>
      <c r="C17" s="9"/>
      <c r="D17" s="9"/>
    </row>
  </sheetData>
  <mergeCells count="1">
    <mergeCell ref="B2:D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Table 1</vt:lpstr>
      <vt:lpstr>Table 2</vt:lpstr>
      <vt:lpstr>Table 3</vt:lpstr>
      <vt:lpstr>Extended Data Figure 1</vt:lpstr>
      <vt:lpstr>Extended Data Figure 2</vt:lpstr>
      <vt:lpstr>Extended Data Figure 3</vt:lpstr>
      <vt:lpstr>Extended Data Figure 4</vt:lpstr>
      <vt:lpstr>Extended Data Figure 5</vt:lpstr>
      <vt:lpstr>Extended Data Figure 6</vt:lpstr>
      <vt:lpstr>Extended Data Figure 7</vt:lpstr>
      <vt:lpstr>Supplementary Table 3</vt:lpstr>
      <vt:lpstr>Supplementary Table 4</vt:lpstr>
      <vt:lpstr>'Extended Data Figure 1'!Print_Area</vt:lpstr>
      <vt:lpstr>'Extended Data Figure 2'!Print_Area</vt:lpstr>
      <vt:lpstr>'Extended Data Figure 3'!Print_Area</vt:lpstr>
      <vt:lpstr>'Extended Data Figure 4'!Print_Area</vt:lpstr>
      <vt:lpstr>'Extended Data Figure 5'!Print_Area</vt:lpstr>
      <vt:lpstr>'Extended Data Figure 6'!Print_Area</vt:lpstr>
      <vt:lpstr>'Extended Data Figure 7'!Print_Area</vt:lpstr>
      <vt:lpstr>'Table 1'!Print_Area</vt:lpstr>
      <vt:lpstr>'Table 2'!Print_Area</vt:lpstr>
      <vt:lpstr>'Table 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natasha.ahuja</dc:creator>
  <cp:lastModifiedBy>Natasha Ahuja</cp:lastModifiedBy>
  <cp:lastPrinted>2022-02-23T06:11:30Z</cp:lastPrinted>
  <dcterms:created xsi:type="dcterms:W3CDTF">2015-06-05T18:17:20Z</dcterms:created>
  <dcterms:modified xsi:type="dcterms:W3CDTF">2022-04-05T00:22:43Z</dcterms:modified>
</cp:coreProperties>
</file>