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61838dceea2cee7a/Desktop/"/>
    </mc:Choice>
  </mc:AlternateContent>
  <xr:revisionPtr revIDLastSave="71" documentId="13_ncr:1_{AC039F55-ED05-4BD0-B68C-D1B6A7D106CF}" xr6:coauthVersionLast="47" xr6:coauthVersionMax="47" xr10:uidLastSave="{F579DAC7-B540-41CD-9383-32DE86F4ABA2}"/>
  <bookViews>
    <workbookView xWindow="28680" yWindow="-120" windowWidth="29040" windowHeight="15840" xr2:uid="{00000000-000D-0000-FFFF-FFFF00000000}"/>
  </bookViews>
  <sheets>
    <sheet name="READ ME" sheetId="9" r:id="rId1"/>
    <sheet name="Dashboard" sheetId="3" r:id="rId2"/>
    <sheet name="Raw Data - Positions" sheetId="1" r:id="rId3"/>
    <sheet name="Raw Data - Cash Balance" sheetId="7" r:id="rId4"/>
    <sheet name="Risk Tolerance" sheetId="2" r:id="rId5"/>
    <sheet name="Benchmark" sheetId="4" r:id="rId6"/>
  </sheets>
  <definedNames>
    <definedName name="_xlnm._FilterDatabase" localSheetId="5" hidden="1">Benchmark!$O$2:$Q$2</definedName>
    <definedName name="_xlnm._FilterDatabase" localSheetId="2" hidden="1">'Raw Data - Positions'!$A$8:$O$8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N142" i="3" l="1"/>
  <c r="N141" i="3"/>
  <c r="N140" i="3"/>
  <c r="N139" i="3"/>
  <c r="N138" i="3"/>
  <c r="N137" i="3"/>
  <c r="N136" i="3"/>
  <c r="N135" i="3"/>
  <c r="N134" i="3"/>
  <c r="N133" i="3"/>
  <c r="N132" i="3"/>
  <c r="N131" i="3"/>
  <c r="N130" i="3"/>
  <c r="N129" i="3"/>
  <c r="N128" i="3"/>
  <c r="N127" i="3"/>
  <c r="N126" i="3"/>
  <c r="N125" i="3"/>
  <c r="N124" i="3"/>
  <c r="N123" i="3"/>
  <c r="N122" i="3"/>
  <c r="N121" i="3"/>
  <c r="N120" i="3"/>
  <c r="N119" i="3"/>
  <c r="N118" i="3"/>
  <c r="N117" i="3"/>
  <c r="N116" i="3"/>
  <c r="N115" i="3"/>
  <c r="N114" i="3"/>
  <c r="N113" i="3"/>
  <c r="N112" i="3"/>
  <c r="N111" i="3"/>
  <c r="N110" i="3"/>
  <c r="N109" i="3"/>
  <c r="N108" i="3"/>
  <c r="N107" i="3"/>
  <c r="N106" i="3"/>
  <c r="N105" i="3"/>
  <c r="N104" i="3"/>
  <c r="N103" i="3"/>
  <c r="N102" i="3"/>
  <c r="N101" i="3"/>
  <c r="N100" i="3"/>
  <c r="N99" i="3"/>
  <c r="N98" i="3"/>
  <c r="N97" i="3"/>
  <c r="N96" i="3"/>
  <c r="N95" i="3"/>
  <c r="N94" i="3"/>
  <c r="N93" i="3"/>
  <c r="N92" i="3"/>
  <c r="N91" i="3"/>
  <c r="N90" i="3"/>
  <c r="N89" i="3"/>
  <c r="N88" i="3"/>
  <c r="N87" i="3"/>
  <c r="N86" i="3"/>
  <c r="N85" i="3"/>
  <c r="N84" i="3"/>
  <c r="N83" i="3"/>
  <c r="N82" i="3"/>
  <c r="N81" i="3"/>
  <c r="N80" i="3"/>
  <c r="N79" i="3"/>
  <c r="N78" i="3"/>
  <c r="N77" i="3"/>
  <c r="N76" i="3"/>
  <c r="N75" i="3"/>
  <c r="N74" i="3"/>
  <c r="N73" i="3"/>
  <c r="N72" i="3"/>
  <c r="N71" i="3"/>
  <c r="N70" i="3"/>
  <c r="N69" i="3"/>
  <c r="N68" i="3"/>
  <c r="N67" i="3"/>
  <c r="N66" i="3"/>
  <c r="N65" i="3"/>
  <c r="N64" i="3"/>
  <c r="N63" i="3"/>
  <c r="N62" i="3"/>
  <c r="N61" i="3"/>
  <c r="N60" i="3"/>
  <c r="N59" i="3"/>
  <c r="N58" i="3"/>
  <c r="N57" i="3"/>
  <c r="N56" i="3"/>
  <c r="N55" i="3"/>
  <c r="N54" i="3"/>
  <c r="N53" i="3"/>
  <c r="N52" i="3"/>
  <c r="N51" i="3"/>
  <c r="N50" i="3"/>
  <c r="N49" i="3"/>
  <c r="N48" i="3"/>
  <c r="N47" i="3"/>
  <c r="N46" i="3"/>
  <c r="N45" i="3"/>
  <c r="N44" i="3"/>
  <c r="N43" i="3"/>
  <c r="N42" i="3"/>
  <c r="N41" i="3"/>
  <c r="N40" i="3"/>
  <c r="N39" i="3"/>
  <c r="N38" i="3"/>
  <c r="N37" i="3"/>
  <c r="N36" i="3"/>
  <c r="N35" i="3"/>
  <c r="N34" i="3"/>
  <c r="N33" i="3"/>
  <c r="N32" i="3"/>
  <c r="N31" i="3"/>
  <c r="N30" i="3"/>
  <c r="N29" i="3"/>
  <c r="N28" i="3"/>
  <c r="N27" i="3"/>
  <c r="N26" i="3"/>
  <c r="N25" i="3"/>
  <c r="N24" i="3"/>
  <c r="N23" i="3"/>
  <c r="N22" i="3"/>
  <c r="N21" i="3"/>
  <c r="N20" i="3"/>
  <c r="N19" i="3"/>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9" i="1"/>
  <c r="G61" i="4"/>
  <c r="H61" i="4"/>
  <c r="I61" i="4"/>
  <c r="J61" i="4"/>
  <c r="F61" i="4"/>
  <c r="J57" i="4"/>
  <c r="I57" i="4"/>
  <c r="G57" i="4"/>
  <c r="F57" i="4"/>
  <c r="G47" i="4"/>
  <c r="H47" i="4"/>
  <c r="I47" i="4"/>
  <c r="J47" i="4"/>
  <c r="F47" i="4"/>
  <c r="H10" i="4"/>
  <c r="G10" i="4"/>
  <c r="F10" i="4"/>
  <c r="J10" i="4"/>
  <c r="I10" i="4"/>
  <c r="P142" i="4"/>
  <c r="C6" i="3"/>
  <c r="K5" i="3"/>
  <c r="L46" i="3" s="1"/>
  <c r="L137" i="3" l="1"/>
  <c r="L125" i="3"/>
  <c r="L113" i="3"/>
  <c r="L107" i="3"/>
  <c r="L95" i="3"/>
  <c r="L89" i="3"/>
  <c r="L71" i="3"/>
  <c r="L65" i="3"/>
  <c r="L59" i="3"/>
  <c r="L53" i="3"/>
  <c r="L47" i="3"/>
  <c r="L41" i="3"/>
  <c r="L35" i="3"/>
  <c r="L23" i="3"/>
  <c r="L142" i="3"/>
  <c r="L130" i="3"/>
  <c r="L124" i="3"/>
  <c r="L118" i="3"/>
  <c r="L106" i="3"/>
  <c r="L100" i="3"/>
  <c r="L94" i="3"/>
  <c r="L88" i="3"/>
  <c r="L82" i="3"/>
  <c r="L76" i="3"/>
  <c r="L70" i="3"/>
  <c r="L64" i="3"/>
  <c r="L58" i="3"/>
  <c r="L52" i="3"/>
  <c r="L40" i="3"/>
  <c r="L34" i="3"/>
  <c r="L22" i="3"/>
  <c r="L141" i="3"/>
  <c r="L129" i="3"/>
  <c r="L117" i="3"/>
  <c r="L99" i="3"/>
  <c r="L87" i="3"/>
  <c r="L81" i="3"/>
  <c r="L69" i="3"/>
  <c r="L63" i="3"/>
  <c r="L51" i="3"/>
  <c r="L39" i="3"/>
  <c r="L33" i="3"/>
  <c r="L27" i="3"/>
  <c r="L140" i="3"/>
  <c r="L122" i="3"/>
  <c r="L110" i="3"/>
  <c r="L98" i="3"/>
  <c r="L86" i="3"/>
  <c r="L74" i="3"/>
  <c r="L62" i="3"/>
  <c r="L56" i="3"/>
  <c r="L44" i="3"/>
  <c r="L38" i="3"/>
  <c r="L32" i="3"/>
  <c r="L20" i="3"/>
  <c r="L139" i="3"/>
  <c r="L133" i="3"/>
  <c r="L127" i="3"/>
  <c r="L121" i="3"/>
  <c r="L115" i="3"/>
  <c r="L109" i="3"/>
  <c r="L103" i="3"/>
  <c r="L97" i="3"/>
  <c r="L91" i="3"/>
  <c r="L85" i="3"/>
  <c r="L79" i="3"/>
  <c r="L73" i="3"/>
  <c r="L67" i="3"/>
  <c r="L61" i="3"/>
  <c r="L55" i="3"/>
  <c r="L49" i="3"/>
  <c r="L43" i="3"/>
  <c r="L37" i="3"/>
  <c r="L31" i="3"/>
  <c r="L25" i="3"/>
  <c r="L136" i="3"/>
  <c r="L112" i="3"/>
  <c r="L28" i="3"/>
  <c r="L135" i="3"/>
  <c r="L123" i="3"/>
  <c r="L111" i="3"/>
  <c r="L105" i="3"/>
  <c r="L93" i="3"/>
  <c r="L75" i="3"/>
  <c r="L57" i="3"/>
  <c r="L45" i="3"/>
  <c r="L21" i="3"/>
  <c r="L134" i="3"/>
  <c r="L128" i="3"/>
  <c r="L116" i="3"/>
  <c r="L104" i="3"/>
  <c r="L92" i="3"/>
  <c r="L80" i="3"/>
  <c r="L68" i="3"/>
  <c r="L50" i="3"/>
  <c r="L26" i="3"/>
  <c r="L138" i="3"/>
  <c r="L132" i="3"/>
  <c r="L126" i="3"/>
  <c r="L120" i="3"/>
  <c r="L114" i="3"/>
  <c r="L108" i="3"/>
  <c r="L102" i="3"/>
  <c r="L96" i="3"/>
  <c r="L90" i="3"/>
  <c r="L84" i="3"/>
  <c r="L78" i="3"/>
  <c r="L72" i="3"/>
  <c r="L66" i="3"/>
  <c r="L60" i="3"/>
  <c r="L54" i="3"/>
  <c r="L48" i="3"/>
  <c r="L42" i="3"/>
  <c r="L36" i="3"/>
  <c r="L30" i="3"/>
  <c r="L24" i="3"/>
  <c r="L77" i="3"/>
  <c r="L19" i="3"/>
  <c r="L131" i="3"/>
  <c r="L119" i="3"/>
  <c r="L101" i="3"/>
  <c r="L83" i="3"/>
  <c r="L29" i="3"/>
  <c r="L6" i="3"/>
  <c r="L7" i="3"/>
  <c r="L8" i="3" l="1"/>
  <c r="B19" i="3" a="1"/>
  <c r="B19" i="3" s="1"/>
  <c r="C3"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E63" i="3" a="1"/>
  <c r="E63" i="3" s="1"/>
  <c r="F63" i="3" a="1"/>
  <c r="F63" i="3" s="1"/>
  <c r="E64" i="3" a="1"/>
  <c r="E64" i="3" s="1"/>
  <c r="F64" i="3" a="1"/>
  <c r="F64" i="3" s="1"/>
  <c r="E65" i="3" a="1"/>
  <c r="E65" i="3" s="1"/>
  <c r="F65" i="3" a="1"/>
  <c r="F65" i="3" s="1"/>
  <c r="E66" i="3" a="1"/>
  <c r="E66" i="3" s="1"/>
  <c r="F66" i="3" a="1"/>
  <c r="F66" i="3" s="1"/>
  <c r="E67" i="3" a="1"/>
  <c r="E67" i="3" s="1"/>
  <c r="F67" i="3" a="1"/>
  <c r="F67" i="3" s="1"/>
  <c r="E68" i="3" a="1"/>
  <c r="E68" i="3" s="1"/>
  <c r="F68" i="3" a="1"/>
  <c r="F68" i="3" s="1"/>
  <c r="E69" i="3" a="1"/>
  <c r="E69" i="3" s="1"/>
  <c r="F69" i="3" a="1"/>
  <c r="F69" i="3" s="1"/>
  <c r="E70" i="3" a="1"/>
  <c r="E70" i="3" s="1"/>
  <c r="F70" i="3" a="1"/>
  <c r="F70" i="3" s="1"/>
  <c r="E71" i="3" a="1"/>
  <c r="E71" i="3" s="1"/>
  <c r="F71" i="3" a="1"/>
  <c r="F71" i="3" s="1"/>
  <c r="E72" i="3" a="1"/>
  <c r="E72" i="3" s="1"/>
  <c r="F72" i="3" a="1"/>
  <c r="F72" i="3" s="1"/>
  <c r="E73" i="3" a="1"/>
  <c r="E73" i="3" s="1"/>
  <c r="F73" i="3" a="1"/>
  <c r="F73" i="3" s="1"/>
  <c r="E74" i="3" a="1"/>
  <c r="E74" i="3" s="1"/>
  <c r="F74" i="3" a="1"/>
  <c r="F74" i="3" s="1"/>
  <c r="E75" i="3" a="1"/>
  <c r="E75" i="3" s="1"/>
  <c r="F75" i="3" a="1"/>
  <c r="F75" i="3" s="1"/>
  <c r="E76" i="3" a="1"/>
  <c r="E76" i="3" s="1"/>
  <c r="F76" i="3" a="1"/>
  <c r="F76" i="3" s="1"/>
  <c r="E77" i="3" a="1"/>
  <c r="E77" i="3" s="1"/>
  <c r="F77" i="3" a="1"/>
  <c r="F77" i="3" s="1"/>
  <c r="E78" i="3" a="1"/>
  <c r="E78" i="3" s="1"/>
  <c r="F78" i="3" a="1"/>
  <c r="F78" i="3" s="1"/>
  <c r="E79" i="3" a="1"/>
  <c r="E79" i="3" s="1"/>
  <c r="F79" i="3" a="1"/>
  <c r="F79" i="3" s="1"/>
  <c r="E80" i="3" a="1"/>
  <c r="E80" i="3" s="1"/>
  <c r="F80" i="3" a="1"/>
  <c r="F80" i="3" s="1"/>
  <c r="E81" i="3" a="1"/>
  <c r="E81" i="3" s="1"/>
  <c r="F81" i="3" a="1"/>
  <c r="F81" i="3" s="1"/>
  <c r="E82" i="3" a="1"/>
  <c r="E82" i="3" s="1"/>
  <c r="F82" i="3" a="1"/>
  <c r="F82" i="3" s="1"/>
  <c r="E83" i="3" a="1"/>
  <c r="E83" i="3" s="1"/>
  <c r="F83" i="3" a="1"/>
  <c r="F83" i="3" s="1"/>
  <c r="E84" i="3" a="1"/>
  <c r="E84" i="3" s="1"/>
  <c r="F84" i="3" a="1"/>
  <c r="F84" i="3" s="1"/>
  <c r="E85" i="3" a="1"/>
  <c r="E85" i="3" s="1"/>
  <c r="F85" i="3" a="1"/>
  <c r="F85" i="3" s="1"/>
  <c r="E86" i="3" a="1"/>
  <c r="E86" i="3" s="1"/>
  <c r="F86" i="3" a="1"/>
  <c r="F86" i="3" s="1"/>
  <c r="E87" i="3" a="1"/>
  <c r="E87" i="3" s="1"/>
  <c r="F87" i="3" a="1"/>
  <c r="F87" i="3" s="1"/>
  <c r="E88" i="3" a="1"/>
  <c r="E88" i="3" s="1"/>
  <c r="F88" i="3" a="1"/>
  <c r="F88" i="3" s="1"/>
  <c r="E89" i="3" a="1"/>
  <c r="E89" i="3" s="1"/>
  <c r="F89" i="3" a="1"/>
  <c r="F89" i="3" s="1"/>
  <c r="E90" i="3" a="1"/>
  <c r="E90" i="3" s="1"/>
  <c r="F90" i="3" a="1"/>
  <c r="F90" i="3" s="1"/>
  <c r="E91" i="3" a="1"/>
  <c r="E91" i="3" s="1"/>
  <c r="F91" i="3" a="1"/>
  <c r="F91" i="3" s="1"/>
  <c r="E92" i="3" a="1"/>
  <c r="E92" i="3" s="1"/>
  <c r="F92" i="3" a="1"/>
  <c r="F92" i="3" s="1"/>
  <c r="E93" i="3" a="1"/>
  <c r="E93" i="3" s="1"/>
  <c r="F93" i="3" a="1"/>
  <c r="F93" i="3" s="1"/>
  <c r="E94" i="3" a="1"/>
  <c r="E94" i="3" s="1"/>
  <c r="F94" i="3" a="1"/>
  <c r="F94" i="3" s="1"/>
  <c r="E95" i="3" a="1"/>
  <c r="E95" i="3" s="1"/>
  <c r="F95" i="3" a="1"/>
  <c r="F95" i="3" s="1"/>
  <c r="E96" i="3" a="1"/>
  <c r="E96" i="3" s="1"/>
  <c r="F96" i="3" a="1"/>
  <c r="F96" i="3" s="1"/>
  <c r="E97" i="3" a="1"/>
  <c r="E97" i="3" s="1"/>
  <c r="F97" i="3" a="1"/>
  <c r="F97" i="3" s="1"/>
  <c r="E98" i="3" a="1"/>
  <c r="E98" i="3" s="1"/>
  <c r="F98" i="3" a="1"/>
  <c r="F98" i="3" s="1"/>
  <c r="E99" i="3" a="1"/>
  <c r="E99" i="3" s="1"/>
  <c r="F99" i="3" a="1"/>
  <c r="F99" i="3" s="1"/>
  <c r="E100" i="3" a="1"/>
  <c r="E100" i="3" s="1"/>
  <c r="F100" i="3" a="1"/>
  <c r="F100" i="3" s="1"/>
  <c r="E101" i="3" a="1"/>
  <c r="E101" i="3" s="1"/>
  <c r="F101" i="3" a="1"/>
  <c r="F101" i="3" s="1"/>
  <c r="E102" i="3" a="1"/>
  <c r="E102" i="3" s="1"/>
  <c r="F102" i="3" a="1"/>
  <c r="F102" i="3" s="1"/>
  <c r="E103" i="3" a="1"/>
  <c r="E103" i="3" s="1"/>
  <c r="F103" i="3" a="1"/>
  <c r="F103" i="3" s="1"/>
  <c r="E104" i="3" a="1"/>
  <c r="E104" i="3" s="1"/>
  <c r="F104" i="3" a="1"/>
  <c r="F104" i="3" s="1"/>
  <c r="E105" i="3" a="1"/>
  <c r="E105" i="3" s="1"/>
  <c r="F105" i="3" a="1"/>
  <c r="F105" i="3" s="1"/>
  <c r="E106" i="3" a="1"/>
  <c r="E106" i="3" s="1"/>
  <c r="F106" i="3" a="1"/>
  <c r="F106" i="3" s="1"/>
  <c r="E107" i="3" a="1"/>
  <c r="E107" i="3" s="1"/>
  <c r="F107" i="3" a="1"/>
  <c r="F107" i="3" s="1"/>
  <c r="E108" i="3" a="1"/>
  <c r="E108" i="3" s="1"/>
  <c r="F108" i="3" a="1"/>
  <c r="F108" i="3" s="1"/>
  <c r="E109" i="3" a="1"/>
  <c r="E109" i="3" s="1"/>
  <c r="F109" i="3" a="1"/>
  <c r="F109" i="3" s="1"/>
  <c r="E110" i="3" a="1"/>
  <c r="E110" i="3" s="1"/>
  <c r="F110" i="3" a="1"/>
  <c r="F110" i="3" s="1"/>
  <c r="E111" i="3" a="1"/>
  <c r="E111" i="3" s="1"/>
  <c r="F111" i="3" a="1"/>
  <c r="F111" i="3" s="1"/>
  <c r="E112" i="3" a="1"/>
  <c r="E112" i="3" s="1"/>
  <c r="F112" i="3" a="1"/>
  <c r="F112" i="3" s="1"/>
  <c r="E113" i="3" a="1"/>
  <c r="E113" i="3" s="1"/>
  <c r="F113" i="3" a="1"/>
  <c r="F113" i="3" s="1"/>
  <c r="E114" i="3" a="1"/>
  <c r="E114" i="3" s="1"/>
  <c r="F114" i="3" a="1"/>
  <c r="F114" i="3" s="1"/>
  <c r="E115" i="3" a="1"/>
  <c r="E115" i="3" s="1"/>
  <c r="F115" i="3" a="1"/>
  <c r="F115" i="3" s="1"/>
  <c r="E116" i="3" a="1"/>
  <c r="E116" i="3" s="1"/>
  <c r="F116" i="3" a="1"/>
  <c r="F116" i="3" s="1"/>
  <c r="E117" i="3" a="1"/>
  <c r="E117" i="3" s="1"/>
  <c r="F117" i="3" a="1"/>
  <c r="F117" i="3" s="1"/>
  <c r="E118" i="3" a="1"/>
  <c r="E118" i="3" s="1"/>
  <c r="F118" i="3" a="1"/>
  <c r="F118" i="3" s="1"/>
  <c r="E119" i="3" a="1"/>
  <c r="E119" i="3" s="1"/>
  <c r="F119" i="3" a="1"/>
  <c r="F119" i="3" s="1"/>
  <c r="E120" i="3" a="1"/>
  <c r="E120" i="3" s="1"/>
  <c r="F120" i="3" a="1"/>
  <c r="F120" i="3" s="1"/>
  <c r="E121" i="3" a="1"/>
  <c r="E121" i="3" s="1"/>
  <c r="F121" i="3" a="1"/>
  <c r="F121" i="3" s="1"/>
  <c r="E122" i="3" a="1"/>
  <c r="E122" i="3" s="1"/>
  <c r="F122" i="3" a="1"/>
  <c r="F122" i="3" s="1"/>
  <c r="E123" i="3" a="1"/>
  <c r="E123" i="3" s="1"/>
  <c r="F123" i="3" a="1"/>
  <c r="F123" i="3" s="1"/>
  <c r="E124" i="3" a="1"/>
  <c r="E124" i="3" s="1"/>
  <c r="F124" i="3" a="1"/>
  <c r="F124" i="3" s="1"/>
  <c r="E125" i="3" a="1"/>
  <c r="E125" i="3" s="1"/>
  <c r="F125" i="3" a="1"/>
  <c r="F125" i="3" s="1"/>
  <c r="E126" i="3" a="1"/>
  <c r="E126" i="3" s="1"/>
  <c r="F126" i="3" a="1"/>
  <c r="F126" i="3" s="1"/>
  <c r="E127" i="3" a="1"/>
  <c r="E127" i="3" s="1"/>
  <c r="F127" i="3" a="1"/>
  <c r="F127" i="3" s="1"/>
  <c r="E128" i="3" a="1"/>
  <c r="E128" i="3" s="1"/>
  <c r="F128" i="3" a="1"/>
  <c r="F128" i="3" s="1"/>
  <c r="E129" i="3" a="1"/>
  <c r="E129" i="3" s="1"/>
  <c r="F129" i="3" a="1"/>
  <c r="F129" i="3" s="1"/>
  <c r="E130" i="3" a="1"/>
  <c r="E130" i="3" s="1"/>
  <c r="F130" i="3" a="1"/>
  <c r="F130" i="3" s="1"/>
  <c r="E131" i="3" a="1"/>
  <c r="E131" i="3" s="1"/>
  <c r="F131" i="3" a="1"/>
  <c r="F131" i="3" s="1"/>
  <c r="E132" i="3" a="1"/>
  <c r="E132" i="3" s="1"/>
  <c r="F132" i="3" a="1"/>
  <c r="F132" i="3" s="1"/>
  <c r="E133" i="3" a="1"/>
  <c r="E133" i="3" s="1"/>
  <c r="F133" i="3" a="1"/>
  <c r="F133" i="3" s="1"/>
  <c r="E134" i="3" a="1"/>
  <c r="E134" i="3" s="1"/>
  <c r="F134" i="3" a="1"/>
  <c r="F134" i="3" s="1"/>
  <c r="E135" i="3" a="1"/>
  <c r="E135" i="3" s="1"/>
  <c r="F135" i="3" a="1"/>
  <c r="F135" i="3" s="1"/>
  <c r="E136" i="3" a="1"/>
  <c r="E136" i="3" s="1"/>
  <c r="F136" i="3" a="1"/>
  <c r="F136" i="3" s="1"/>
  <c r="E137" i="3" a="1"/>
  <c r="E137" i="3" s="1"/>
  <c r="F137" i="3" a="1"/>
  <c r="F137" i="3" s="1"/>
  <c r="E138" i="3" a="1"/>
  <c r="E138" i="3" s="1"/>
  <c r="F138" i="3" a="1"/>
  <c r="F138" i="3" s="1"/>
  <c r="E139" i="3" a="1"/>
  <c r="E139" i="3" s="1"/>
  <c r="F139" i="3" a="1"/>
  <c r="F139" i="3" s="1"/>
  <c r="E140" i="3" a="1"/>
  <c r="E140" i="3" s="1"/>
  <c r="F140" i="3" a="1"/>
  <c r="F140" i="3" s="1"/>
  <c r="E141" i="3" a="1"/>
  <c r="E141" i="3" s="1"/>
  <c r="F141" i="3" a="1"/>
  <c r="F141" i="3" s="1"/>
  <c r="E142" i="3" a="1"/>
  <c r="E142" i="3" s="1"/>
  <c r="F142" i="3" a="1"/>
  <c r="F142" i="3" s="1"/>
  <c r="E143" i="3" a="1"/>
  <c r="E143" i="3" s="1"/>
  <c r="F143" i="3" a="1"/>
  <c r="F143" i="3" s="1"/>
  <c r="E144" i="3" a="1"/>
  <c r="E144" i="3" s="1"/>
  <c r="F144" i="3" a="1"/>
  <c r="F144" i="3" s="1"/>
  <c r="E145" i="3" a="1"/>
  <c r="E145" i="3" s="1"/>
  <c r="F145" i="3" a="1"/>
  <c r="F145" i="3" s="1"/>
  <c r="E146" i="3" a="1"/>
  <c r="E146" i="3" s="1"/>
  <c r="F146" i="3" a="1"/>
  <c r="F146" i="3" s="1"/>
  <c r="E147" i="3" a="1"/>
  <c r="E147" i="3" s="1"/>
  <c r="F147" i="3" a="1"/>
  <c r="F147" i="3" s="1"/>
  <c r="E148" i="3" a="1"/>
  <c r="E148" i="3" s="1"/>
  <c r="F148" i="3" a="1"/>
  <c r="F148" i="3" s="1"/>
  <c r="E149" i="3" a="1"/>
  <c r="E149" i="3" s="1"/>
  <c r="F149" i="3" a="1"/>
  <c r="F149" i="3" s="1"/>
  <c r="E150" i="3" a="1"/>
  <c r="E150" i="3" s="1"/>
  <c r="F150" i="3" a="1"/>
  <c r="F150" i="3" s="1"/>
  <c r="E151" i="3" a="1"/>
  <c r="E151" i="3" s="1"/>
  <c r="F151" i="3" a="1"/>
  <c r="F151" i="3" s="1"/>
  <c r="E152" i="3" a="1"/>
  <c r="E152" i="3" s="1"/>
  <c r="F152" i="3" a="1"/>
  <c r="F152" i="3" s="1"/>
  <c r="E153" i="3" a="1"/>
  <c r="E153" i="3" s="1"/>
  <c r="F153" i="3" a="1"/>
  <c r="F153" i="3" s="1"/>
  <c r="E154" i="3" a="1"/>
  <c r="E154" i="3" s="1"/>
  <c r="F154" i="3" a="1"/>
  <c r="F154" i="3" s="1"/>
  <c r="E155" i="3" a="1"/>
  <c r="E155" i="3" s="1"/>
  <c r="F155" i="3" a="1"/>
  <c r="F155" i="3" s="1"/>
  <c r="E156" i="3" a="1"/>
  <c r="E156" i="3" s="1"/>
  <c r="F156" i="3" a="1"/>
  <c r="F156" i="3" s="1"/>
  <c r="E157" i="3" a="1"/>
  <c r="E157" i="3" s="1"/>
  <c r="F157" i="3" a="1"/>
  <c r="F157" i="3" s="1"/>
  <c r="E158" i="3" a="1"/>
  <c r="E158" i="3" s="1"/>
  <c r="F158" i="3" a="1"/>
  <c r="F158" i="3" s="1"/>
  <c r="E159" i="3" a="1"/>
  <c r="E159" i="3" s="1"/>
  <c r="F159" i="3" a="1"/>
  <c r="F159" i="3" s="1"/>
  <c r="E160" i="3" a="1"/>
  <c r="E160" i="3" s="1"/>
  <c r="F160" i="3" a="1"/>
  <c r="F160" i="3" s="1"/>
  <c r="E161" i="3" a="1"/>
  <c r="E161" i="3" s="1"/>
  <c r="F161" i="3" a="1"/>
  <c r="F161" i="3" s="1"/>
  <c r="E162" i="3" a="1"/>
  <c r="E162" i="3" s="1"/>
  <c r="F162" i="3" a="1"/>
  <c r="F162" i="3" s="1"/>
  <c r="E163" i="3" a="1"/>
  <c r="E163" i="3" s="1"/>
  <c r="F163" i="3" a="1"/>
  <c r="F163" i="3" s="1"/>
  <c r="E164" i="3" a="1"/>
  <c r="E164" i="3" s="1"/>
  <c r="F164" i="3" a="1"/>
  <c r="F164" i="3" s="1"/>
  <c r="E165" i="3" a="1"/>
  <c r="E165" i="3" s="1"/>
  <c r="F165" i="3" a="1"/>
  <c r="F165" i="3" s="1"/>
  <c r="E166" i="3" a="1"/>
  <c r="E166" i="3" s="1"/>
  <c r="F166" i="3" a="1"/>
  <c r="F166" i="3" s="1"/>
  <c r="E167" i="3" a="1"/>
  <c r="E167" i="3" s="1"/>
  <c r="F167" i="3" a="1"/>
  <c r="F167" i="3" s="1"/>
  <c r="E168" i="3" a="1"/>
  <c r="E168" i="3" s="1"/>
  <c r="F168" i="3" a="1"/>
  <c r="F168" i="3" s="1"/>
  <c r="E169" i="3" a="1"/>
  <c r="E169" i="3" s="1"/>
  <c r="F169" i="3" a="1"/>
  <c r="F169" i="3" s="1"/>
  <c r="E170" i="3" a="1"/>
  <c r="E170" i="3" s="1"/>
  <c r="F170" i="3" a="1"/>
  <c r="F170" i="3" s="1"/>
  <c r="E171" i="3" a="1"/>
  <c r="E171" i="3" s="1"/>
  <c r="F171" i="3" a="1"/>
  <c r="F171" i="3" s="1"/>
  <c r="E172" i="3" a="1"/>
  <c r="E172" i="3" s="1"/>
  <c r="F172" i="3" a="1"/>
  <c r="F172" i="3" s="1"/>
  <c r="E173" i="3" a="1"/>
  <c r="E173" i="3" s="1"/>
  <c r="F173" i="3" a="1"/>
  <c r="F173" i="3" s="1"/>
  <c r="E174" i="3" a="1"/>
  <c r="E174" i="3" s="1"/>
  <c r="F174" i="3" a="1"/>
  <c r="F174" i="3" s="1"/>
  <c r="E175" i="3" a="1"/>
  <c r="E175" i="3" s="1"/>
  <c r="F175" i="3" a="1"/>
  <c r="F175" i="3" s="1"/>
  <c r="E176" i="3" a="1"/>
  <c r="E176" i="3" s="1"/>
  <c r="F176" i="3" a="1"/>
  <c r="F176" i="3" s="1"/>
  <c r="E177" i="3" a="1"/>
  <c r="E177" i="3" s="1"/>
  <c r="F177" i="3" a="1"/>
  <c r="F177" i="3" s="1"/>
  <c r="E178" i="3" a="1"/>
  <c r="E178" i="3" s="1"/>
  <c r="F178" i="3" a="1"/>
  <c r="F178" i="3" s="1"/>
  <c r="E179" i="3" a="1"/>
  <c r="E179" i="3" s="1"/>
  <c r="F179" i="3" a="1"/>
  <c r="F179" i="3" s="1"/>
  <c r="E180" i="3" a="1"/>
  <c r="E180" i="3" s="1"/>
  <c r="F180" i="3" a="1"/>
  <c r="F180" i="3" s="1"/>
  <c r="E181" i="3" a="1"/>
  <c r="E181" i="3" s="1"/>
  <c r="F181" i="3" a="1"/>
  <c r="F181" i="3" s="1"/>
  <c r="E182" i="3" a="1"/>
  <c r="E182" i="3" s="1"/>
  <c r="F182" i="3" a="1"/>
  <c r="F182" i="3" s="1"/>
  <c r="E183" i="3" a="1"/>
  <c r="E183" i="3" s="1"/>
  <c r="F183" i="3" a="1"/>
  <c r="F183" i="3" s="1"/>
  <c r="E184" i="3" a="1"/>
  <c r="E184" i="3" s="1"/>
  <c r="F184" i="3" a="1"/>
  <c r="F184" i="3" s="1"/>
  <c r="E185" i="3" a="1"/>
  <c r="E185" i="3" s="1"/>
  <c r="F185" i="3" a="1"/>
  <c r="F185" i="3" s="1"/>
  <c r="E186" i="3" a="1"/>
  <c r="E186" i="3" s="1"/>
  <c r="F186" i="3" a="1"/>
  <c r="F186" i="3" s="1"/>
  <c r="E187" i="3" a="1"/>
  <c r="E187" i="3" s="1"/>
  <c r="F187" i="3" a="1"/>
  <c r="F187" i="3" s="1"/>
  <c r="E188" i="3" a="1"/>
  <c r="E188" i="3" s="1"/>
  <c r="F188" i="3" a="1"/>
  <c r="F188" i="3" s="1"/>
  <c r="E189" i="3" a="1"/>
  <c r="E189" i="3" s="1"/>
  <c r="F189" i="3" a="1"/>
  <c r="F189" i="3" s="1"/>
  <c r="E190" i="3" a="1"/>
  <c r="E190" i="3" s="1"/>
  <c r="F190" i="3" a="1"/>
  <c r="F190" i="3" s="1"/>
  <c r="E191" i="3" a="1"/>
  <c r="E191" i="3" s="1"/>
  <c r="F191" i="3" a="1"/>
  <c r="F191" i="3" s="1"/>
  <c r="E192" i="3" a="1"/>
  <c r="E192" i="3" s="1"/>
  <c r="F192" i="3" a="1"/>
  <c r="F192" i="3" s="1"/>
  <c r="E193" i="3" a="1"/>
  <c r="E193" i="3" s="1"/>
  <c r="F193" i="3" a="1"/>
  <c r="F193" i="3" s="1"/>
  <c r="E194" i="3" a="1"/>
  <c r="E194" i="3" s="1"/>
  <c r="F194" i="3" a="1"/>
  <c r="F194" i="3" s="1"/>
  <c r="E195" i="3" a="1"/>
  <c r="E195" i="3" s="1"/>
  <c r="F195" i="3" a="1"/>
  <c r="F195" i="3" s="1"/>
  <c r="E196" i="3" a="1"/>
  <c r="E196" i="3" s="1"/>
  <c r="F196" i="3" a="1"/>
  <c r="F196" i="3" s="1"/>
  <c r="E197" i="3" a="1"/>
  <c r="E197" i="3" s="1"/>
  <c r="F197" i="3" a="1"/>
  <c r="F197" i="3" s="1"/>
  <c r="E198" i="3" a="1"/>
  <c r="E198" i="3" s="1"/>
  <c r="F198" i="3" a="1"/>
  <c r="F198" i="3" s="1"/>
  <c r="E199" i="3" a="1"/>
  <c r="E199" i="3" s="1"/>
  <c r="F199" i="3" a="1"/>
  <c r="F199" i="3" s="1"/>
  <c r="E200" i="3" a="1"/>
  <c r="E200" i="3" s="1"/>
  <c r="F200" i="3" a="1"/>
  <c r="F200" i="3" s="1"/>
  <c r="E201" i="3" a="1"/>
  <c r="E201" i="3" s="1"/>
  <c r="F201" i="3" a="1"/>
  <c r="F201" i="3" s="1"/>
  <c r="E202" i="3" a="1"/>
  <c r="E202" i="3" s="1"/>
  <c r="F202" i="3" a="1"/>
  <c r="F202" i="3" s="1"/>
  <c r="E203" i="3" a="1"/>
  <c r="E203" i="3" s="1"/>
  <c r="F203" i="3" a="1"/>
  <c r="F203" i="3" s="1"/>
  <c r="E204" i="3" a="1"/>
  <c r="E204" i="3" s="1"/>
  <c r="F204" i="3" a="1"/>
  <c r="F204" i="3" s="1"/>
  <c r="E205" i="3" a="1"/>
  <c r="E205" i="3" s="1"/>
  <c r="F205" i="3" a="1"/>
  <c r="F205" i="3" s="1"/>
  <c r="E206" i="3" a="1"/>
  <c r="E206" i="3" s="1"/>
  <c r="F206" i="3" a="1"/>
  <c r="F206" i="3" s="1"/>
  <c r="E207" i="3" a="1"/>
  <c r="E207" i="3" s="1"/>
  <c r="F207" i="3" a="1"/>
  <c r="F207" i="3" s="1"/>
  <c r="E208" i="3" a="1"/>
  <c r="E208" i="3" s="1"/>
  <c r="F208" i="3" a="1"/>
  <c r="F208" i="3" s="1"/>
  <c r="E209" i="3" a="1"/>
  <c r="E209" i="3" s="1"/>
  <c r="F209" i="3" a="1"/>
  <c r="F209" i="3" s="1"/>
  <c r="E210" i="3" a="1"/>
  <c r="E210" i="3" s="1"/>
  <c r="F210" i="3" a="1"/>
  <c r="F210" i="3" s="1"/>
  <c r="E211" i="3" a="1"/>
  <c r="E211" i="3" s="1"/>
  <c r="F211" i="3" a="1"/>
  <c r="F211" i="3" s="1"/>
  <c r="E212" i="3" a="1"/>
  <c r="E212" i="3" s="1"/>
  <c r="F212" i="3" a="1"/>
  <c r="F212" i="3" s="1"/>
  <c r="E213" i="3" a="1"/>
  <c r="E213" i="3" s="1"/>
  <c r="F213" i="3" a="1"/>
  <c r="F213" i="3" s="1"/>
  <c r="E214" i="3" a="1"/>
  <c r="E214" i="3" s="1"/>
  <c r="F214" i="3" a="1"/>
  <c r="F214" i="3" s="1"/>
  <c r="E215" i="3" a="1"/>
  <c r="E215" i="3" s="1"/>
  <c r="F215" i="3" a="1"/>
  <c r="F215" i="3" s="1"/>
  <c r="E216" i="3" a="1"/>
  <c r="E216" i="3" s="1"/>
  <c r="F216" i="3" a="1"/>
  <c r="F216" i="3" s="1"/>
  <c r="E217" i="3" a="1"/>
  <c r="E217" i="3" s="1"/>
  <c r="F217" i="3" a="1"/>
  <c r="F217" i="3" s="1"/>
  <c r="E218" i="3" a="1"/>
  <c r="E218" i="3" s="1"/>
  <c r="F218" i="3" a="1"/>
  <c r="F218" i="3" s="1"/>
  <c r="E219" i="3" a="1"/>
  <c r="E219" i="3" s="1"/>
  <c r="F219" i="3" a="1"/>
  <c r="F219" i="3" s="1"/>
  <c r="E220" i="3" a="1"/>
  <c r="E220" i="3" s="1"/>
  <c r="F220" i="3" a="1"/>
  <c r="F220" i="3" s="1"/>
  <c r="E221" i="3" a="1"/>
  <c r="E221" i="3" s="1"/>
  <c r="F221" i="3" a="1"/>
  <c r="F221" i="3" s="1"/>
  <c r="E222" i="3" a="1"/>
  <c r="E222" i="3" s="1"/>
  <c r="F222" i="3" a="1"/>
  <c r="F222" i="3" s="1"/>
  <c r="E223" i="3" a="1"/>
  <c r="E223" i="3" s="1"/>
  <c r="F223" i="3" a="1"/>
  <c r="F223" i="3" s="1"/>
  <c r="E224" i="3" a="1"/>
  <c r="E224" i="3" s="1"/>
  <c r="F224" i="3" a="1"/>
  <c r="F224" i="3" s="1"/>
  <c r="E225" i="3" a="1"/>
  <c r="E225" i="3" s="1"/>
  <c r="F225" i="3" a="1"/>
  <c r="F225" i="3" s="1"/>
  <c r="E226" i="3" a="1"/>
  <c r="E226" i="3" s="1"/>
  <c r="F226" i="3" a="1"/>
  <c r="F226" i="3" s="1"/>
  <c r="E227" i="3" a="1"/>
  <c r="E227" i="3" s="1"/>
  <c r="F227" i="3" a="1"/>
  <c r="F227" i="3" s="1"/>
  <c r="E228" i="3" a="1"/>
  <c r="E228" i="3" s="1"/>
  <c r="F228" i="3" a="1"/>
  <c r="F228" i="3" s="1"/>
  <c r="E229" i="3" a="1"/>
  <c r="E229" i="3" s="1"/>
  <c r="F229" i="3" a="1"/>
  <c r="F229" i="3" s="1"/>
  <c r="E230" i="3" a="1"/>
  <c r="E230" i="3" s="1"/>
  <c r="F230" i="3" a="1"/>
  <c r="F230" i="3" s="1"/>
  <c r="E231" i="3" a="1"/>
  <c r="E231" i="3" s="1"/>
  <c r="F231" i="3" a="1"/>
  <c r="F231" i="3" s="1"/>
  <c r="E232" i="3" a="1"/>
  <c r="E232" i="3" s="1"/>
  <c r="F232" i="3" a="1"/>
  <c r="F232" i="3" s="1"/>
  <c r="E233" i="3" a="1"/>
  <c r="E233" i="3" s="1"/>
  <c r="F233" i="3" a="1"/>
  <c r="F233" i="3" s="1"/>
  <c r="E234" i="3" a="1"/>
  <c r="E234" i="3" s="1"/>
  <c r="F234" i="3" a="1"/>
  <c r="F234" i="3" s="1"/>
  <c r="E235" i="3" a="1"/>
  <c r="E235" i="3" s="1"/>
  <c r="F235" i="3" a="1"/>
  <c r="F235" i="3" s="1"/>
  <c r="E236" i="3" a="1"/>
  <c r="E236" i="3" s="1"/>
  <c r="F236" i="3" a="1"/>
  <c r="F236" i="3" s="1"/>
  <c r="E237" i="3" a="1"/>
  <c r="E237" i="3" s="1"/>
  <c r="F237" i="3" a="1"/>
  <c r="F237" i="3" s="1"/>
  <c r="E238" i="3" a="1"/>
  <c r="E238" i="3" s="1"/>
  <c r="F238" i="3" a="1"/>
  <c r="F238" i="3" s="1"/>
  <c r="E239" i="3" a="1"/>
  <c r="E239" i="3" s="1"/>
  <c r="F239" i="3" a="1"/>
  <c r="F239" i="3" s="1"/>
  <c r="E240" i="3" a="1"/>
  <c r="E240" i="3" s="1"/>
  <c r="F240" i="3" a="1"/>
  <c r="F240" i="3" s="1"/>
  <c r="E241" i="3" a="1"/>
  <c r="E241" i="3" s="1"/>
  <c r="F241" i="3" a="1"/>
  <c r="F241" i="3" s="1"/>
  <c r="E242" i="3" a="1"/>
  <c r="E242" i="3" s="1"/>
  <c r="F242" i="3" a="1"/>
  <c r="F242" i="3" s="1"/>
  <c r="E243" i="3" a="1"/>
  <c r="E243" i="3" s="1"/>
  <c r="F243" i="3" a="1"/>
  <c r="F243" i="3" s="1"/>
  <c r="E244" i="3" a="1"/>
  <c r="E244" i="3" s="1"/>
  <c r="F244" i="3" a="1"/>
  <c r="F244" i="3" s="1"/>
  <c r="E245" i="3" a="1"/>
  <c r="E245" i="3" s="1"/>
  <c r="F245" i="3" a="1"/>
  <c r="F245" i="3" s="1"/>
  <c r="E246" i="3" a="1"/>
  <c r="E246" i="3" s="1"/>
  <c r="F246" i="3" a="1"/>
  <c r="F246" i="3" s="1"/>
  <c r="E247" i="3" a="1"/>
  <c r="E247" i="3" s="1"/>
  <c r="F247" i="3" a="1"/>
  <c r="F247" i="3" s="1"/>
  <c r="E248" i="3" a="1"/>
  <c r="E248" i="3" s="1"/>
  <c r="F248" i="3" a="1"/>
  <c r="F248" i="3" s="1"/>
  <c r="E249" i="3" a="1"/>
  <c r="E249" i="3" s="1"/>
  <c r="F249" i="3" a="1"/>
  <c r="F249" i="3" s="1"/>
  <c r="E250" i="3" a="1"/>
  <c r="E250" i="3" s="1"/>
  <c r="F250" i="3" a="1"/>
  <c r="F250" i="3" s="1"/>
  <c r="E251" i="3" a="1"/>
  <c r="E251" i="3" s="1"/>
  <c r="F251" i="3" a="1"/>
  <c r="F251" i="3" s="1"/>
  <c r="E252" i="3" a="1"/>
  <c r="E252" i="3" s="1"/>
  <c r="F252" i="3" a="1"/>
  <c r="F252" i="3" s="1"/>
  <c r="E253" i="3" a="1"/>
  <c r="E253" i="3" s="1"/>
  <c r="F253" i="3" a="1"/>
  <c r="F253" i="3" s="1"/>
  <c r="E254" i="3" a="1"/>
  <c r="E254" i="3" s="1"/>
  <c r="F254" i="3" a="1"/>
  <c r="F254" i="3" s="1"/>
  <c r="E255" i="3" a="1"/>
  <c r="E255" i="3" s="1"/>
  <c r="F255" i="3" a="1"/>
  <c r="F255" i="3" s="1"/>
  <c r="E256" i="3" a="1"/>
  <c r="E256" i="3" s="1"/>
  <c r="F256" i="3" a="1"/>
  <c r="F256" i="3" s="1"/>
  <c r="E257" i="3" a="1"/>
  <c r="E257" i="3" s="1"/>
  <c r="F257" i="3" a="1"/>
  <c r="F257" i="3" s="1"/>
  <c r="E258" i="3" a="1"/>
  <c r="E258" i="3" s="1"/>
  <c r="F258" i="3" a="1"/>
  <c r="F258" i="3" s="1"/>
  <c r="E259" i="3" a="1"/>
  <c r="E259" i="3" s="1"/>
  <c r="F259" i="3" a="1"/>
  <c r="F259" i="3" s="1"/>
  <c r="E260" i="3" a="1"/>
  <c r="E260" i="3" s="1"/>
  <c r="F260" i="3" a="1"/>
  <c r="F260" i="3" s="1"/>
  <c r="E261" i="3" a="1"/>
  <c r="E261" i="3" s="1"/>
  <c r="F261" i="3" a="1"/>
  <c r="F261" i="3" s="1"/>
  <c r="E262" i="3" a="1"/>
  <c r="E262" i="3" s="1"/>
  <c r="F262" i="3" a="1"/>
  <c r="F262" i="3" s="1"/>
  <c r="E263" i="3" a="1"/>
  <c r="E263" i="3" s="1"/>
  <c r="F263" i="3" a="1"/>
  <c r="F263" i="3" s="1"/>
  <c r="E264" i="3" a="1"/>
  <c r="E264" i="3" s="1"/>
  <c r="F264" i="3" a="1"/>
  <c r="F264" i="3" s="1"/>
  <c r="E265" i="3" a="1"/>
  <c r="E265" i="3" s="1"/>
  <c r="F265" i="3" a="1"/>
  <c r="F265" i="3" s="1"/>
  <c r="E266" i="3" a="1"/>
  <c r="E266" i="3" s="1"/>
  <c r="F266" i="3" a="1"/>
  <c r="F266" i="3" s="1"/>
  <c r="E267" i="3" a="1"/>
  <c r="E267" i="3" s="1"/>
  <c r="F267" i="3" a="1"/>
  <c r="F267" i="3" s="1"/>
  <c r="E268" i="3" a="1"/>
  <c r="E268" i="3" s="1"/>
  <c r="F268" i="3" a="1"/>
  <c r="F268" i="3" s="1"/>
  <c r="E269" i="3" a="1"/>
  <c r="E269" i="3" s="1"/>
  <c r="F269" i="3" a="1"/>
  <c r="F269" i="3" s="1"/>
  <c r="E270" i="3" a="1"/>
  <c r="E270" i="3" s="1"/>
  <c r="F270" i="3" a="1"/>
  <c r="F270" i="3" s="1"/>
  <c r="E271" i="3" a="1"/>
  <c r="E271" i="3" s="1"/>
  <c r="F271" i="3" a="1"/>
  <c r="F271" i="3" s="1"/>
  <c r="E272" i="3" a="1"/>
  <c r="E272" i="3" s="1"/>
  <c r="F272" i="3" a="1"/>
  <c r="F272" i="3" s="1"/>
  <c r="E273" i="3" a="1"/>
  <c r="E273" i="3" s="1"/>
  <c r="F273" i="3" a="1"/>
  <c r="F273" i="3" s="1"/>
  <c r="E274" i="3" a="1"/>
  <c r="E274" i="3" s="1"/>
  <c r="F274" i="3" a="1"/>
  <c r="F274" i="3" s="1"/>
  <c r="E275" i="3" a="1"/>
  <c r="E275" i="3" s="1"/>
  <c r="F275" i="3" a="1"/>
  <c r="F275" i="3" s="1"/>
  <c r="E276" i="3" a="1"/>
  <c r="E276" i="3" s="1"/>
  <c r="F276" i="3" a="1"/>
  <c r="F276" i="3" s="1"/>
  <c r="E277" i="3" a="1"/>
  <c r="E277" i="3" s="1"/>
  <c r="F277" i="3" a="1"/>
  <c r="F277" i="3" s="1"/>
  <c r="E278" i="3" a="1"/>
  <c r="E278" i="3" s="1"/>
  <c r="F278" i="3" a="1"/>
  <c r="F278" i="3" s="1"/>
  <c r="E279" i="3" a="1"/>
  <c r="E279" i="3" s="1"/>
  <c r="F279" i="3" a="1"/>
  <c r="F279" i="3" s="1"/>
  <c r="E280" i="3" a="1"/>
  <c r="E280" i="3" s="1"/>
  <c r="F280" i="3" a="1"/>
  <c r="F280" i="3" s="1"/>
  <c r="E281" i="3" a="1"/>
  <c r="E281" i="3" s="1"/>
  <c r="F281" i="3" a="1"/>
  <c r="F281" i="3" s="1"/>
  <c r="E282" i="3" a="1"/>
  <c r="E282" i="3" s="1"/>
  <c r="F282" i="3" a="1"/>
  <c r="F282" i="3" s="1"/>
  <c r="E283" i="3" a="1"/>
  <c r="E283" i="3" s="1"/>
  <c r="F283" i="3" a="1"/>
  <c r="F283" i="3" s="1"/>
  <c r="E284" i="3" a="1"/>
  <c r="E284" i="3" s="1"/>
  <c r="F284" i="3" a="1"/>
  <c r="F284" i="3" s="1"/>
  <c r="E285" i="3" a="1"/>
  <c r="E285" i="3" s="1"/>
  <c r="F285" i="3" a="1"/>
  <c r="F285" i="3" s="1"/>
  <c r="E286" i="3" a="1"/>
  <c r="E286" i="3" s="1"/>
  <c r="F286" i="3" a="1"/>
  <c r="F286" i="3" s="1"/>
  <c r="E287" i="3" a="1"/>
  <c r="E287" i="3" s="1"/>
  <c r="F287" i="3" a="1"/>
  <c r="F287" i="3" s="1"/>
  <c r="E288" i="3" a="1"/>
  <c r="E288" i="3" s="1"/>
  <c r="F288" i="3" a="1"/>
  <c r="F288" i="3" s="1"/>
  <c r="E289" i="3" a="1"/>
  <c r="E289" i="3" s="1"/>
  <c r="F289" i="3" a="1"/>
  <c r="F289" i="3" s="1"/>
  <c r="E290" i="3" a="1"/>
  <c r="E290" i="3" s="1"/>
  <c r="F290" i="3" a="1"/>
  <c r="F290" i="3" s="1"/>
  <c r="E291" i="3" a="1"/>
  <c r="E291" i="3" s="1"/>
  <c r="F291" i="3" a="1"/>
  <c r="F291" i="3" s="1"/>
  <c r="E292" i="3" a="1"/>
  <c r="E292" i="3" s="1"/>
  <c r="F292" i="3" a="1"/>
  <c r="F292" i="3" s="1"/>
  <c r="E293" i="3" a="1"/>
  <c r="E293" i="3" s="1"/>
  <c r="F293" i="3" a="1"/>
  <c r="F293" i="3" s="1"/>
  <c r="E294" i="3" a="1"/>
  <c r="E294" i="3" s="1"/>
  <c r="F294" i="3" a="1"/>
  <c r="F294" i="3" s="1"/>
  <c r="E295" i="3" a="1"/>
  <c r="E295" i="3" s="1"/>
  <c r="F295" i="3" a="1"/>
  <c r="F295" i="3" s="1"/>
  <c r="E296" i="3" a="1"/>
  <c r="E296" i="3" s="1"/>
  <c r="F296" i="3" a="1"/>
  <c r="F296" i="3" s="1"/>
  <c r="E297" i="3" a="1"/>
  <c r="E297" i="3" s="1"/>
  <c r="F297" i="3" a="1"/>
  <c r="F297" i="3" s="1"/>
  <c r="E298" i="3" a="1"/>
  <c r="E298" i="3" s="1"/>
  <c r="F298" i="3" a="1"/>
  <c r="F298" i="3" s="1"/>
  <c r="E299" i="3" a="1"/>
  <c r="E299" i="3" s="1"/>
  <c r="F299" i="3" a="1"/>
  <c r="F299" i="3" s="1"/>
  <c r="E300" i="3" a="1"/>
  <c r="E300" i="3" s="1"/>
  <c r="F300" i="3" a="1"/>
  <c r="F300" i="3" s="1"/>
  <c r="E301" i="3" a="1"/>
  <c r="E301" i="3" s="1"/>
  <c r="F301" i="3" a="1"/>
  <c r="F301" i="3" s="1"/>
  <c r="E302" i="3" a="1"/>
  <c r="E302" i="3" s="1"/>
  <c r="F302" i="3" a="1"/>
  <c r="F302" i="3" s="1"/>
  <c r="E303" i="3" a="1"/>
  <c r="E303" i="3" s="1"/>
  <c r="F303" i="3" a="1"/>
  <c r="F303" i="3" s="1"/>
  <c r="E304" i="3" a="1"/>
  <c r="E304" i="3" s="1"/>
  <c r="F304" i="3" a="1"/>
  <c r="F304" i="3" s="1"/>
  <c r="E305" i="3" a="1"/>
  <c r="E305" i="3" s="1"/>
  <c r="F305" i="3" a="1"/>
  <c r="F305" i="3" s="1"/>
  <c r="E306" i="3" a="1"/>
  <c r="E306" i="3" s="1"/>
  <c r="F306" i="3" a="1"/>
  <c r="F306" i="3" s="1"/>
  <c r="E307" i="3" a="1"/>
  <c r="E307" i="3" s="1"/>
  <c r="F307" i="3" a="1"/>
  <c r="F307" i="3" s="1"/>
  <c r="E308" i="3" a="1"/>
  <c r="E308" i="3" s="1"/>
  <c r="F308" i="3" a="1"/>
  <c r="F308" i="3" s="1"/>
  <c r="E309" i="3" a="1"/>
  <c r="E309" i="3" s="1"/>
  <c r="F309" i="3" a="1"/>
  <c r="F309" i="3" s="1"/>
  <c r="E310" i="3" a="1"/>
  <c r="E310" i="3" s="1"/>
  <c r="F310" i="3" a="1"/>
  <c r="F310" i="3" s="1"/>
  <c r="E311" i="3" a="1"/>
  <c r="E311" i="3" s="1"/>
  <c r="F311" i="3" a="1"/>
  <c r="F311" i="3" s="1"/>
  <c r="E312" i="3" a="1"/>
  <c r="E312" i="3" s="1"/>
  <c r="F312" i="3" a="1"/>
  <c r="F312" i="3" s="1"/>
  <c r="E313" i="3" a="1"/>
  <c r="E313" i="3" s="1"/>
  <c r="F313" i="3" a="1"/>
  <c r="F313" i="3" s="1"/>
  <c r="E314" i="3" a="1"/>
  <c r="E314" i="3" s="1"/>
  <c r="F314" i="3" a="1"/>
  <c r="F314" i="3" s="1"/>
  <c r="E315" i="3" a="1"/>
  <c r="E315" i="3" s="1"/>
  <c r="F315" i="3" a="1"/>
  <c r="F315" i="3" s="1"/>
  <c r="E316" i="3" a="1"/>
  <c r="E316" i="3" s="1"/>
  <c r="F316" i="3" a="1"/>
  <c r="F316" i="3" s="1"/>
  <c r="E317" i="3" a="1"/>
  <c r="E317" i="3" s="1"/>
  <c r="F317" i="3" a="1"/>
  <c r="F317" i="3" s="1"/>
  <c r="E318" i="3" a="1"/>
  <c r="E318" i="3" s="1"/>
  <c r="F318" i="3" a="1"/>
  <c r="F318" i="3" s="1"/>
  <c r="E319" i="3" a="1"/>
  <c r="E319" i="3" s="1"/>
  <c r="F319" i="3" a="1"/>
  <c r="F319" i="3" s="1"/>
  <c r="E320" i="3" a="1"/>
  <c r="E320" i="3" s="1"/>
  <c r="F320" i="3" a="1"/>
  <c r="F320" i="3" s="1"/>
  <c r="E321" i="3" a="1"/>
  <c r="E321" i="3" s="1"/>
  <c r="F321" i="3" a="1"/>
  <c r="F321" i="3" s="1"/>
  <c r="E322" i="3" a="1"/>
  <c r="E322" i="3" s="1"/>
  <c r="F322" i="3" a="1"/>
  <c r="F322" i="3" s="1"/>
  <c r="E323" i="3" a="1"/>
  <c r="E323" i="3" s="1"/>
  <c r="F323" i="3" a="1"/>
  <c r="F323" i="3" s="1"/>
  <c r="E324" i="3" a="1"/>
  <c r="E324" i="3" s="1"/>
  <c r="F324" i="3" a="1"/>
  <c r="F324" i="3" s="1"/>
  <c r="E325" i="3" a="1"/>
  <c r="E325" i="3" s="1"/>
  <c r="F325" i="3" a="1"/>
  <c r="F325" i="3" s="1"/>
  <c r="E326" i="3" a="1"/>
  <c r="E326" i="3" s="1"/>
  <c r="F326" i="3" a="1"/>
  <c r="F326" i="3" s="1"/>
  <c r="E327" i="3" a="1"/>
  <c r="E327" i="3" s="1"/>
  <c r="F327" i="3" a="1"/>
  <c r="F327" i="3" s="1"/>
  <c r="E328" i="3" a="1"/>
  <c r="E328" i="3" s="1"/>
  <c r="F328" i="3" a="1"/>
  <c r="F328" i="3" s="1"/>
  <c r="E329" i="3" a="1"/>
  <c r="E329" i="3" s="1"/>
  <c r="F329" i="3" a="1"/>
  <c r="F329" i="3" s="1"/>
  <c r="E330" i="3" a="1"/>
  <c r="E330" i="3" s="1"/>
  <c r="F330" i="3" a="1"/>
  <c r="F330" i="3" s="1"/>
  <c r="E331" i="3" a="1"/>
  <c r="E331" i="3" s="1"/>
  <c r="F331" i="3" a="1"/>
  <c r="F331" i="3" s="1"/>
  <c r="E332" i="3" a="1"/>
  <c r="E332" i="3" s="1"/>
  <c r="F332" i="3" a="1"/>
  <c r="F332" i="3" s="1"/>
  <c r="E333" i="3" a="1"/>
  <c r="E333" i="3" s="1"/>
  <c r="F333" i="3" a="1"/>
  <c r="F333" i="3" s="1"/>
  <c r="E334" i="3" a="1"/>
  <c r="E334" i="3" s="1"/>
  <c r="F334" i="3" a="1"/>
  <c r="F334" i="3" s="1"/>
  <c r="E335" i="3" a="1"/>
  <c r="E335" i="3" s="1"/>
  <c r="F335" i="3" a="1"/>
  <c r="F335" i="3" s="1"/>
  <c r="E336" i="3" a="1"/>
  <c r="E336" i="3" s="1"/>
  <c r="F336" i="3" a="1"/>
  <c r="F336" i="3" s="1"/>
  <c r="E337" i="3" a="1"/>
  <c r="E337" i="3" s="1"/>
  <c r="F337" i="3" a="1"/>
  <c r="F337" i="3" s="1"/>
  <c r="E338" i="3" a="1"/>
  <c r="E338" i="3" s="1"/>
  <c r="F338" i="3" a="1"/>
  <c r="F338" i="3" s="1"/>
  <c r="E339" i="3" a="1"/>
  <c r="E339" i="3" s="1"/>
  <c r="F339" i="3" a="1"/>
  <c r="F339" i="3" s="1"/>
  <c r="E340" i="3" a="1"/>
  <c r="E340" i="3" s="1"/>
  <c r="F340" i="3" a="1"/>
  <c r="F340" i="3" s="1"/>
  <c r="E341" i="3" a="1"/>
  <c r="E341" i="3" s="1"/>
  <c r="F341" i="3" a="1"/>
  <c r="F341" i="3" s="1"/>
  <c r="E342" i="3" a="1"/>
  <c r="E342" i="3" s="1"/>
  <c r="F342" i="3" a="1"/>
  <c r="F342" i="3" s="1"/>
  <c r="E343" i="3" a="1"/>
  <c r="E343" i="3" s="1"/>
  <c r="F343" i="3" a="1"/>
  <c r="F343" i="3" s="1"/>
  <c r="E344" i="3" a="1"/>
  <c r="E344" i="3" s="1"/>
  <c r="F344" i="3" a="1"/>
  <c r="F344" i="3" s="1"/>
  <c r="E345" i="3" a="1"/>
  <c r="E345" i="3" s="1"/>
  <c r="F345" i="3" a="1"/>
  <c r="F345" i="3" s="1"/>
  <c r="E346" i="3" a="1"/>
  <c r="E346" i="3" s="1"/>
  <c r="F346" i="3" a="1"/>
  <c r="F346" i="3" s="1"/>
  <c r="E347" i="3" a="1"/>
  <c r="E347" i="3" s="1"/>
  <c r="F347" i="3" a="1"/>
  <c r="F347" i="3" s="1"/>
  <c r="E348" i="3" a="1"/>
  <c r="E348" i="3" s="1"/>
  <c r="F348" i="3" a="1"/>
  <c r="F348" i="3" s="1"/>
  <c r="E349" i="3" a="1"/>
  <c r="E349" i="3" s="1"/>
  <c r="F349" i="3" a="1"/>
  <c r="F349" i="3" s="1"/>
  <c r="E350" i="3" a="1"/>
  <c r="E350" i="3" s="1"/>
  <c r="F350" i="3" a="1"/>
  <c r="F350" i="3" s="1"/>
  <c r="E351" i="3" a="1"/>
  <c r="E351" i="3" s="1"/>
  <c r="F351" i="3" a="1"/>
  <c r="F351" i="3" s="1"/>
  <c r="E352" i="3" a="1"/>
  <c r="E352" i="3" s="1"/>
  <c r="F352" i="3" a="1"/>
  <c r="F352" i="3" s="1"/>
  <c r="E353" i="3" a="1"/>
  <c r="E353" i="3" s="1"/>
  <c r="F353" i="3" a="1"/>
  <c r="F353" i="3" s="1"/>
  <c r="E354" i="3" a="1"/>
  <c r="E354" i="3" s="1"/>
  <c r="F354" i="3" a="1"/>
  <c r="F354" i="3" s="1"/>
  <c r="E355" i="3" a="1"/>
  <c r="E355" i="3" s="1"/>
  <c r="F355" i="3" a="1"/>
  <c r="F355" i="3" s="1"/>
  <c r="E356" i="3" a="1"/>
  <c r="E356" i="3" s="1"/>
  <c r="F356" i="3" a="1"/>
  <c r="F356" i="3" s="1"/>
  <c r="E357" i="3" a="1"/>
  <c r="E357" i="3" s="1"/>
  <c r="F357" i="3" a="1"/>
  <c r="F357" i="3" s="1"/>
  <c r="E358" i="3" a="1"/>
  <c r="E358" i="3" s="1"/>
  <c r="F358" i="3" a="1"/>
  <c r="F358" i="3" s="1"/>
  <c r="E359" i="3" a="1"/>
  <c r="E359" i="3" s="1"/>
  <c r="F359" i="3" a="1"/>
  <c r="F359" i="3" s="1"/>
  <c r="E360" i="3" a="1"/>
  <c r="E360" i="3" s="1"/>
  <c r="F360" i="3" a="1"/>
  <c r="F360" i="3" s="1"/>
  <c r="E361" i="3" a="1"/>
  <c r="E361" i="3" s="1"/>
  <c r="F361" i="3" a="1"/>
  <c r="F361" i="3" s="1"/>
  <c r="E362" i="3" a="1"/>
  <c r="E362" i="3" s="1"/>
  <c r="F362" i="3" a="1"/>
  <c r="F362" i="3" s="1"/>
  <c r="E363" i="3" a="1"/>
  <c r="E363" i="3" s="1"/>
  <c r="F363" i="3" a="1"/>
  <c r="F363" i="3" s="1"/>
  <c r="E364" i="3" a="1"/>
  <c r="E364" i="3" s="1"/>
  <c r="F364" i="3" a="1"/>
  <c r="F364" i="3" s="1"/>
  <c r="E365" i="3" a="1"/>
  <c r="E365" i="3" s="1"/>
  <c r="F365" i="3" a="1"/>
  <c r="F365" i="3" s="1"/>
  <c r="E366" i="3" a="1"/>
  <c r="E366" i="3" s="1"/>
  <c r="F366" i="3" a="1"/>
  <c r="F366" i="3" s="1"/>
  <c r="E367" i="3" a="1"/>
  <c r="E367" i="3" s="1"/>
  <c r="F367" i="3" a="1"/>
  <c r="F367" i="3" s="1"/>
  <c r="E368" i="3" a="1"/>
  <c r="E368" i="3" s="1"/>
  <c r="F368" i="3" a="1"/>
  <c r="F368" i="3" s="1"/>
  <c r="E369" i="3" a="1"/>
  <c r="E369" i="3" s="1"/>
  <c r="F369" i="3" a="1"/>
  <c r="F369" i="3" s="1"/>
  <c r="E370" i="3" a="1"/>
  <c r="E370" i="3" s="1"/>
  <c r="F370" i="3" a="1"/>
  <c r="F370" i="3" s="1"/>
  <c r="E371" i="3" a="1"/>
  <c r="E371" i="3" s="1"/>
  <c r="F371" i="3" a="1"/>
  <c r="F371" i="3" s="1"/>
  <c r="E372" i="3" a="1"/>
  <c r="E372" i="3" s="1"/>
  <c r="F372" i="3" a="1"/>
  <c r="F372" i="3" s="1"/>
  <c r="E373" i="3" a="1"/>
  <c r="E373" i="3" s="1"/>
  <c r="F373" i="3" a="1"/>
  <c r="F373" i="3" s="1"/>
  <c r="E374" i="3" a="1"/>
  <c r="E374" i="3" s="1"/>
  <c r="F374" i="3" a="1"/>
  <c r="F374" i="3" s="1"/>
  <c r="E375" i="3" a="1"/>
  <c r="E375" i="3" s="1"/>
  <c r="F375" i="3" a="1"/>
  <c r="F375" i="3" s="1"/>
  <c r="E376" i="3" a="1"/>
  <c r="E376" i="3" s="1"/>
  <c r="F376" i="3" a="1"/>
  <c r="F376" i="3" s="1"/>
  <c r="E377" i="3" a="1"/>
  <c r="E377" i="3" s="1"/>
  <c r="F377" i="3" a="1"/>
  <c r="F377" i="3" s="1"/>
  <c r="E378" i="3" a="1"/>
  <c r="E378" i="3" s="1"/>
  <c r="F378" i="3" a="1"/>
  <c r="F378" i="3" s="1"/>
  <c r="E379" i="3" a="1"/>
  <c r="E379" i="3" s="1"/>
  <c r="F379" i="3" a="1"/>
  <c r="F379" i="3" s="1"/>
  <c r="E380" i="3" a="1"/>
  <c r="E380" i="3" s="1"/>
  <c r="F380" i="3" a="1"/>
  <c r="F380" i="3" s="1"/>
  <c r="E381" i="3" a="1"/>
  <c r="E381" i="3" s="1"/>
  <c r="F381" i="3" a="1"/>
  <c r="F381" i="3" s="1"/>
  <c r="E382" i="3" a="1"/>
  <c r="E382" i="3" s="1"/>
  <c r="F382" i="3" a="1"/>
  <c r="F382" i="3" s="1"/>
  <c r="E383" i="3" a="1"/>
  <c r="E383" i="3" s="1"/>
  <c r="F383" i="3" a="1"/>
  <c r="F383" i="3" s="1"/>
  <c r="E384" i="3" a="1"/>
  <c r="E384" i="3" s="1"/>
  <c r="F384" i="3" a="1"/>
  <c r="F384" i="3" s="1"/>
  <c r="E385" i="3" a="1"/>
  <c r="E385" i="3" s="1"/>
  <c r="F385" i="3" a="1"/>
  <c r="F385" i="3" s="1"/>
  <c r="E386" i="3" a="1"/>
  <c r="E386" i="3" s="1"/>
  <c r="F386" i="3" a="1"/>
  <c r="F386" i="3" s="1"/>
  <c r="E387" i="3" a="1"/>
  <c r="E387" i="3" s="1"/>
  <c r="F387" i="3" a="1"/>
  <c r="F387" i="3" s="1"/>
  <c r="E388" i="3" a="1"/>
  <c r="E388" i="3" s="1"/>
  <c r="F388" i="3" a="1"/>
  <c r="F388" i="3" s="1"/>
  <c r="E389" i="3" a="1"/>
  <c r="E389" i="3" s="1"/>
  <c r="F389" i="3" a="1"/>
  <c r="F389" i="3" s="1"/>
  <c r="E390" i="3" a="1"/>
  <c r="E390" i="3" s="1"/>
  <c r="F390" i="3" a="1"/>
  <c r="F390" i="3" s="1"/>
  <c r="E391" i="3" a="1"/>
  <c r="E391" i="3" s="1"/>
  <c r="F391" i="3" a="1"/>
  <c r="F391" i="3" s="1"/>
  <c r="E392" i="3" a="1"/>
  <c r="E392" i="3" s="1"/>
  <c r="F392" i="3" a="1"/>
  <c r="F392" i="3" s="1"/>
  <c r="E393" i="3" a="1"/>
  <c r="E393" i="3" s="1"/>
  <c r="F393" i="3" a="1"/>
  <c r="F393" i="3" s="1"/>
  <c r="E394" i="3" a="1"/>
  <c r="E394" i="3" s="1"/>
  <c r="F394" i="3" a="1"/>
  <c r="F394" i="3" s="1"/>
  <c r="E395" i="3" a="1"/>
  <c r="E395" i="3" s="1"/>
  <c r="F395" i="3" a="1"/>
  <c r="F395" i="3" s="1"/>
  <c r="E396" i="3" a="1"/>
  <c r="E396" i="3" s="1"/>
  <c r="F396" i="3" a="1"/>
  <c r="F396" i="3" s="1"/>
  <c r="E397" i="3" a="1"/>
  <c r="E397" i="3" s="1"/>
  <c r="F397" i="3" a="1"/>
  <c r="F397" i="3" s="1"/>
  <c r="E398" i="3" a="1"/>
  <c r="E398" i="3" s="1"/>
  <c r="F398" i="3" a="1"/>
  <c r="F398" i="3" s="1"/>
  <c r="E399" i="3" a="1"/>
  <c r="E399" i="3" s="1"/>
  <c r="F399" i="3" a="1"/>
  <c r="F399" i="3" s="1"/>
  <c r="E400" i="3" a="1"/>
  <c r="E400" i="3" s="1"/>
  <c r="F400" i="3" a="1"/>
  <c r="F400" i="3" s="1"/>
  <c r="E401" i="3" a="1"/>
  <c r="E401" i="3" s="1"/>
  <c r="F401" i="3" a="1"/>
  <c r="F401" i="3" s="1"/>
  <c r="E402" i="3" a="1"/>
  <c r="E402" i="3" s="1"/>
  <c r="F402" i="3" a="1"/>
  <c r="F402" i="3" s="1"/>
  <c r="E403" i="3" a="1"/>
  <c r="E403" i="3" s="1"/>
  <c r="F403" i="3" a="1"/>
  <c r="F403" i="3" s="1"/>
  <c r="E404" i="3" a="1"/>
  <c r="E404" i="3" s="1"/>
  <c r="F404" i="3" a="1"/>
  <c r="F404" i="3" s="1"/>
  <c r="E405" i="3" a="1"/>
  <c r="E405" i="3" s="1"/>
  <c r="F405" i="3" a="1"/>
  <c r="F405" i="3" s="1"/>
  <c r="E406" i="3" a="1"/>
  <c r="E406" i="3" s="1"/>
  <c r="F406" i="3" a="1"/>
  <c r="F406" i="3" s="1"/>
  <c r="E407" i="3" a="1"/>
  <c r="E407" i="3" s="1"/>
  <c r="F407" i="3" a="1"/>
  <c r="F407" i="3" s="1"/>
  <c r="E408" i="3" a="1"/>
  <c r="E408" i="3" s="1"/>
  <c r="F408" i="3" a="1"/>
  <c r="F408" i="3" s="1"/>
  <c r="E409" i="3" a="1"/>
  <c r="E409" i="3" s="1"/>
  <c r="F409" i="3" a="1"/>
  <c r="F409" i="3" s="1"/>
  <c r="E410" i="3" a="1"/>
  <c r="E410" i="3" s="1"/>
  <c r="F410" i="3" a="1"/>
  <c r="F410" i="3" s="1"/>
  <c r="E411" i="3" a="1"/>
  <c r="E411" i="3" s="1"/>
  <c r="F411" i="3" a="1"/>
  <c r="F411" i="3" s="1"/>
  <c r="E412" i="3" a="1"/>
  <c r="E412" i="3" s="1"/>
  <c r="F412" i="3" a="1"/>
  <c r="F412" i="3" s="1"/>
  <c r="E413" i="3" a="1"/>
  <c r="E413" i="3" s="1"/>
  <c r="F413" i="3" a="1"/>
  <c r="F413" i="3" s="1"/>
  <c r="E414" i="3" a="1"/>
  <c r="E414" i="3" s="1"/>
  <c r="F414" i="3" a="1"/>
  <c r="F414" i="3" s="1"/>
  <c r="E415" i="3" a="1"/>
  <c r="E415" i="3" s="1"/>
  <c r="F415" i="3" a="1"/>
  <c r="F415" i="3" s="1"/>
  <c r="E416" i="3" a="1"/>
  <c r="E416" i="3" s="1"/>
  <c r="F416" i="3" a="1"/>
  <c r="F416" i="3" s="1"/>
  <c r="E417" i="3" a="1"/>
  <c r="E417" i="3" s="1"/>
  <c r="F417" i="3" a="1"/>
  <c r="F417" i="3" s="1"/>
  <c r="E418" i="3" a="1"/>
  <c r="E418" i="3" s="1"/>
  <c r="F418" i="3" a="1"/>
  <c r="F418" i="3" s="1"/>
  <c r="E419" i="3" a="1"/>
  <c r="E419" i="3" s="1"/>
  <c r="F419" i="3" a="1"/>
  <c r="F419" i="3" s="1"/>
  <c r="E420" i="3" a="1"/>
  <c r="E420" i="3" s="1"/>
  <c r="F420" i="3" a="1"/>
  <c r="F420" i="3" s="1"/>
  <c r="E421" i="3" a="1"/>
  <c r="E421" i="3" s="1"/>
  <c r="F421" i="3" a="1"/>
  <c r="F421" i="3" s="1"/>
  <c r="E422" i="3" a="1"/>
  <c r="E422" i="3" s="1"/>
  <c r="F422" i="3" a="1"/>
  <c r="F422" i="3" s="1"/>
  <c r="E423" i="3" a="1"/>
  <c r="E423" i="3" s="1"/>
  <c r="F423" i="3" a="1"/>
  <c r="F423" i="3" s="1"/>
  <c r="E424" i="3" a="1"/>
  <c r="E424" i="3" s="1"/>
  <c r="F424" i="3" a="1"/>
  <c r="F424" i="3" s="1"/>
  <c r="E425" i="3" a="1"/>
  <c r="E425" i="3" s="1"/>
  <c r="F425" i="3" a="1"/>
  <c r="F425" i="3" s="1"/>
  <c r="E426" i="3" a="1"/>
  <c r="E426" i="3" s="1"/>
  <c r="F426" i="3" a="1"/>
  <c r="F426" i="3" s="1"/>
  <c r="E427" i="3" a="1"/>
  <c r="E427" i="3" s="1"/>
  <c r="F427" i="3" a="1"/>
  <c r="F427" i="3" s="1"/>
  <c r="E428" i="3" a="1"/>
  <c r="E428" i="3" s="1"/>
  <c r="F428" i="3" a="1"/>
  <c r="F428" i="3" s="1"/>
  <c r="E429" i="3" a="1"/>
  <c r="E429" i="3" s="1"/>
  <c r="F429" i="3" a="1"/>
  <c r="F429" i="3" s="1"/>
  <c r="E430" i="3" a="1"/>
  <c r="E430" i="3" s="1"/>
  <c r="F430" i="3" a="1"/>
  <c r="F430" i="3" s="1"/>
  <c r="E431" i="3" a="1"/>
  <c r="E431" i="3" s="1"/>
  <c r="F431" i="3" a="1"/>
  <c r="F431" i="3" s="1"/>
  <c r="E432" i="3" a="1"/>
  <c r="E432" i="3" s="1"/>
  <c r="F432" i="3" a="1"/>
  <c r="F432" i="3" s="1"/>
  <c r="E433" i="3" a="1"/>
  <c r="E433" i="3" s="1"/>
  <c r="F433" i="3" a="1"/>
  <c r="F433" i="3" s="1"/>
  <c r="E434" i="3" a="1"/>
  <c r="E434" i="3" s="1"/>
  <c r="F434" i="3" a="1"/>
  <c r="F434" i="3" s="1"/>
  <c r="E435" i="3" a="1"/>
  <c r="E435" i="3" s="1"/>
  <c r="F435" i="3" a="1"/>
  <c r="F435" i="3" s="1"/>
  <c r="E436" i="3" a="1"/>
  <c r="E436" i="3" s="1"/>
  <c r="F436" i="3" a="1"/>
  <c r="F436" i="3" s="1"/>
  <c r="E437" i="3" a="1"/>
  <c r="E437" i="3" s="1"/>
  <c r="F437" i="3" a="1"/>
  <c r="F437" i="3" s="1"/>
  <c r="E438" i="3" a="1"/>
  <c r="E438" i="3" s="1"/>
  <c r="F438" i="3" a="1"/>
  <c r="F438" i="3" s="1"/>
  <c r="E439" i="3" a="1"/>
  <c r="E439" i="3" s="1"/>
  <c r="F439" i="3" a="1"/>
  <c r="F439" i="3" s="1"/>
  <c r="E440" i="3" a="1"/>
  <c r="E440" i="3" s="1"/>
  <c r="F440" i="3" a="1"/>
  <c r="F440" i="3" s="1"/>
  <c r="E441" i="3" a="1"/>
  <c r="E441" i="3" s="1"/>
  <c r="F441" i="3" a="1"/>
  <c r="F441" i="3" s="1"/>
  <c r="E442" i="3" a="1"/>
  <c r="E442" i="3" s="1"/>
  <c r="F442" i="3" a="1"/>
  <c r="F442" i="3" s="1"/>
  <c r="E443" i="3" a="1"/>
  <c r="E443" i="3" s="1"/>
  <c r="F443" i="3" a="1"/>
  <c r="F443" i="3" s="1"/>
  <c r="E444" i="3" a="1"/>
  <c r="E444" i="3" s="1"/>
  <c r="F444" i="3" a="1"/>
  <c r="F444" i="3" s="1"/>
  <c r="E445" i="3" a="1"/>
  <c r="E445" i="3" s="1"/>
  <c r="F445" i="3" a="1"/>
  <c r="F445" i="3" s="1"/>
  <c r="E446" i="3" a="1"/>
  <c r="E446" i="3" s="1"/>
  <c r="F446" i="3" a="1"/>
  <c r="F446" i="3" s="1"/>
  <c r="E447" i="3" a="1"/>
  <c r="E447" i="3" s="1"/>
  <c r="F447" i="3" a="1"/>
  <c r="F447" i="3" s="1"/>
  <c r="E448" i="3" a="1"/>
  <c r="E448" i="3" s="1"/>
  <c r="F448" i="3" a="1"/>
  <c r="F448" i="3" s="1"/>
  <c r="E449" i="3" a="1"/>
  <c r="E449" i="3" s="1"/>
  <c r="F449" i="3" a="1"/>
  <c r="F449" i="3" s="1"/>
  <c r="E450" i="3" a="1"/>
  <c r="E450" i="3" s="1"/>
  <c r="F450" i="3" a="1"/>
  <c r="F450" i="3" s="1"/>
  <c r="E451" i="3" a="1"/>
  <c r="E451" i="3" s="1"/>
  <c r="F451" i="3" a="1"/>
  <c r="F451" i="3" s="1"/>
  <c r="E452" i="3" a="1"/>
  <c r="E452" i="3" s="1"/>
  <c r="F452" i="3" a="1"/>
  <c r="F452" i="3" s="1"/>
  <c r="E453" i="3" a="1"/>
  <c r="E453" i="3" s="1"/>
  <c r="F453" i="3" a="1"/>
  <c r="F453" i="3" s="1"/>
  <c r="E454" i="3" a="1"/>
  <c r="E454" i="3" s="1"/>
  <c r="F454" i="3" a="1"/>
  <c r="F454" i="3" s="1"/>
  <c r="E455" i="3" a="1"/>
  <c r="E455" i="3" s="1"/>
  <c r="F455" i="3" a="1"/>
  <c r="F455" i="3" s="1"/>
  <c r="E456" i="3" a="1"/>
  <c r="E456" i="3" s="1"/>
  <c r="F456" i="3" a="1"/>
  <c r="F456" i="3" s="1"/>
  <c r="E457" i="3" a="1"/>
  <c r="E457" i="3" s="1"/>
  <c r="F457" i="3" a="1"/>
  <c r="F457" i="3" s="1"/>
  <c r="E458" i="3" a="1"/>
  <c r="E458" i="3" s="1"/>
  <c r="F458" i="3" a="1"/>
  <c r="F458" i="3" s="1"/>
  <c r="E459" i="3" a="1"/>
  <c r="E459" i="3" s="1"/>
  <c r="F459" i="3" a="1"/>
  <c r="F459" i="3" s="1"/>
  <c r="E460" i="3" a="1"/>
  <c r="E460" i="3" s="1"/>
  <c r="F460" i="3" a="1"/>
  <c r="F460" i="3" s="1"/>
  <c r="E461" i="3" a="1"/>
  <c r="E461" i="3" s="1"/>
  <c r="F461" i="3" a="1"/>
  <c r="F461" i="3" s="1"/>
  <c r="E462" i="3" a="1"/>
  <c r="E462" i="3" s="1"/>
  <c r="F462" i="3" a="1"/>
  <c r="F462" i="3" s="1"/>
  <c r="E463" i="3" a="1"/>
  <c r="E463" i="3" s="1"/>
  <c r="F463" i="3" a="1"/>
  <c r="F463" i="3" s="1"/>
  <c r="E464" i="3" a="1"/>
  <c r="E464" i="3" s="1"/>
  <c r="F464" i="3" a="1"/>
  <c r="F464" i="3" s="1"/>
  <c r="E465" i="3" a="1"/>
  <c r="E465" i="3" s="1"/>
  <c r="F465" i="3" a="1"/>
  <c r="F465" i="3" s="1"/>
  <c r="E466" i="3" a="1"/>
  <c r="E466" i="3" s="1"/>
  <c r="F466" i="3" a="1"/>
  <c r="F466" i="3" s="1"/>
  <c r="E467" i="3" a="1"/>
  <c r="E467" i="3" s="1"/>
  <c r="F467" i="3" a="1"/>
  <c r="F467" i="3" s="1"/>
  <c r="E468" i="3" a="1"/>
  <c r="E468" i="3" s="1"/>
  <c r="F468" i="3" a="1"/>
  <c r="F468" i="3" s="1"/>
  <c r="E469" i="3" a="1"/>
  <c r="E469" i="3" s="1"/>
  <c r="F469" i="3" a="1"/>
  <c r="F469" i="3" s="1"/>
  <c r="E470" i="3" a="1"/>
  <c r="E470" i="3" s="1"/>
  <c r="F470" i="3" a="1"/>
  <c r="F470" i="3" s="1"/>
  <c r="E471" i="3" a="1"/>
  <c r="E471" i="3" s="1"/>
  <c r="F471" i="3" a="1"/>
  <c r="F471" i="3" s="1"/>
  <c r="E472" i="3" a="1"/>
  <c r="E472" i="3" s="1"/>
  <c r="F472" i="3" a="1"/>
  <c r="F472" i="3" s="1"/>
  <c r="E473" i="3" a="1"/>
  <c r="E473" i="3" s="1"/>
  <c r="F473" i="3" a="1"/>
  <c r="F473" i="3" s="1"/>
  <c r="E474" i="3" a="1"/>
  <c r="E474" i="3" s="1"/>
  <c r="F474" i="3" a="1"/>
  <c r="F474" i="3" s="1"/>
  <c r="E475" i="3" a="1"/>
  <c r="E475" i="3" s="1"/>
  <c r="F475" i="3" a="1"/>
  <c r="F475" i="3" s="1"/>
  <c r="E476" i="3" a="1"/>
  <c r="E476" i="3" s="1"/>
  <c r="F476" i="3" a="1"/>
  <c r="F476" i="3" s="1"/>
  <c r="E477" i="3" a="1"/>
  <c r="E477" i="3" s="1"/>
  <c r="F477" i="3" a="1"/>
  <c r="F477" i="3" s="1"/>
  <c r="E478" i="3" a="1"/>
  <c r="E478" i="3" s="1"/>
  <c r="F478" i="3" a="1"/>
  <c r="F478" i="3" s="1"/>
  <c r="E479" i="3" a="1"/>
  <c r="E479" i="3" s="1"/>
  <c r="F479" i="3" a="1"/>
  <c r="F479" i="3" s="1"/>
  <c r="E480" i="3" a="1"/>
  <c r="E480" i="3" s="1"/>
  <c r="F480" i="3" a="1"/>
  <c r="F480" i="3" s="1"/>
  <c r="E481" i="3" a="1"/>
  <c r="E481" i="3" s="1"/>
  <c r="F481" i="3" a="1"/>
  <c r="F481" i="3" s="1"/>
  <c r="E482" i="3" a="1"/>
  <c r="E482" i="3" s="1"/>
  <c r="F482" i="3" a="1"/>
  <c r="F482" i="3" s="1"/>
  <c r="E483" i="3" a="1"/>
  <c r="E483" i="3" s="1"/>
  <c r="F483" i="3" a="1"/>
  <c r="F483" i="3" s="1"/>
  <c r="E484" i="3" a="1"/>
  <c r="E484" i="3" s="1"/>
  <c r="F484" i="3" a="1"/>
  <c r="F484" i="3" s="1"/>
  <c r="E485" i="3" a="1"/>
  <c r="E485" i="3" s="1"/>
  <c r="F485" i="3" a="1"/>
  <c r="F485" i="3" s="1"/>
  <c r="E486" i="3" a="1"/>
  <c r="E486" i="3" s="1"/>
  <c r="F486" i="3" a="1"/>
  <c r="F486" i="3" s="1"/>
  <c r="E487" i="3" a="1"/>
  <c r="E487" i="3" s="1"/>
  <c r="F487" i="3" a="1"/>
  <c r="F487" i="3" s="1"/>
  <c r="E488" i="3" a="1"/>
  <c r="E488" i="3" s="1"/>
  <c r="F488" i="3" a="1"/>
  <c r="F488" i="3" s="1"/>
  <c r="E489" i="3" a="1"/>
  <c r="E489" i="3" s="1"/>
  <c r="F489" i="3" a="1"/>
  <c r="F489" i="3" s="1"/>
  <c r="E490" i="3" a="1"/>
  <c r="E490" i="3" s="1"/>
  <c r="F490" i="3" a="1"/>
  <c r="F490" i="3" s="1"/>
  <c r="E491" i="3" a="1"/>
  <c r="E491" i="3" s="1"/>
  <c r="F491" i="3" a="1"/>
  <c r="F491" i="3" s="1"/>
  <c r="E492" i="3" a="1"/>
  <c r="E492" i="3" s="1"/>
  <c r="F492" i="3" a="1"/>
  <c r="F492" i="3" s="1"/>
  <c r="E493" i="3" a="1"/>
  <c r="E493" i="3" s="1"/>
  <c r="F493" i="3" a="1"/>
  <c r="F493" i="3" s="1"/>
  <c r="E494" i="3" a="1"/>
  <c r="E494" i="3" s="1"/>
  <c r="F494" i="3" a="1"/>
  <c r="F494" i="3" s="1"/>
  <c r="E495" i="3" a="1"/>
  <c r="E495" i="3" s="1"/>
  <c r="F495" i="3" a="1"/>
  <c r="F495" i="3" s="1"/>
  <c r="E496" i="3" a="1"/>
  <c r="E496" i="3" s="1"/>
  <c r="F496" i="3" a="1"/>
  <c r="F496" i="3" s="1"/>
  <c r="E497" i="3" a="1"/>
  <c r="E497" i="3" s="1"/>
  <c r="F497" i="3" a="1"/>
  <c r="F497" i="3" s="1"/>
  <c r="E498" i="3" a="1"/>
  <c r="E498" i="3" s="1"/>
  <c r="F498" i="3" a="1"/>
  <c r="F498" i="3" s="1"/>
  <c r="E499" i="3" a="1"/>
  <c r="E499" i="3" s="1"/>
  <c r="F499" i="3" a="1"/>
  <c r="F499" i="3" s="1"/>
  <c r="E500" i="3" a="1"/>
  <c r="E500" i="3" s="1"/>
  <c r="F500" i="3" a="1"/>
  <c r="F500" i="3" s="1"/>
  <c r="E501" i="3" a="1"/>
  <c r="E501" i="3" s="1"/>
  <c r="F501" i="3" a="1"/>
  <c r="F501" i="3" s="1"/>
  <c r="E502" i="3" a="1"/>
  <c r="E502" i="3" s="1"/>
  <c r="F502" i="3" a="1"/>
  <c r="F502" i="3" s="1"/>
  <c r="E503" i="3" a="1"/>
  <c r="E503" i="3" s="1"/>
  <c r="F503" i="3" a="1"/>
  <c r="F503" i="3" s="1"/>
  <c r="E504" i="3" a="1"/>
  <c r="E504" i="3" s="1"/>
  <c r="F504" i="3" a="1"/>
  <c r="F504" i="3" s="1"/>
  <c r="E505" i="3" a="1"/>
  <c r="E505" i="3" s="1"/>
  <c r="F505" i="3" a="1"/>
  <c r="F505" i="3" s="1"/>
  <c r="E506" i="3" a="1"/>
  <c r="E506" i="3" s="1"/>
  <c r="F506" i="3" a="1"/>
  <c r="F506" i="3" s="1"/>
  <c r="E507" i="3" a="1"/>
  <c r="E507" i="3" s="1"/>
  <c r="F507" i="3" a="1"/>
  <c r="F507" i="3" s="1"/>
  <c r="E508" i="3" a="1"/>
  <c r="E508" i="3" s="1"/>
  <c r="F508" i="3" a="1"/>
  <c r="F508" i="3" s="1"/>
  <c r="E509" i="3" a="1"/>
  <c r="E509" i="3" s="1"/>
  <c r="F509" i="3" a="1"/>
  <c r="F509" i="3" s="1"/>
  <c r="E510" i="3" a="1"/>
  <c r="E510" i="3" s="1"/>
  <c r="F510" i="3" a="1"/>
  <c r="F510" i="3" s="1"/>
  <c r="E511" i="3" a="1"/>
  <c r="E511" i="3" s="1"/>
  <c r="F511" i="3" a="1"/>
  <c r="F511" i="3" s="1"/>
  <c r="E512" i="3" a="1"/>
  <c r="E512" i="3" s="1"/>
  <c r="F512" i="3" a="1"/>
  <c r="F512" i="3" s="1"/>
  <c r="E513" i="3" a="1"/>
  <c r="E513" i="3" s="1"/>
  <c r="F513" i="3" a="1"/>
  <c r="F513" i="3" s="1"/>
  <c r="E514" i="3" a="1"/>
  <c r="E514" i="3" s="1"/>
  <c r="F514" i="3" a="1"/>
  <c r="F514" i="3" s="1"/>
  <c r="E515" i="3" a="1"/>
  <c r="E515" i="3" s="1"/>
  <c r="F515" i="3" a="1"/>
  <c r="F515" i="3" s="1"/>
  <c r="E516" i="3" a="1"/>
  <c r="E516" i="3" s="1"/>
  <c r="F516" i="3" a="1"/>
  <c r="F516" i="3" s="1"/>
  <c r="E517" i="3" a="1"/>
  <c r="E517" i="3" s="1"/>
  <c r="F517" i="3" a="1"/>
  <c r="F517" i="3" s="1"/>
  <c r="E518" i="3" a="1"/>
  <c r="E518" i="3" s="1"/>
  <c r="F518" i="3" a="1"/>
  <c r="F518" i="3" s="1"/>
  <c r="E519" i="3" a="1"/>
  <c r="E519" i="3" s="1"/>
  <c r="F519" i="3" a="1"/>
  <c r="F519" i="3" s="1"/>
  <c r="E520" i="3" a="1"/>
  <c r="E520" i="3" s="1"/>
  <c r="F520" i="3" a="1"/>
  <c r="F520" i="3" s="1"/>
  <c r="E521" i="3" a="1"/>
  <c r="E521" i="3" s="1"/>
  <c r="F521" i="3" a="1"/>
  <c r="F521" i="3" s="1"/>
  <c r="E522" i="3" a="1"/>
  <c r="E522" i="3" s="1"/>
  <c r="F522" i="3" a="1"/>
  <c r="F522" i="3" s="1"/>
  <c r="F20" i="3" a="1"/>
  <c r="F20" i="3" s="1"/>
  <c r="F21" i="3" a="1"/>
  <c r="F21" i="3" s="1"/>
  <c r="F22" i="3" a="1"/>
  <c r="F22" i="3" s="1"/>
  <c r="F23" i="3" a="1"/>
  <c r="F23" i="3" s="1"/>
  <c r="F24" i="3" a="1"/>
  <c r="F24" i="3" s="1"/>
  <c r="F25" i="3" a="1"/>
  <c r="F25" i="3" s="1"/>
  <c r="F26" i="3" a="1"/>
  <c r="F26" i="3" s="1"/>
  <c r="F27" i="3" a="1"/>
  <c r="F27" i="3" s="1"/>
  <c r="F28" i="3" a="1"/>
  <c r="F28" i="3" s="1"/>
  <c r="F29" i="3" a="1"/>
  <c r="F29" i="3" s="1"/>
  <c r="F30" i="3" a="1"/>
  <c r="F30" i="3" s="1"/>
  <c r="F31" i="3" a="1"/>
  <c r="F31" i="3" s="1"/>
  <c r="F32" i="3" a="1"/>
  <c r="F32" i="3" s="1"/>
  <c r="F33" i="3" a="1"/>
  <c r="F33" i="3" s="1"/>
  <c r="F34" i="3" a="1"/>
  <c r="F34" i="3" s="1"/>
  <c r="F35" i="3" a="1"/>
  <c r="F35" i="3" s="1"/>
  <c r="F36" i="3" a="1"/>
  <c r="F36" i="3" s="1"/>
  <c r="F37" i="3" a="1"/>
  <c r="F37" i="3" s="1"/>
  <c r="F38" i="3" a="1"/>
  <c r="F38" i="3" s="1"/>
  <c r="F39" i="3" a="1"/>
  <c r="F39" i="3" s="1"/>
  <c r="F40" i="3" a="1"/>
  <c r="F40" i="3" s="1"/>
  <c r="F41" i="3" a="1"/>
  <c r="F41" i="3" s="1"/>
  <c r="F42" i="3" a="1"/>
  <c r="F42" i="3" s="1"/>
  <c r="F43" i="3" a="1"/>
  <c r="F43" i="3" s="1"/>
  <c r="F44" i="3" a="1"/>
  <c r="F44" i="3" s="1"/>
  <c r="F45" i="3" a="1"/>
  <c r="F45" i="3" s="1"/>
  <c r="F46" i="3" a="1"/>
  <c r="F46" i="3" s="1"/>
  <c r="F47" i="3" a="1"/>
  <c r="F47" i="3" s="1"/>
  <c r="F48" i="3" a="1"/>
  <c r="F48" i="3" s="1"/>
  <c r="F49" i="3" a="1"/>
  <c r="F49" i="3" s="1"/>
  <c r="F50" i="3" a="1"/>
  <c r="F50" i="3" s="1"/>
  <c r="F51" i="3" a="1"/>
  <c r="F51" i="3" s="1"/>
  <c r="F52" i="3" a="1"/>
  <c r="F52" i="3" s="1"/>
  <c r="F53" i="3" a="1"/>
  <c r="F53" i="3" s="1"/>
  <c r="F54" i="3" a="1"/>
  <c r="F54" i="3" s="1"/>
  <c r="F55" i="3" a="1"/>
  <c r="F55" i="3" s="1"/>
  <c r="F56" i="3" a="1"/>
  <c r="F56" i="3" s="1"/>
  <c r="F57" i="3" a="1"/>
  <c r="F57" i="3" s="1"/>
  <c r="F58" i="3" a="1"/>
  <c r="F58" i="3" s="1"/>
  <c r="F59" i="3" a="1"/>
  <c r="F59" i="3" s="1"/>
  <c r="F60" i="3" a="1"/>
  <c r="F60" i="3" s="1"/>
  <c r="F61" i="3" a="1"/>
  <c r="F61" i="3" s="1"/>
  <c r="F62" i="3" a="1"/>
  <c r="F62" i="3" s="1"/>
  <c r="F19" i="3" a="1"/>
  <c r="F19" i="3" s="1"/>
  <c r="E20" i="3" a="1"/>
  <c r="E20" i="3" s="1"/>
  <c r="E21" i="3" a="1"/>
  <c r="E21" i="3" s="1"/>
  <c r="E22" i="3" a="1"/>
  <c r="E22" i="3" s="1"/>
  <c r="E23" i="3" a="1"/>
  <c r="E23" i="3" s="1"/>
  <c r="E24" i="3" a="1"/>
  <c r="E24" i="3" s="1"/>
  <c r="E25" i="3" a="1"/>
  <c r="E25" i="3" s="1"/>
  <c r="E26" i="3" a="1"/>
  <c r="E26" i="3" s="1"/>
  <c r="E27" i="3" a="1"/>
  <c r="E27" i="3" s="1"/>
  <c r="E28" i="3" a="1"/>
  <c r="E28" i="3" s="1"/>
  <c r="E29" i="3" a="1"/>
  <c r="E29" i="3" s="1"/>
  <c r="E30" i="3" a="1"/>
  <c r="E30" i="3" s="1"/>
  <c r="E31" i="3" a="1"/>
  <c r="E31" i="3" s="1"/>
  <c r="E32" i="3" a="1"/>
  <c r="E32" i="3" s="1"/>
  <c r="E33" i="3" a="1"/>
  <c r="E33" i="3" s="1"/>
  <c r="E34" i="3" a="1"/>
  <c r="E34" i="3" s="1"/>
  <c r="E35" i="3" a="1"/>
  <c r="E35" i="3" s="1"/>
  <c r="E36" i="3" a="1"/>
  <c r="E36" i="3" s="1"/>
  <c r="E37" i="3" a="1"/>
  <c r="E37" i="3" s="1"/>
  <c r="E38" i="3" a="1"/>
  <c r="E38" i="3" s="1"/>
  <c r="E39" i="3" a="1"/>
  <c r="E39" i="3" s="1"/>
  <c r="E40" i="3" a="1"/>
  <c r="E40" i="3" s="1"/>
  <c r="E41" i="3" a="1"/>
  <c r="E41" i="3" s="1"/>
  <c r="E42" i="3" a="1"/>
  <c r="E42" i="3" s="1"/>
  <c r="E43" i="3" a="1"/>
  <c r="E43" i="3" s="1"/>
  <c r="E44" i="3" a="1"/>
  <c r="E44" i="3" s="1"/>
  <c r="E45" i="3" a="1"/>
  <c r="E45" i="3" s="1"/>
  <c r="E46" i="3" a="1"/>
  <c r="E46" i="3" s="1"/>
  <c r="E47" i="3" a="1"/>
  <c r="E47" i="3" s="1"/>
  <c r="E48" i="3" a="1"/>
  <c r="E48" i="3" s="1"/>
  <c r="E49" i="3" a="1"/>
  <c r="E49" i="3" s="1"/>
  <c r="E50" i="3" a="1"/>
  <c r="E50" i="3" s="1"/>
  <c r="E51" i="3" a="1"/>
  <c r="E51" i="3" s="1"/>
  <c r="E52" i="3" a="1"/>
  <c r="E52" i="3" s="1"/>
  <c r="E53" i="3" a="1"/>
  <c r="E53" i="3" s="1"/>
  <c r="E54" i="3" a="1"/>
  <c r="E54" i="3" s="1"/>
  <c r="E55" i="3" a="1"/>
  <c r="E55" i="3" s="1"/>
  <c r="E56" i="3" a="1"/>
  <c r="E56" i="3" s="1"/>
  <c r="E57" i="3" a="1"/>
  <c r="E57" i="3" s="1"/>
  <c r="E58" i="3" a="1"/>
  <c r="E58" i="3" s="1"/>
  <c r="E59" i="3" a="1"/>
  <c r="E59" i="3" s="1"/>
  <c r="E60" i="3" a="1"/>
  <c r="E60" i="3" s="1"/>
  <c r="E61" i="3" a="1"/>
  <c r="E61" i="3" s="1"/>
  <c r="E62" i="3" a="1"/>
  <c r="E62" i="3" s="1"/>
  <c r="E19" i="3" a="1"/>
  <c r="E19" i="3" s="1"/>
  <c r="B20" i="3" a="1"/>
  <c r="B20" i="3" s="1"/>
  <c r="B21" i="3" a="1"/>
  <c r="B21" i="3" s="1"/>
  <c r="C21" i="3" s="1"/>
  <c r="B22" i="3" a="1"/>
  <c r="B22" i="3" s="1"/>
  <c r="C22" i="3" s="1"/>
  <c r="B23" i="3" a="1"/>
  <c r="B23" i="3" s="1"/>
  <c r="C23" i="3" s="1"/>
  <c r="B24" i="3" a="1"/>
  <c r="B24" i="3" s="1"/>
  <c r="C24" i="3" s="1"/>
  <c r="B25" i="3" a="1"/>
  <c r="B25" i="3" s="1"/>
  <c r="C25" i="3" s="1"/>
  <c r="B26" i="3" a="1"/>
  <c r="B26" i="3" s="1"/>
  <c r="C26" i="3" s="1"/>
  <c r="B27" i="3" a="1"/>
  <c r="B27" i="3" s="1"/>
  <c r="C27" i="3" s="1"/>
  <c r="B28" i="3" a="1"/>
  <c r="B28" i="3" s="1"/>
  <c r="C28" i="3" s="1"/>
  <c r="B29" i="3" a="1"/>
  <c r="B29" i="3" s="1"/>
  <c r="C29" i="3" s="1"/>
  <c r="B30" i="3" a="1"/>
  <c r="B30" i="3" s="1"/>
  <c r="C30" i="3" s="1"/>
  <c r="B31" i="3" a="1"/>
  <c r="B31" i="3" s="1"/>
  <c r="C31" i="3" s="1"/>
  <c r="B32" i="3" a="1"/>
  <c r="B32" i="3" s="1"/>
  <c r="C32" i="3" s="1"/>
  <c r="B33" i="3" a="1"/>
  <c r="B33" i="3" s="1"/>
  <c r="C33" i="3" s="1"/>
  <c r="B34" i="3" a="1"/>
  <c r="B34" i="3" s="1"/>
  <c r="B35" i="3" a="1"/>
  <c r="B35" i="3" s="1"/>
  <c r="B36" i="3" a="1"/>
  <c r="B36" i="3" s="1"/>
  <c r="B37" i="3" a="1"/>
  <c r="B37" i="3" s="1"/>
  <c r="B38" i="3" a="1"/>
  <c r="B38" i="3" s="1"/>
  <c r="B39" i="3" a="1"/>
  <c r="B39" i="3" s="1"/>
  <c r="C39" i="3" s="1"/>
  <c r="B40" i="3" a="1"/>
  <c r="B40" i="3" s="1"/>
  <c r="B41" i="3" a="1"/>
  <c r="B41" i="3" s="1"/>
  <c r="B42" i="3" a="1"/>
  <c r="B42" i="3" s="1"/>
  <c r="B43" i="3" a="1"/>
  <c r="B43" i="3" s="1"/>
  <c r="B44" i="3" a="1"/>
  <c r="B44" i="3" s="1"/>
  <c r="B45" i="3" a="1"/>
  <c r="B45" i="3" s="1"/>
  <c r="B46" i="3" a="1"/>
  <c r="B46" i="3" s="1"/>
  <c r="B47" i="3" a="1"/>
  <c r="B47" i="3" s="1"/>
  <c r="B48" i="3" a="1"/>
  <c r="B48" i="3" s="1"/>
  <c r="B49" i="3" a="1"/>
  <c r="B49" i="3" s="1"/>
  <c r="B50" i="3" a="1"/>
  <c r="B50" i="3" s="1"/>
  <c r="B51" i="3" a="1"/>
  <c r="B51" i="3" s="1"/>
  <c r="B52" i="3" a="1"/>
  <c r="B52" i="3" s="1"/>
  <c r="B53" i="3" a="1"/>
  <c r="B53" i="3" s="1"/>
  <c r="B54" i="3" a="1"/>
  <c r="B54" i="3" s="1"/>
  <c r="B55" i="3" a="1"/>
  <c r="B55" i="3" s="1"/>
  <c r="B56" i="3" a="1"/>
  <c r="B56" i="3" s="1"/>
  <c r="B57" i="3" a="1"/>
  <c r="B57" i="3" s="1"/>
  <c r="B58" i="3" a="1"/>
  <c r="B58" i="3" s="1"/>
  <c r="B59" i="3" a="1"/>
  <c r="B59" i="3" s="1"/>
  <c r="B60" i="3" a="1"/>
  <c r="B60" i="3" s="1"/>
  <c r="B61" i="3" a="1"/>
  <c r="B61" i="3" s="1"/>
  <c r="B62" i="3" a="1"/>
  <c r="B62" i="3" s="1"/>
  <c r="B63" i="3" a="1"/>
  <c r="B63" i="3" s="1"/>
  <c r="B64" i="3" a="1"/>
  <c r="B64" i="3" s="1"/>
  <c r="B65" i="3" a="1"/>
  <c r="B65" i="3" s="1"/>
  <c r="C65" i="3" s="1"/>
  <c r="B66" i="3" a="1"/>
  <c r="B66" i="3" s="1"/>
  <c r="B67" i="3" a="1"/>
  <c r="B67" i="3" s="1"/>
  <c r="B68" i="3" a="1"/>
  <c r="B68" i="3" s="1"/>
  <c r="B69" i="3" a="1"/>
  <c r="B69" i="3" s="1"/>
  <c r="B70" i="3" a="1"/>
  <c r="B70" i="3" s="1"/>
  <c r="B71" i="3" a="1"/>
  <c r="B71" i="3" s="1"/>
  <c r="B72" i="3" a="1"/>
  <c r="B72" i="3" s="1"/>
  <c r="B73" i="3" a="1"/>
  <c r="B73" i="3" s="1"/>
  <c r="B74" i="3" a="1"/>
  <c r="B74" i="3" s="1"/>
  <c r="B75" i="3" a="1"/>
  <c r="B75" i="3" s="1"/>
  <c r="B76" i="3" a="1"/>
  <c r="B76" i="3" s="1"/>
  <c r="B77" i="3" a="1"/>
  <c r="B77" i="3" s="1"/>
  <c r="B78" i="3" a="1"/>
  <c r="B78" i="3" s="1"/>
  <c r="B79" i="3" a="1"/>
  <c r="B79" i="3" s="1"/>
  <c r="B80" i="3" a="1"/>
  <c r="B80" i="3" s="1"/>
  <c r="B81" i="3" a="1"/>
  <c r="B81" i="3" s="1"/>
  <c r="B82" i="3" a="1"/>
  <c r="B82" i="3" s="1"/>
  <c r="B83" i="3" a="1"/>
  <c r="B83" i="3" s="1"/>
  <c r="B84" i="3" a="1"/>
  <c r="B84" i="3" s="1"/>
  <c r="B85" i="3" a="1"/>
  <c r="B85" i="3" s="1"/>
  <c r="B86" i="3" a="1"/>
  <c r="B86" i="3" s="1"/>
  <c r="B87" i="3" a="1"/>
  <c r="B87" i="3" s="1"/>
  <c r="B88" i="3" a="1"/>
  <c r="B88" i="3" s="1"/>
  <c r="B89" i="3" a="1"/>
  <c r="B89" i="3" s="1"/>
  <c r="B90" i="3" a="1"/>
  <c r="B90" i="3" s="1"/>
  <c r="B91" i="3" a="1"/>
  <c r="B91" i="3" s="1"/>
  <c r="B92" i="3" a="1"/>
  <c r="B92" i="3" s="1"/>
  <c r="B93" i="3" a="1"/>
  <c r="B93" i="3" s="1"/>
  <c r="B94" i="3" a="1"/>
  <c r="B94" i="3" s="1"/>
  <c r="B95" i="3" a="1"/>
  <c r="B95" i="3" s="1"/>
  <c r="B96" i="3" a="1"/>
  <c r="B96" i="3" s="1"/>
  <c r="B97" i="3" a="1"/>
  <c r="B97" i="3" s="1"/>
  <c r="B98" i="3" a="1"/>
  <c r="B98" i="3" s="1"/>
  <c r="B99" i="3" a="1"/>
  <c r="B99" i="3" s="1"/>
  <c r="B100" i="3" a="1"/>
  <c r="B100" i="3" s="1"/>
  <c r="B101" i="3" a="1"/>
  <c r="B101" i="3" s="1"/>
  <c r="B102" i="3" a="1"/>
  <c r="B102" i="3" s="1"/>
  <c r="B103" i="3" a="1"/>
  <c r="B103" i="3" s="1"/>
  <c r="B104" i="3" a="1"/>
  <c r="B104" i="3" s="1"/>
  <c r="B105" i="3" a="1"/>
  <c r="B105" i="3" s="1"/>
  <c r="B106" i="3" a="1"/>
  <c r="B106" i="3" s="1"/>
  <c r="B107" i="3" a="1"/>
  <c r="B107" i="3" s="1"/>
  <c r="B108" i="3" a="1"/>
  <c r="B108" i="3" s="1"/>
  <c r="B109" i="3" a="1"/>
  <c r="B109" i="3" s="1"/>
  <c r="B110" i="3" a="1"/>
  <c r="B110" i="3" s="1"/>
  <c r="B111" i="3" a="1"/>
  <c r="B111" i="3" s="1"/>
  <c r="B112" i="3" a="1"/>
  <c r="B112" i="3" s="1"/>
  <c r="B113" i="3" a="1"/>
  <c r="B113" i="3" s="1"/>
  <c r="B114" i="3" a="1"/>
  <c r="B114" i="3" s="1"/>
  <c r="B115" i="3" a="1"/>
  <c r="B115" i="3" s="1"/>
  <c r="B116" i="3" a="1"/>
  <c r="B116" i="3" s="1"/>
  <c r="B117" i="3" a="1"/>
  <c r="B117" i="3" s="1"/>
  <c r="B118" i="3" a="1"/>
  <c r="B118" i="3" s="1"/>
  <c r="B119" i="3" a="1"/>
  <c r="B119" i="3" s="1"/>
  <c r="B120" i="3" a="1"/>
  <c r="B120" i="3" s="1"/>
  <c r="B121" i="3" a="1"/>
  <c r="B121" i="3" s="1"/>
  <c r="B122" i="3" a="1"/>
  <c r="B122" i="3" s="1"/>
  <c r="B123" i="3" a="1"/>
  <c r="B123" i="3" s="1"/>
  <c r="B124" i="3" a="1"/>
  <c r="B124" i="3" s="1"/>
  <c r="B125" i="3" a="1"/>
  <c r="B125" i="3" s="1"/>
  <c r="B126" i="3" a="1"/>
  <c r="B126" i="3" s="1"/>
  <c r="B127" i="3" a="1"/>
  <c r="B127" i="3" s="1"/>
  <c r="B128" i="3" a="1"/>
  <c r="B128" i="3" s="1"/>
  <c r="B129" i="3" a="1"/>
  <c r="B129" i="3" s="1"/>
  <c r="B130" i="3" a="1"/>
  <c r="B130" i="3" s="1"/>
  <c r="B131" i="3" a="1"/>
  <c r="B131" i="3" s="1"/>
  <c r="B132" i="3" a="1"/>
  <c r="B132" i="3" s="1"/>
  <c r="B133" i="3" a="1"/>
  <c r="B133" i="3" s="1"/>
  <c r="B134" i="3" a="1"/>
  <c r="B134" i="3" s="1"/>
  <c r="B135" i="3" a="1"/>
  <c r="B135" i="3" s="1"/>
  <c r="B136" i="3" a="1"/>
  <c r="B136" i="3" s="1"/>
  <c r="B137" i="3" a="1"/>
  <c r="B137" i="3" s="1"/>
  <c r="B138" i="3" a="1"/>
  <c r="B138" i="3" s="1"/>
  <c r="B139" i="3" a="1"/>
  <c r="B139" i="3" s="1"/>
  <c r="B140" i="3" a="1"/>
  <c r="B140" i="3" s="1"/>
  <c r="B141" i="3" a="1"/>
  <c r="B141" i="3" s="1"/>
  <c r="B142" i="3" a="1"/>
  <c r="B142" i="3" s="1"/>
  <c r="B143" i="3" a="1"/>
  <c r="B143" i="3" s="1"/>
  <c r="B144" i="3" a="1"/>
  <c r="B144" i="3" s="1"/>
  <c r="B145" i="3" a="1"/>
  <c r="B145" i="3" s="1"/>
  <c r="B146" i="3" a="1"/>
  <c r="B146" i="3" s="1"/>
  <c r="B147" i="3" a="1"/>
  <c r="B147" i="3" s="1"/>
  <c r="B148" i="3" a="1"/>
  <c r="B148" i="3" s="1"/>
  <c r="B149" i="3" a="1"/>
  <c r="B149" i="3" s="1"/>
  <c r="B150" i="3" a="1"/>
  <c r="B150" i="3" s="1"/>
  <c r="B151" i="3" a="1"/>
  <c r="B151" i="3" s="1"/>
  <c r="B152" i="3" a="1"/>
  <c r="B152" i="3" s="1"/>
  <c r="B153" i="3" a="1"/>
  <c r="B153" i="3" s="1"/>
  <c r="B154" i="3" a="1"/>
  <c r="B154" i="3" s="1"/>
  <c r="B155" i="3" a="1"/>
  <c r="B155" i="3" s="1"/>
  <c r="B156" i="3" a="1"/>
  <c r="B156" i="3" s="1"/>
  <c r="B157" i="3" a="1"/>
  <c r="B157" i="3" s="1"/>
  <c r="B158" i="3" a="1"/>
  <c r="B158" i="3" s="1"/>
  <c r="B159" i="3" a="1"/>
  <c r="B159" i="3" s="1"/>
  <c r="B160" i="3" a="1"/>
  <c r="B160" i="3" s="1"/>
  <c r="B161" i="3" a="1"/>
  <c r="B161" i="3" s="1"/>
  <c r="B162" i="3" a="1"/>
  <c r="B162" i="3" s="1"/>
  <c r="B163" i="3" a="1"/>
  <c r="B163" i="3" s="1"/>
  <c r="B164" i="3" a="1"/>
  <c r="B164" i="3" s="1"/>
  <c r="B165" i="3" a="1"/>
  <c r="B165" i="3" s="1"/>
  <c r="B166" i="3" a="1"/>
  <c r="B166" i="3" s="1"/>
  <c r="B167" i="3" a="1"/>
  <c r="B167" i="3" s="1"/>
  <c r="B168" i="3" a="1"/>
  <c r="B168" i="3" s="1"/>
  <c r="B169" i="3" a="1"/>
  <c r="B169" i="3" s="1"/>
  <c r="B170" i="3" a="1"/>
  <c r="B170" i="3" s="1"/>
  <c r="B171" i="3" a="1"/>
  <c r="B171" i="3" s="1"/>
  <c r="B172" i="3" a="1"/>
  <c r="B172" i="3" s="1"/>
  <c r="B173" i="3" a="1"/>
  <c r="B173" i="3" s="1"/>
  <c r="B174" i="3" a="1"/>
  <c r="B174" i="3" s="1"/>
  <c r="B175" i="3" a="1"/>
  <c r="B175" i="3" s="1"/>
  <c r="B176" i="3" a="1"/>
  <c r="B176" i="3" s="1"/>
  <c r="B177" i="3" a="1"/>
  <c r="B177" i="3" s="1"/>
  <c r="B178" i="3" a="1"/>
  <c r="B178" i="3" s="1"/>
  <c r="B179" i="3" a="1"/>
  <c r="B179" i="3" s="1"/>
  <c r="B180" i="3" a="1"/>
  <c r="B180" i="3" s="1"/>
  <c r="B181" i="3" a="1"/>
  <c r="B181" i="3" s="1"/>
  <c r="B182" i="3" a="1"/>
  <c r="B182" i="3" s="1"/>
  <c r="B183" i="3" a="1"/>
  <c r="B183" i="3" s="1"/>
  <c r="B184" i="3" a="1"/>
  <c r="B184" i="3" s="1"/>
  <c r="B185" i="3" a="1"/>
  <c r="B185" i="3" s="1"/>
  <c r="B186" i="3" a="1"/>
  <c r="B186" i="3" s="1"/>
  <c r="B187" i="3" a="1"/>
  <c r="B187" i="3" s="1"/>
  <c r="B188" i="3" a="1"/>
  <c r="B188" i="3" s="1"/>
  <c r="B189" i="3" a="1"/>
  <c r="B189" i="3" s="1"/>
  <c r="B190" i="3" a="1"/>
  <c r="B190" i="3" s="1"/>
  <c r="B191" i="3" a="1"/>
  <c r="B191" i="3" s="1"/>
  <c r="B192" i="3" a="1"/>
  <c r="B192" i="3" s="1"/>
  <c r="B193" i="3" a="1"/>
  <c r="B193" i="3" s="1"/>
  <c r="B194" i="3" a="1"/>
  <c r="B194" i="3" s="1"/>
  <c r="B195" i="3" a="1"/>
  <c r="B195" i="3" s="1"/>
  <c r="B196" i="3" a="1"/>
  <c r="B196" i="3" s="1"/>
  <c r="B197" i="3" a="1"/>
  <c r="B197" i="3" s="1"/>
  <c r="B198" i="3" a="1"/>
  <c r="B198" i="3" s="1"/>
  <c r="B199" i="3" a="1"/>
  <c r="B199" i="3" s="1"/>
  <c r="B200" i="3" a="1"/>
  <c r="B200" i="3" s="1"/>
  <c r="B201" i="3" a="1"/>
  <c r="B201" i="3" s="1"/>
  <c r="B202" i="3" a="1"/>
  <c r="B202" i="3" s="1"/>
  <c r="B203" i="3" a="1"/>
  <c r="B203" i="3" s="1"/>
  <c r="B204" i="3" a="1"/>
  <c r="B204" i="3" s="1"/>
  <c r="B205" i="3" a="1"/>
  <c r="B205" i="3" s="1"/>
  <c r="B206" i="3" a="1"/>
  <c r="B206" i="3" s="1"/>
  <c r="B207" i="3" a="1"/>
  <c r="B207" i="3" s="1"/>
  <c r="B208" i="3" a="1"/>
  <c r="B208" i="3" s="1"/>
  <c r="B209" i="3" a="1"/>
  <c r="B209" i="3" s="1"/>
  <c r="B210" i="3" a="1"/>
  <c r="B210" i="3" s="1"/>
  <c r="B211" i="3" a="1"/>
  <c r="B211" i="3" s="1"/>
  <c r="B212" i="3" a="1"/>
  <c r="B212" i="3" s="1"/>
  <c r="B213" i="3" a="1"/>
  <c r="B213" i="3" s="1"/>
  <c r="B214" i="3" a="1"/>
  <c r="B214" i="3" s="1"/>
  <c r="B215" i="3" a="1"/>
  <c r="B215" i="3" s="1"/>
  <c r="B216" i="3" a="1"/>
  <c r="B216" i="3" s="1"/>
  <c r="B217" i="3" a="1"/>
  <c r="B217" i="3" s="1"/>
  <c r="B218" i="3" a="1"/>
  <c r="B218" i="3" s="1"/>
  <c r="B219" i="3" a="1"/>
  <c r="B219" i="3" s="1"/>
  <c r="B220" i="3" a="1"/>
  <c r="B220" i="3" s="1"/>
  <c r="B221" i="3" a="1"/>
  <c r="B221" i="3" s="1"/>
  <c r="B222" i="3" a="1"/>
  <c r="B222" i="3" s="1"/>
  <c r="B223" i="3" a="1"/>
  <c r="B223" i="3" s="1"/>
  <c r="B224" i="3" a="1"/>
  <c r="B224" i="3" s="1"/>
  <c r="B225" i="3" a="1"/>
  <c r="B225" i="3" s="1"/>
  <c r="B226" i="3" a="1"/>
  <c r="B226" i="3" s="1"/>
  <c r="B227" i="3" a="1"/>
  <c r="B227" i="3" s="1"/>
  <c r="B228" i="3" a="1"/>
  <c r="B228" i="3" s="1"/>
  <c r="B229" i="3" a="1"/>
  <c r="B229" i="3" s="1"/>
  <c r="B230" i="3" a="1"/>
  <c r="B230" i="3" s="1"/>
  <c r="B231" i="3" a="1"/>
  <c r="B231" i="3" s="1"/>
  <c r="B232" i="3" a="1"/>
  <c r="B232" i="3" s="1"/>
  <c r="B233" i="3" a="1"/>
  <c r="B233" i="3" s="1"/>
  <c r="B234" i="3" a="1"/>
  <c r="B234" i="3" s="1"/>
  <c r="B235" i="3" a="1"/>
  <c r="B235" i="3" s="1"/>
  <c r="B236" i="3" a="1"/>
  <c r="B236" i="3" s="1"/>
  <c r="B237" i="3" a="1"/>
  <c r="B237" i="3" s="1"/>
  <c r="B238" i="3" a="1"/>
  <c r="B238" i="3" s="1"/>
  <c r="B239" i="3" a="1"/>
  <c r="B239" i="3" s="1"/>
  <c r="B240" i="3" a="1"/>
  <c r="B240" i="3" s="1"/>
  <c r="B241" i="3" a="1"/>
  <c r="B241" i="3" s="1"/>
  <c r="B242" i="3" a="1"/>
  <c r="B242" i="3" s="1"/>
  <c r="B243" i="3" a="1"/>
  <c r="B243" i="3" s="1"/>
  <c r="B244" i="3" a="1"/>
  <c r="B244" i="3" s="1"/>
  <c r="B245" i="3" a="1"/>
  <c r="B245" i="3" s="1"/>
  <c r="B246" i="3" a="1"/>
  <c r="B246" i="3" s="1"/>
  <c r="B247" i="3" a="1"/>
  <c r="B247" i="3" s="1"/>
  <c r="B248" i="3" a="1"/>
  <c r="B248" i="3" s="1"/>
  <c r="B249" i="3" a="1"/>
  <c r="B249" i="3" s="1"/>
  <c r="B250" i="3" a="1"/>
  <c r="B250" i="3" s="1"/>
  <c r="B251" i="3" a="1"/>
  <c r="B251" i="3" s="1"/>
  <c r="B252" i="3" a="1"/>
  <c r="B252" i="3" s="1"/>
  <c r="B253" i="3" a="1"/>
  <c r="B253" i="3" s="1"/>
  <c r="B254" i="3" a="1"/>
  <c r="B254" i="3" s="1"/>
  <c r="B255" i="3" a="1"/>
  <c r="B255" i="3" s="1"/>
  <c r="B256" i="3" a="1"/>
  <c r="B256" i="3" s="1"/>
  <c r="B257" i="3" a="1"/>
  <c r="B257" i="3" s="1"/>
  <c r="B258" i="3" a="1"/>
  <c r="B258" i="3" s="1"/>
  <c r="B259" i="3" a="1"/>
  <c r="B259" i="3" s="1"/>
  <c r="B260" i="3" a="1"/>
  <c r="B260" i="3" s="1"/>
  <c r="B261" i="3" a="1"/>
  <c r="B261" i="3" s="1"/>
  <c r="B262" i="3" a="1"/>
  <c r="B262" i="3" s="1"/>
  <c r="B263" i="3" a="1"/>
  <c r="B263" i="3" s="1"/>
  <c r="B264" i="3" a="1"/>
  <c r="B264" i="3" s="1"/>
  <c r="B265" i="3" a="1"/>
  <c r="B265" i="3" s="1"/>
  <c r="B266" i="3" a="1"/>
  <c r="B266" i="3" s="1"/>
  <c r="B267" i="3" a="1"/>
  <c r="B267" i="3" s="1"/>
  <c r="B268" i="3" a="1"/>
  <c r="B268" i="3" s="1"/>
  <c r="B269" i="3" a="1"/>
  <c r="B269" i="3" s="1"/>
  <c r="B270" i="3" a="1"/>
  <c r="B270" i="3" s="1"/>
  <c r="B271" i="3" a="1"/>
  <c r="B271" i="3" s="1"/>
  <c r="B272" i="3" a="1"/>
  <c r="B272" i="3" s="1"/>
  <c r="B273" i="3" a="1"/>
  <c r="B273" i="3" s="1"/>
  <c r="B274" i="3" a="1"/>
  <c r="B274" i="3" s="1"/>
  <c r="B275" i="3" a="1"/>
  <c r="B275" i="3" s="1"/>
  <c r="B276" i="3" a="1"/>
  <c r="B276" i="3" s="1"/>
  <c r="B277" i="3" a="1"/>
  <c r="B277" i="3" s="1"/>
  <c r="B278" i="3" a="1"/>
  <c r="B278" i="3" s="1"/>
  <c r="B279" i="3" a="1"/>
  <c r="B279" i="3" s="1"/>
  <c r="B280" i="3" a="1"/>
  <c r="B280" i="3" s="1"/>
  <c r="B281" i="3" a="1"/>
  <c r="B281" i="3" s="1"/>
  <c r="B282" i="3" a="1"/>
  <c r="B282" i="3" s="1"/>
  <c r="B283" i="3" a="1"/>
  <c r="B283" i="3" s="1"/>
  <c r="B284" i="3" a="1"/>
  <c r="B284" i="3" s="1"/>
  <c r="B285" i="3" a="1"/>
  <c r="B285" i="3" s="1"/>
  <c r="B286" i="3" a="1"/>
  <c r="B286" i="3" s="1"/>
  <c r="B287" i="3" a="1"/>
  <c r="B287" i="3" s="1"/>
  <c r="B288" i="3" a="1"/>
  <c r="B288" i="3" s="1"/>
  <c r="B289" i="3" a="1"/>
  <c r="B289" i="3" s="1"/>
  <c r="B290" i="3" a="1"/>
  <c r="B290" i="3" s="1"/>
  <c r="B291" i="3" a="1"/>
  <c r="B291" i="3" s="1"/>
  <c r="B292" i="3" a="1"/>
  <c r="B292" i="3" s="1"/>
  <c r="B293" i="3" a="1"/>
  <c r="B293" i="3" s="1"/>
  <c r="B294" i="3" a="1"/>
  <c r="B294" i="3" s="1"/>
  <c r="B295" i="3" a="1"/>
  <c r="B295" i="3" s="1"/>
  <c r="B296" i="3" a="1"/>
  <c r="B296" i="3" s="1"/>
  <c r="B297" i="3" a="1"/>
  <c r="B297" i="3" s="1"/>
  <c r="B298" i="3" a="1"/>
  <c r="B298" i="3" s="1"/>
  <c r="B299" i="3" a="1"/>
  <c r="B299" i="3" s="1"/>
  <c r="B300" i="3" a="1"/>
  <c r="B300" i="3" s="1"/>
  <c r="B301" i="3" a="1"/>
  <c r="B301" i="3" s="1"/>
  <c r="B302" i="3" a="1"/>
  <c r="B302" i="3" s="1"/>
  <c r="B303" i="3" a="1"/>
  <c r="B303" i="3" s="1"/>
  <c r="B304" i="3" a="1"/>
  <c r="B304" i="3" s="1"/>
  <c r="B305" i="3" a="1"/>
  <c r="B305" i="3" s="1"/>
  <c r="B306" i="3" a="1"/>
  <c r="B306" i="3" s="1"/>
  <c r="B307" i="3" a="1"/>
  <c r="B307" i="3" s="1"/>
  <c r="B308" i="3" a="1"/>
  <c r="B308" i="3" s="1"/>
  <c r="B309" i="3" a="1"/>
  <c r="B309" i="3" s="1"/>
  <c r="B310" i="3" a="1"/>
  <c r="B310" i="3" s="1"/>
  <c r="B311" i="3" a="1"/>
  <c r="B311" i="3" s="1"/>
  <c r="B312" i="3" a="1"/>
  <c r="B312" i="3" s="1"/>
  <c r="B313" i="3" a="1"/>
  <c r="B313" i="3" s="1"/>
  <c r="B314" i="3" a="1"/>
  <c r="B314" i="3" s="1"/>
  <c r="B315" i="3" a="1"/>
  <c r="B315" i="3" s="1"/>
  <c r="B316" i="3" a="1"/>
  <c r="B316" i="3" s="1"/>
  <c r="B317" i="3" a="1"/>
  <c r="B317" i="3" s="1"/>
  <c r="B318" i="3" a="1"/>
  <c r="B318" i="3" s="1"/>
  <c r="B319" i="3" a="1"/>
  <c r="B319" i="3" s="1"/>
  <c r="B320" i="3" a="1"/>
  <c r="B320" i="3" s="1"/>
  <c r="B321" i="3" a="1"/>
  <c r="B321" i="3" s="1"/>
  <c r="B322" i="3" a="1"/>
  <c r="B322" i="3" s="1"/>
  <c r="B323" i="3" a="1"/>
  <c r="B323" i="3" s="1"/>
  <c r="B324" i="3" a="1"/>
  <c r="B324" i="3" s="1"/>
  <c r="B325" i="3" a="1"/>
  <c r="B325" i="3" s="1"/>
  <c r="B326" i="3" a="1"/>
  <c r="B326" i="3" s="1"/>
  <c r="B327" i="3" a="1"/>
  <c r="B327" i="3" s="1"/>
  <c r="B328" i="3" a="1"/>
  <c r="B328" i="3" s="1"/>
  <c r="B329" i="3" a="1"/>
  <c r="B329" i="3" s="1"/>
  <c r="B330" i="3" a="1"/>
  <c r="B330" i="3" s="1"/>
  <c r="B331" i="3" a="1"/>
  <c r="B331" i="3" s="1"/>
  <c r="B332" i="3" a="1"/>
  <c r="B332" i="3" s="1"/>
  <c r="B333" i="3" a="1"/>
  <c r="B333" i="3" s="1"/>
  <c r="B334" i="3" a="1"/>
  <c r="B334" i="3" s="1"/>
  <c r="B335" i="3" a="1"/>
  <c r="B335" i="3" s="1"/>
  <c r="B336" i="3" a="1"/>
  <c r="B336" i="3" s="1"/>
  <c r="B337" i="3" a="1"/>
  <c r="B337" i="3" s="1"/>
  <c r="B338" i="3" a="1"/>
  <c r="B338" i="3" s="1"/>
  <c r="B339" i="3" a="1"/>
  <c r="B339" i="3" s="1"/>
  <c r="B340" i="3" a="1"/>
  <c r="B340" i="3" s="1"/>
  <c r="B341" i="3" a="1"/>
  <c r="B341" i="3" s="1"/>
  <c r="B342" i="3" a="1"/>
  <c r="B342" i="3" s="1"/>
  <c r="B343" i="3" a="1"/>
  <c r="B343" i="3" s="1"/>
  <c r="B344" i="3" a="1"/>
  <c r="B344" i="3" s="1"/>
  <c r="B345" i="3" a="1"/>
  <c r="B345" i="3" s="1"/>
  <c r="B346" i="3" a="1"/>
  <c r="B346" i="3" s="1"/>
  <c r="B347" i="3" a="1"/>
  <c r="B347" i="3" s="1"/>
  <c r="B348" i="3" a="1"/>
  <c r="B348" i="3" s="1"/>
  <c r="B349" i="3" a="1"/>
  <c r="B349" i="3" s="1"/>
  <c r="B350" i="3" a="1"/>
  <c r="B350" i="3" s="1"/>
  <c r="B351" i="3" a="1"/>
  <c r="B351" i="3" s="1"/>
  <c r="B352" i="3" a="1"/>
  <c r="B352" i="3" s="1"/>
  <c r="B353" i="3" a="1"/>
  <c r="B353" i="3" s="1"/>
  <c r="B354" i="3" a="1"/>
  <c r="B354" i="3" s="1"/>
  <c r="B355" i="3" a="1"/>
  <c r="B355" i="3" s="1"/>
  <c r="B356" i="3" a="1"/>
  <c r="B356" i="3" s="1"/>
  <c r="B357" i="3" a="1"/>
  <c r="B357" i="3" s="1"/>
  <c r="B358" i="3" a="1"/>
  <c r="B358" i="3" s="1"/>
  <c r="B359" i="3" a="1"/>
  <c r="B359" i="3" s="1"/>
  <c r="B360" i="3" a="1"/>
  <c r="B360" i="3" s="1"/>
  <c r="B361" i="3" a="1"/>
  <c r="B361" i="3" s="1"/>
  <c r="B362" i="3" a="1"/>
  <c r="B362" i="3" s="1"/>
  <c r="B363" i="3" a="1"/>
  <c r="B363" i="3" s="1"/>
  <c r="B364" i="3" a="1"/>
  <c r="B364" i="3" s="1"/>
  <c r="B365" i="3" a="1"/>
  <c r="B365" i="3" s="1"/>
  <c r="B366" i="3" a="1"/>
  <c r="B366" i="3" s="1"/>
  <c r="B367" i="3" a="1"/>
  <c r="B367" i="3" s="1"/>
  <c r="B368" i="3" a="1"/>
  <c r="B368" i="3" s="1"/>
  <c r="B369" i="3" a="1"/>
  <c r="B369" i="3" s="1"/>
  <c r="B370" i="3" a="1"/>
  <c r="B370" i="3" s="1"/>
  <c r="B371" i="3" a="1"/>
  <c r="B371" i="3" s="1"/>
  <c r="B372" i="3" a="1"/>
  <c r="B372" i="3" s="1"/>
  <c r="B373" i="3" a="1"/>
  <c r="B373" i="3" s="1"/>
  <c r="B374" i="3" a="1"/>
  <c r="B374" i="3" s="1"/>
  <c r="B375" i="3" a="1"/>
  <c r="B375" i="3" s="1"/>
  <c r="B376" i="3" a="1"/>
  <c r="B376" i="3" s="1"/>
  <c r="B377" i="3" a="1"/>
  <c r="B377" i="3" s="1"/>
  <c r="B378" i="3" a="1"/>
  <c r="B378" i="3" s="1"/>
  <c r="B379" i="3" a="1"/>
  <c r="B379" i="3" s="1"/>
  <c r="B380" i="3" a="1"/>
  <c r="B380" i="3" s="1"/>
  <c r="B381" i="3" a="1"/>
  <c r="B381" i="3" s="1"/>
  <c r="B382" i="3" a="1"/>
  <c r="B382" i="3" s="1"/>
  <c r="B383" i="3" a="1"/>
  <c r="B383" i="3" s="1"/>
  <c r="B384" i="3" a="1"/>
  <c r="B384" i="3" s="1"/>
  <c r="B385" i="3" a="1"/>
  <c r="B385" i="3" s="1"/>
  <c r="B386" i="3" a="1"/>
  <c r="B386" i="3" s="1"/>
  <c r="B387" i="3" a="1"/>
  <c r="B387" i="3" s="1"/>
  <c r="B388" i="3" a="1"/>
  <c r="B388" i="3" s="1"/>
  <c r="B389" i="3" a="1"/>
  <c r="B389" i="3" s="1"/>
  <c r="B390" i="3" a="1"/>
  <c r="B390" i="3" s="1"/>
  <c r="B391" i="3" a="1"/>
  <c r="B391" i="3" s="1"/>
  <c r="B392" i="3" a="1"/>
  <c r="B392" i="3" s="1"/>
  <c r="B393" i="3" a="1"/>
  <c r="B393" i="3" s="1"/>
  <c r="B394" i="3" a="1"/>
  <c r="B394" i="3" s="1"/>
  <c r="B395" i="3" a="1"/>
  <c r="B395" i="3" s="1"/>
  <c r="B396" i="3" a="1"/>
  <c r="B396" i="3" s="1"/>
  <c r="C19" i="3" l="1"/>
  <c r="J5" i="3"/>
  <c r="J3" i="3"/>
  <c r="D396" i="3"/>
  <c r="H396" i="3" s="1" a="1"/>
  <c r="H396" i="3" s="1"/>
  <c r="C396" i="3"/>
  <c r="D395" i="3"/>
  <c r="H395" i="3" s="1" a="1"/>
  <c r="H395" i="3" s="1"/>
  <c r="C395" i="3"/>
  <c r="D394" i="3"/>
  <c r="H394" i="3" s="1" a="1"/>
  <c r="H394" i="3" s="1"/>
  <c r="C394" i="3"/>
  <c r="D393" i="3"/>
  <c r="H393" i="3" s="1" a="1"/>
  <c r="H393" i="3" s="1"/>
  <c r="C393" i="3"/>
  <c r="D392" i="3"/>
  <c r="H392" i="3" s="1" a="1"/>
  <c r="H392" i="3" s="1"/>
  <c r="C392" i="3"/>
  <c r="D391" i="3"/>
  <c r="H391" i="3" s="1" a="1"/>
  <c r="H391" i="3" s="1"/>
  <c r="C391" i="3"/>
  <c r="D390" i="3"/>
  <c r="H390" i="3" s="1" a="1"/>
  <c r="H390" i="3" s="1"/>
  <c r="C390" i="3"/>
  <c r="D389" i="3"/>
  <c r="H389" i="3" s="1" a="1"/>
  <c r="H389" i="3" s="1"/>
  <c r="C389" i="3"/>
  <c r="D388" i="3"/>
  <c r="H388" i="3" s="1" a="1"/>
  <c r="H388" i="3" s="1"/>
  <c r="C388" i="3"/>
  <c r="D387" i="3"/>
  <c r="H387" i="3" s="1" a="1"/>
  <c r="H387" i="3" s="1"/>
  <c r="C387" i="3"/>
  <c r="D386" i="3"/>
  <c r="H386" i="3" s="1" a="1"/>
  <c r="H386" i="3" s="1"/>
  <c r="C386" i="3"/>
  <c r="D385" i="3"/>
  <c r="H385" i="3" s="1" a="1"/>
  <c r="H385" i="3" s="1"/>
  <c r="C385" i="3"/>
  <c r="D384" i="3"/>
  <c r="H384" i="3" s="1" a="1"/>
  <c r="H384" i="3" s="1"/>
  <c r="C384" i="3"/>
  <c r="D383" i="3"/>
  <c r="H383" i="3" s="1" a="1"/>
  <c r="H383" i="3" s="1"/>
  <c r="C383" i="3"/>
  <c r="D382" i="3"/>
  <c r="H382" i="3" s="1" a="1"/>
  <c r="H382" i="3" s="1"/>
  <c r="C382" i="3"/>
  <c r="D381" i="3"/>
  <c r="H381" i="3" s="1" a="1"/>
  <c r="H381" i="3" s="1"/>
  <c r="C381" i="3"/>
  <c r="D380" i="3"/>
  <c r="H380" i="3" s="1" a="1"/>
  <c r="H380" i="3" s="1"/>
  <c r="C380" i="3"/>
  <c r="D379" i="3"/>
  <c r="H379" i="3" s="1" a="1"/>
  <c r="H379" i="3" s="1"/>
  <c r="C379" i="3"/>
  <c r="D378" i="3"/>
  <c r="H378" i="3" s="1" a="1"/>
  <c r="H378" i="3" s="1"/>
  <c r="C378" i="3"/>
  <c r="D377" i="3"/>
  <c r="H377" i="3" s="1" a="1"/>
  <c r="H377" i="3" s="1"/>
  <c r="C377" i="3"/>
  <c r="D376" i="3"/>
  <c r="H376" i="3" s="1" a="1"/>
  <c r="H376" i="3" s="1"/>
  <c r="C376" i="3"/>
  <c r="D375" i="3"/>
  <c r="H375" i="3" s="1" a="1"/>
  <c r="H375" i="3" s="1"/>
  <c r="C375" i="3"/>
  <c r="D374" i="3"/>
  <c r="H374" i="3" s="1" a="1"/>
  <c r="H374" i="3" s="1"/>
  <c r="C374" i="3"/>
  <c r="D373" i="3"/>
  <c r="H373" i="3" s="1" a="1"/>
  <c r="H373" i="3" s="1"/>
  <c r="C373" i="3"/>
  <c r="D372" i="3"/>
  <c r="H372" i="3" s="1" a="1"/>
  <c r="H372" i="3" s="1"/>
  <c r="C372" i="3"/>
  <c r="D371" i="3"/>
  <c r="H371" i="3" s="1" a="1"/>
  <c r="H371" i="3" s="1"/>
  <c r="C371" i="3"/>
  <c r="D370" i="3"/>
  <c r="H370" i="3" s="1" a="1"/>
  <c r="H370" i="3" s="1"/>
  <c r="C370" i="3"/>
  <c r="D369" i="3"/>
  <c r="H369" i="3" s="1" a="1"/>
  <c r="H369" i="3" s="1"/>
  <c r="C369" i="3"/>
  <c r="D368" i="3"/>
  <c r="H368" i="3" s="1" a="1"/>
  <c r="H368" i="3" s="1"/>
  <c r="C368" i="3"/>
  <c r="D367" i="3"/>
  <c r="H367" i="3" s="1" a="1"/>
  <c r="H367" i="3" s="1"/>
  <c r="C367" i="3"/>
  <c r="D366" i="3"/>
  <c r="H366" i="3" s="1" a="1"/>
  <c r="H366" i="3" s="1"/>
  <c r="C366" i="3"/>
  <c r="D365" i="3"/>
  <c r="H365" i="3" s="1" a="1"/>
  <c r="H365" i="3" s="1"/>
  <c r="C365" i="3"/>
  <c r="D364" i="3"/>
  <c r="H364" i="3" s="1" a="1"/>
  <c r="H364" i="3" s="1"/>
  <c r="C364" i="3"/>
  <c r="D363" i="3"/>
  <c r="H363" i="3" s="1" a="1"/>
  <c r="H363" i="3" s="1"/>
  <c r="C363" i="3"/>
  <c r="D362" i="3"/>
  <c r="H362" i="3" s="1" a="1"/>
  <c r="H362" i="3" s="1"/>
  <c r="C362" i="3"/>
  <c r="D361" i="3"/>
  <c r="H361" i="3" s="1" a="1"/>
  <c r="H361" i="3" s="1"/>
  <c r="C361" i="3"/>
  <c r="D360" i="3"/>
  <c r="H360" i="3" s="1" a="1"/>
  <c r="H360" i="3" s="1"/>
  <c r="C360" i="3"/>
  <c r="D359" i="3"/>
  <c r="H359" i="3" s="1" a="1"/>
  <c r="H359" i="3" s="1"/>
  <c r="C359" i="3"/>
  <c r="D358" i="3"/>
  <c r="H358" i="3" s="1" a="1"/>
  <c r="H358" i="3" s="1"/>
  <c r="C358" i="3"/>
  <c r="D357" i="3"/>
  <c r="H357" i="3" s="1" a="1"/>
  <c r="H357" i="3" s="1"/>
  <c r="C357" i="3"/>
  <c r="D356" i="3"/>
  <c r="H356" i="3" s="1" a="1"/>
  <c r="H356" i="3" s="1"/>
  <c r="C356" i="3"/>
  <c r="D355" i="3"/>
  <c r="H355" i="3" s="1" a="1"/>
  <c r="H355" i="3" s="1"/>
  <c r="C355" i="3"/>
  <c r="D354" i="3"/>
  <c r="H354" i="3" s="1" a="1"/>
  <c r="H354" i="3" s="1"/>
  <c r="C354" i="3"/>
  <c r="D353" i="3"/>
  <c r="H353" i="3" s="1" a="1"/>
  <c r="H353" i="3" s="1"/>
  <c r="C353" i="3"/>
  <c r="D352" i="3"/>
  <c r="H352" i="3" s="1" a="1"/>
  <c r="H352" i="3" s="1"/>
  <c r="C352" i="3"/>
  <c r="D351" i="3"/>
  <c r="H351" i="3" s="1" a="1"/>
  <c r="H351" i="3" s="1"/>
  <c r="C351" i="3"/>
  <c r="D350" i="3"/>
  <c r="H350" i="3" s="1" a="1"/>
  <c r="H350" i="3" s="1"/>
  <c r="C350" i="3"/>
  <c r="D349" i="3"/>
  <c r="H349" i="3" s="1" a="1"/>
  <c r="H349" i="3" s="1"/>
  <c r="C349" i="3"/>
  <c r="D348" i="3"/>
  <c r="H348" i="3" s="1" a="1"/>
  <c r="H348" i="3" s="1"/>
  <c r="C348" i="3"/>
  <c r="D347" i="3"/>
  <c r="H347" i="3" s="1" a="1"/>
  <c r="H347" i="3" s="1"/>
  <c r="C347" i="3"/>
  <c r="D346" i="3"/>
  <c r="H346" i="3" s="1" a="1"/>
  <c r="H346" i="3" s="1"/>
  <c r="C346" i="3"/>
  <c r="D345" i="3"/>
  <c r="H345" i="3" s="1" a="1"/>
  <c r="H345" i="3" s="1"/>
  <c r="C345" i="3"/>
  <c r="D344" i="3"/>
  <c r="H344" i="3" s="1" a="1"/>
  <c r="H344" i="3" s="1"/>
  <c r="C344" i="3"/>
  <c r="D343" i="3"/>
  <c r="H343" i="3" s="1" a="1"/>
  <c r="H343" i="3" s="1"/>
  <c r="C343" i="3"/>
  <c r="D342" i="3"/>
  <c r="H342" i="3" s="1" a="1"/>
  <c r="H342" i="3" s="1"/>
  <c r="C342" i="3"/>
  <c r="D341" i="3"/>
  <c r="H341" i="3" s="1" a="1"/>
  <c r="H341" i="3" s="1"/>
  <c r="C341" i="3"/>
  <c r="D340" i="3"/>
  <c r="H340" i="3" s="1" a="1"/>
  <c r="H340" i="3" s="1"/>
  <c r="C340" i="3"/>
  <c r="D339" i="3"/>
  <c r="H339" i="3" s="1" a="1"/>
  <c r="H339" i="3" s="1"/>
  <c r="C339" i="3"/>
  <c r="D338" i="3"/>
  <c r="H338" i="3" s="1" a="1"/>
  <c r="H338" i="3" s="1"/>
  <c r="C338" i="3"/>
  <c r="D337" i="3"/>
  <c r="H337" i="3" s="1" a="1"/>
  <c r="H337" i="3" s="1"/>
  <c r="C337" i="3"/>
  <c r="D336" i="3"/>
  <c r="H336" i="3" s="1" a="1"/>
  <c r="H336" i="3" s="1"/>
  <c r="C336" i="3"/>
  <c r="D335" i="3"/>
  <c r="H335" i="3" s="1" a="1"/>
  <c r="H335" i="3" s="1"/>
  <c r="C335" i="3"/>
  <c r="D334" i="3"/>
  <c r="H334" i="3" s="1" a="1"/>
  <c r="H334" i="3" s="1"/>
  <c r="C334" i="3"/>
  <c r="D333" i="3"/>
  <c r="H333" i="3" s="1" a="1"/>
  <c r="H333" i="3" s="1"/>
  <c r="C333" i="3"/>
  <c r="D332" i="3"/>
  <c r="H332" i="3" s="1" a="1"/>
  <c r="H332" i="3" s="1"/>
  <c r="C332" i="3"/>
  <c r="D331" i="3"/>
  <c r="H331" i="3" s="1" a="1"/>
  <c r="H331" i="3" s="1"/>
  <c r="C331" i="3"/>
  <c r="D330" i="3"/>
  <c r="H330" i="3" s="1" a="1"/>
  <c r="H330" i="3" s="1"/>
  <c r="C330" i="3"/>
  <c r="D329" i="3"/>
  <c r="H329" i="3" s="1" a="1"/>
  <c r="H329" i="3" s="1"/>
  <c r="C329" i="3"/>
  <c r="D328" i="3"/>
  <c r="H328" i="3" s="1" a="1"/>
  <c r="H328" i="3" s="1"/>
  <c r="C328" i="3"/>
  <c r="D327" i="3"/>
  <c r="H327" i="3" s="1" a="1"/>
  <c r="H327" i="3" s="1"/>
  <c r="C327" i="3"/>
  <c r="D326" i="3"/>
  <c r="H326" i="3" s="1" a="1"/>
  <c r="H326" i="3" s="1"/>
  <c r="C326" i="3"/>
  <c r="D325" i="3"/>
  <c r="H325" i="3" s="1" a="1"/>
  <c r="H325" i="3" s="1"/>
  <c r="C325" i="3"/>
  <c r="D324" i="3"/>
  <c r="H324" i="3" s="1" a="1"/>
  <c r="H324" i="3" s="1"/>
  <c r="C324" i="3"/>
  <c r="D323" i="3"/>
  <c r="H323" i="3" s="1" a="1"/>
  <c r="H323" i="3" s="1"/>
  <c r="C323" i="3"/>
  <c r="D322" i="3"/>
  <c r="H322" i="3" s="1" a="1"/>
  <c r="H322" i="3" s="1"/>
  <c r="C322" i="3"/>
  <c r="D321" i="3"/>
  <c r="H321" i="3" s="1" a="1"/>
  <c r="H321" i="3" s="1"/>
  <c r="C321" i="3"/>
  <c r="D320" i="3"/>
  <c r="H320" i="3" s="1" a="1"/>
  <c r="H320" i="3" s="1"/>
  <c r="C320" i="3"/>
  <c r="D319" i="3"/>
  <c r="H319" i="3" s="1" a="1"/>
  <c r="H319" i="3" s="1"/>
  <c r="C319" i="3"/>
  <c r="D318" i="3"/>
  <c r="H318" i="3" s="1" a="1"/>
  <c r="H318" i="3" s="1"/>
  <c r="C318" i="3"/>
  <c r="D317" i="3"/>
  <c r="H317" i="3" s="1" a="1"/>
  <c r="H317" i="3" s="1"/>
  <c r="C317" i="3"/>
  <c r="D316" i="3"/>
  <c r="H316" i="3" s="1" a="1"/>
  <c r="H316" i="3" s="1"/>
  <c r="C316" i="3"/>
  <c r="D315" i="3"/>
  <c r="H315" i="3" s="1" a="1"/>
  <c r="H315" i="3" s="1"/>
  <c r="C315" i="3"/>
  <c r="D314" i="3"/>
  <c r="H314" i="3" s="1" a="1"/>
  <c r="H314" i="3" s="1"/>
  <c r="C314" i="3"/>
  <c r="D313" i="3"/>
  <c r="H313" i="3" s="1" a="1"/>
  <c r="H313" i="3" s="1"/>
  <c r="C313" i="3"/>
  <c r="D312" i="3"/>
  <c r="H312" i="3" s="1" a="1"/>
  <c r="H312" i="3" s="1"/>
  <c r="C312" i="3"/>
  <c r="D311" i="3"/>
  <c r="H311" i="3" s="1" a="1"/>
  <c r="H311" i="3" s="1"/>
  <c r="C311" i="3"/>
  <c r="D310" i="3"/>
  <c r="H310" i="3" s="1" a="1"/>
  <c r="H310" i="3" s="1"/>
  <c r="C310" i="3"/>
  <c r="D309" i="3"/>
  <c r="H309" i="3" s="1" a="1"/>
  <c r="H309" i="3" s="1"/>
  <c r="C309" i="3"/>
  <c r="D308" i="3"/>
  <c r="H308" i="3" s="1" a="1"/>
  <c r="H308" i="3" s="1"/>
  <c r="C308" i="3"/>
  <c r="D307" i="3"/>
  <c r="H307" i="3" s="1" a="1"/>
  <c r="H307" i="3" s="1"/>
  <c r="C307" i="3"/>
  <c r="D306" i="3"/>
  <c r="H306" i="3" s="1" a="1"/>
  <c r="H306" i="3" s="1"/>
  <c r="C306" i="3"/>
  <c r="D305" i="3"/>
  <c r="H305" i="3" s="1" a="1"/>
  <c r="H305" i="3" s="1"/>
  <c r="C305" i="3"/>
  <c r="D304" i="3"/>
  <c r="H304" i="3" s="1" a="1"/>
  <c r="H304" i="3" s="1"/>
  <c r="C304" i="3"/>
  <c r="D303" i="3"/>
  <c r="H303" i="3" s="1" a="1"/>
  <c r="H303" i="3" s="1"/>
  <c r="C303" i="3"/>
  <c r="D302" i="3"/>
  <c r="H302" i="3" s="1" a="1"/>
  <c r="H302" i="3" s="1"/>
  <c r="C302" i="3"/>
  <c r="D301" i="3"/>
  <c r="H301" i="3" s="1" a="1"/>
  <c r="H301" i="3" s="1"/>
  <c r="C301" i="3"/>
  <c r="D300" i="3"/>
  <c r="H300" i="3" s="1" a="1"/>
  <c r="H300" i="3" s="1"/>
  <c r="C300" i="3"/>
  <c r="D299" i="3"/>
  <c r="H299" i="3" s="1" a="1"/>
  <c r="H299" i="3" s="1"/>
  <c r="C299" i="3"/>
  <c r="D298" i="3"/>
  <c r="H298" i="3" s="1" a="1"/>
  <c r="H298" i="3" s="1"/>
  <c r="C298" i="3"/>
  <c r="D297" i="3"/>
  <c r="H297" i="3" s="1" a="1"/>
  <c r="H297" i="3" s="1"/>
  <c r="C297" i="3"/>
  <c r="D296" i="3"/>
  <c r="H296" i="3" s="1" a="1"/>
  <c r="H296" i="3" s="1"/>
  <c r="C296" i="3"/>
  <c r="D295" i="3"/>
  <c r="H295" i="3" s="1" a="1"/>
  <c r="H295" i="3" s="1"/>
  <c r="C295" i="3"/>
  <c r="D294" i="3"/>
  <c r="H294" i="3" s="1" a="1"/>
  <c r="H294" i="3" s="1"/>
  <c r="C294" i="3"/>
  <c r="D293" i="3"/>
  <c r="H293" i="3" s="1" a="1"/>
  <c r="H293" i="3" s="1"/>
  <c r="C293" i="3"/>
  <c r="D292" i="3"/>
  <c r="H292" i="3" s="1" a="1"/>
  <c r="H292" i="3" s="1"/>
  <c r="C292" i="3"/>
  <c r="D291" i="3"/>
  <c r="H291" i="3" s="1" a="1"/>
  <c r="H291" i="3" s="1"/>
  <c r="C291" i="3"/>
  <c r="D290" i="3"/>
  <c r="H290" i="3" s="1" a="1"/>
  <c r="H290" i="3" s="1"/>
  <c r="C290" i="3"/>
  <c r="D289" i="3"/>
  <c r="H289" i="3" s="1" a="1"/>
  <c r="H289" i="3" s="1"/>
  <c r="C289" i="3"/>
  <c r="D288" i="3"/>
  <c r="H288" i="3" s="1" a="1"/>
  <c r="H288" i="3" s="1"/>
  <c r="C288" i="3"/>
  <c r="D287" i="3"/>
  <c r="H287" i="3" s="1" a="1"/>
  <c r="H287" i="3" s="1"/>
  <c r="C287" i="3"/>
  <c r="D286" i="3"/>
  <c r="H286" i="3" s="1" a="1"/>
  <c r="H286" i="3" s="1"/>
  <c r="C286" i="3"/>
  <c r="D285" i="3"/>
  <c r="H285" i="3" s="1" a="1"/>
  <c r="H285" i="3" s="1"/>
  <c r="C285" i="3"/>
  <c r="D284" i="3"/>
  <c r="H284" i="3" s="1" a="1"/>
  <c r="H284" i="3" s="1"/>
  <c r="C284" i="3"/>
  <c r="D283" i="3"/>
  <c r="H283" i="3" s="1" a="1"/>
  <c r="H283" i="3" s="1"/>
  <c r="C283" i="3"/>
  <c r="D282" i="3"/>
  <c r="H282" i="3" s="1" a="1"/>
  <c r="H282" i="3" s="1"/>
  <c r="C282" i="3"/>
  <c r="D281" i="3"/>
  <c r="H281" i="3" s="1" a="1"/>
  <c r="H281" i="3" s="1"/>
  <c r="C281" i="3"/>
  <c r="D280" i="3"/>
  <c r="H280" i="3" s="1" a="1"/>
  <c r="H280" i="3" s="1"/>
  <c r="C280" i="3"/>
  <c r="D279" i="3"/>
  <c r="H279" i="3" s="1" a="1"/>
  <c r="H279" i="3" s="1"/>
  <c r="C279" i="3"/>
  <c r="D278" i="3"/>
  <c r="H278" i="3" s="1" a="1"/>
  <c r="H278" i="3" s="1"/>
  <c r="C278" i="3"/>
  <c r="D277" i="3"/>
  <c r="H277" i="3" s="1" a="1"/>
  <c r="H277" i="3" s="1"/>
  <c r="C277" i="3"/>
  <c r="D276" i="3"/>
  <c r="H276" i="3" s="1" a="1"/>
  <c r="H276" i="3" s="1"/>
  <c r="C276" i="3"/>
  <c r="D275" i="3"/>
  <c r="H275" i="3" s="1" a="1"/>
  <c r="H275" i="3" s="1"/>
  <c r="C275" i="3"/>
  <c r="D274" i="3"/>
  <c r="H274" i="3" s="1" a="1"/>
  <c r="H274" i="3" s="1"/>
  <c r="C274" i="3"/>
  <c r="D273" i="3"/>
  <c r="H273" i="3" s="1" a="1"/>
  <c r="H273" i="3" s="1"/>
  <c r="C273" i="3"/>
  <c r="D272" i="3"/>
  <c r="H272" i="3" s="1" a="1"/>
  <c r="H272" i="3" s="1"/>
  <c r="C272" i="3"/>
  <c r="D271" i="3"/>
  <c r="H271" i="3" s="1" a="1"/>
  <c r="H271" i="3" s="1"/>
  <c r="C271" i="3"/>
  <c r="D270" i="3"/>
  <c r="H270" i="3" s="1" a="1"/>
  <c r="H270" i="3" s="1"/>
  <c r="C270" i="3"/>
  <c r="D269" i="3"/>
  <c r="H269" i="3" s="1" a="1"/>
  <c r="H269" i="3" s="1"/>
  <c r="C269" i="3"/>
  <c r="D268" i="3"/>
  <c r="H268" i="3" s="1" a="1"/>
  <c r="H268" i="3" s="1"/>
  <c r="C268" i="3"/>
  <c r="D267" i="3"/>
  <c r="H267" i="3" s="1" a="1"/>
  <c r="H267" i="3" s="1"/>
  <c r="C267" i="3"/>
  <c r="D266" i="3"/>
  <c r="H266" i="3" s="1" a="1"/>
  <c r="H266" i="3" s="1"/>
  <c r="C266" i="3"/>
  <c r="D265" i="3"/>
  <c r="H265" i="3" s="1" a="1"/>
  <c r="H265" i="3" s="1"/>
  <c r="C265" i="3"/>
  <c r="D264" i="3"/>
  <c r="H264" i="3" s="1" a="1"/>
  <c r="H264" i="3" s="1"/>
  <c r="C264" i="3"/>
  <c r="D263" i="3"/>
  <c r="H263" i="3" s="1" a="1"/>
  <c r="H263" i="3" s="1"/>
  <c r="C263" i="3"/>
  <c r="D262" i="3"/>
  <c r="H262" i="3" s="1" a="1"/>
  <c r="H262" i="3" s="1"/>
  <c r="C262" i="3"/>
  <c r="D261" i="3"/>
  <c r="H261" i="3" s="1" a="1"/>
  <c r="H261" i="3" s="1"/>
  <c r="C261" i="3"/>
  <c r="D260" i="3"/>
  <c r="H260" i="3" s="1" a="1"/>
  <c r="H260" i="3" s="1"/>
  <c r="C260" i="3"/>
  <c r="D259" i="3"/>
  <c r="H259" i="3" s="1" a="1"/>
  <c r="H259" i="3" s="1"/>
  <c r="C259" i="3"/>
  <c r="D258" i="3"/>
  <c r="H258" i="3" s="1" a="1"/>
  <c r="H258" i="3" s="1"/>
  <c r="C258" i="3"/>
  <c r="D257" i="3"/>
  <c r="H257" i="3" s="1" a="1"/>
  <c r="H257" i="3" s="1"/>
  <c r="C257" i="3"/>
  <c r="D256" i="3"/>
  <c r="H256" i="3" s="1" a="1"/>
  <c r="H256" i="3" s="1"/>
  <c r="C256" i="3"/>
  <c r="D255" i="3"/>
  <c r="H255" i="3" s="1" a="1"/>
  <c r="H255" i="3" s="1"/>
  <c r="C255" i="3"/>
  <c r="D254" i="3"/>
  <c r="H254" i="3" s="1" a="1"/>
  <c r="H254" i="3" s="1"/>
  <c r="C254" i="3"/>
  <c r="D253" i="3"/>
  <c r="H253" i="3" s="1" a="1"/>
  <c r="H253" i="3" s="1"/>
  <c r="C253" i="3"/>
  <c r="D252" i="3"/>
  <c r="H252" i="3" s="1" a="1"/>
  <c r="H252" i="3" s="1"/>
  <c r="C252" i="3"/>
  <c r="D251" i="3"/>
  <c r="H251" i="3" s="1" a="1"/>
  <c r="H251" i="3" s="1"/>
  <c r="C251" i="3"/>
  <c r="D250" i="3"/>
  <c r="H250" i="3" s="1" a="1"/>
  <c r="H250" i="3" s="1"/>
  <c r="C250" i="3"/>
  <c r="D249" i="3"/>
  <c r="H249" i="3" s="1" a="1"/>
  <c r="H249" i="3" s="1"/>
  <c r="C249" i="3"/>
  <c r="D248" i="3"/>
  <c r="H248" i="3" s="1" a="1"/>
  <c r="H248" i="3" s="1"/>
  <c r="C248" i="3"/>
  <c r="D247" i="3"/>
  <c r="H247" i="3" s="1" a="1"/>
  <c r="H247" i="3" s="1"/>
  <c r="C247" i="3"/>
  <c r="D246" i="3"/>
  <c r="H246" i="3" s="1" a="1"/>
  <c r="H246" i="3" s="1"/>
  <c r="C246" i="3"/>
  <c r="D245" i="3"/>
  <c r="H245" i="3" s="1" a="1"/>
  <c r="H245" i="3" s="1"/>
  <c r="C245" i="3"/>
  <c r="D244" i="3"/>
  <c r="H244" i="3" s="1" a="1"/>
  <c r="H244" i="3" s="1"/>
  <c r="C244" i="3"/>
  <c r="D243" i="3"/>
  <c r="H243" i="3" s="1" a="1"/>
  <c r="H243" i="3" s="1"/>
  <c r="C243" i="3"/>
  <c r="D242" i="3"/>
  <c r="H242" i="3" s="1" a="1"/>
  <c r="H242" i="3" s="1"/>
  <c r="C242" i="3"/>
  <c r="D241" i="3"/>
  <c r="H241" i="3" s="1" a="1"/>
  <c r="H241" i="3" s="1"/>
  <c r="C241" i="3"/>
  <c r="D240" i="3"/>
  <c r="H240" i="3" s="1" a="1"/>
  <c r="H240" i="3" s="1"/>
  <c r="C240" i="3"/>
  <c r="D239" i="3"/>
  <c r="H239" i="3" s="1" a="1"/>
  <c r="H239" i="3" s="1"/>
  <c r="C239" i="3"/>
  <c r="D238" i="3"/>
  <c r="H238" i="3" s="1" a="1"/>
  <c r="H238" i="3" s="1"/>
  <c r="C238" i="3"/>
  <c r="D237" i="3"/>
  <c r="H237" i="3" s="1" a="1"/>
  <c r="H237" i="3" s="1"/>
  <c r="C237" i="3"/>
  <c r="D236" i="3"/>
  <c r="H236" i="3" s="1" a="1"/>
  <c r="H236" i="3" s="1"/>
  <c r="C236" i="3"/>
  <c r="D235" i="3"/>
  <c r="H235" i="3" s="1" a="1"/>
  <c r="H235" i="3" s="1"/>
  <c r="C235" i="3"/>
  <c r="D234" i="3"/>
  <c r="H234" i="3" s="1" a="1"/>
  <c r="H234" i="3" s="1"/>
  <c r="C234" i="3"/>
  <c r="D233" i="3"/>
  <c r="H233" i="3" s="1" a="1"/>
  <c r="H233" i="3" s="1"/>
  <c r="C233" i="3"/>
  <c r="D232" i="3"/>
  <c r="H232" i="3" s="1" a="1"/>
  <c r="H232" i="3" s="1"/>
  <c r="C232" i="3"/>
  <c r="D231" i="3"/>
  <c r="H231" i="3" s="1" a="1"/>
  <c r="H231" i="3" s="1"/>
  <c r="C231" i="3"/>
  <c r="D230" i="3"/>
  <c r="H230" i="3" s="1" a="1"/>
  <c r="H230" i="3" s="1"/>
  <c r="C230" i="3"/>
  <c r="D229" i="3"/>
  <c r="H229" i="3" s="1" a="1"/>
  <c r="H229" i="3" s="1"/>
  <c r="C229" i="3"/>
  <c r="D228" i="3"/>
  <c r="H228" i="3" s="1" a="1"/>
  <c r="H228" i="3" s="1"/>
  <c r="C228" i="3"/>
  <c r="D227" i="3"/>
  <c r="H227" i="3" s="1" a="1"/>
  <c r="H227" i="3" s="1"/>
  <c r="C227" i="3"/>
  <c r="D226" i="3"/>
  <c r="H226" i="3" s="1" a="1"/>
  <c r="H226" i="3" s="1"/>
  <c r="C226" i="3"/>
  <c r="D225" i="3"/>
  <c r="H225" i="3" s="1" a="1"/>
  <c r="H225" i="3" s="1"/>
  <c r="C225" i="3"/>
  <c r="D224" i="3"/>
  <c r="H224" i="3" s="1" a="1"/>
  <c r="H224" i="3" s="1"/>
  <c r="C224" i="3"/>
  <c r="D223" i="3"/>
  <c r="H223" i="3" s="1" a="1"/>
  <c r="H223" i="3" s="1"/>
  <c r="C223" i="3"/>
  <c r="D222" i="3"/>
  <c r="H222" i="3" s="1" a="1"/>
  <c r="H222" i="3" s="1"/>
  <c r="C222" i="3"/>
  <c r="D221" i="3"/>
  <c r="H221" i="3" s="1" a="1"/>
  <c r="H221" i="3" s="1"/>
  <c r="C221" i="3"/>
  <c r="D220" i="3"/>
  <c r="H220" i="3" s="1" a="1"/>
  <c r="H220" i="3" s="1"/>
  <c r="C220" i="3"/>
  <c r="D219" i="3"/>
  <c r="H219" i="3" s="1" a="1"/>
  <c r="H219" i="3" s="1"/>
  <c r="C219" i="3"/>
  <c r="D218" i="3"/>
  <c r="H218" i="3" s="1" a="1"/>
  <c r="H218" i="3" s="1"/>
  <c r="C218" i="3"/>
  <c r="D217" i="3"/>
  <c r="H217" i="3" s="1" a="1"/>
  <c r="H217" i="3" s="1"/>
  <c r="C217" i="3"/>
  <c r="D216" i="3"/>
  <c r="H216" i="3" s="1" a="1"/>
  <c r="H216" i="3" s="1"/>
  <c r="C216" i="3"/>
  <c r="D215" i="3"/>
  <c r="H215" i="3" s="1" a="1"/>
  <c r="H215" i="3" s="1"/>
  <c r="C215" i="3"/>
  <c r="D214" i="3"/>
  <c r="H214" i="3" s="1" a="1"/>
  <c r="H214" i="3" s="1"/>
  <c r="C214" i="3"/>
  <c r="D213" i="3"/>
  <c r="H213" i="3" s="1" a="1"/>
  <c r="H213" i="3" s="1"/>
  <c r="C213" i="3"/>
  <c r="D212" i="3"/>
  <c r="H212" i="3" s="1" a="1"/>
  <c r="H212" i="3" s="1"/>
  <c r="C212" i="3"/>
  <c r="D211" i="3"/>
  <c r="H211" i="3" s="1" a="1"/>
  <c r="H211" i="3" s="1"/>
  <c r="C211" i="3"/>
  <c r="D210" i="3"/>
  <c r="H210" i="3" s="1" a="1"/>
  <c r="H210" i="3" s="1"/>
  <c r="C210" i="3"/>
  <c r="D209" i="3"/>
  <c r="H209" i="3" s="1" a="1"/>
  <c r="H209" i="3" s="1"/>
  <c r="C209" i="3"/>
  <c r="D208" i="3"/>
  <c r="H208" i="3" s="1" a="1"/>
  <c r="H208" i="3" s="1"/>
  <c r="C208" i="3"/>
  <c r="D207" i="3"/>
  <c r="H207" i="3" s="1" a="1"/>
  <c r="H207" i="3" s="1"/>
  <c r="C207" i="3"/>
  <c r="D206" i="3"/>
  <c r="H206" i="3" s="1" a="1"/>
  <c r="H206" i="3" s="1"/>
  <c r="C206" i="3"/>
  <c r="D205" i="3"/>
  <c r="H205" i="3" s="1" a="1"/>
  <c r="H205" i="3" s="1"/>
  <c r="C205" i="3"/>
  <c r="D204" i="3"/>
  <c r="H204" i="3" s="1" a="1"/>
  <c r="H204" i="3" s="1"/>
  <c r="C204" i="3"/>
  <c r="D203" i="3"/>
  <c r="H203" i="3" s="1" a="1"/>
  <c r="H203" i="3" s="1"/>
  <c r="C203" i="3"/>
  <c r="D202" i="3"/>
  <c r="H202" i="3" s="1" a="1"/>
  <c r="H202" i="3" s="1"/>
  <c r="C202" i="3"/>
  <c r="D201" i="3"/>
  <c r="H201" i="3" s="1" a="1"/>
  <c r="H201" i="3" s="1"/>
  <c r="C201" i="3"/>
  <c r="D200" i="3"/>
  <c r="H200" i="3" s="1" a="1"/>
  <c r="H200" i="3" s="1"/>
  <c r="C200" i="3"/>
  <c r="D199" i="3"/>
  <c r="H199" i="3" s="1" a="1"/>
  <c r="H199" i="3" s="1"/>
  <c r="C199" i="3"/>
  <c r="D198" i="3"/>
  <c r="H198" i="3" s="1" a="1"/>
  <c r="H198" i="3" s="1"/>
  <c r="C198" i="3"/>
  <c r="D197" i="3"/>
  <c r="H197" i="3" s="1" a="1"/>
  <c r="H197" i="3" s="1"/>
  <c r="C197" i="3"/>
  <c r="D196" i="3"/>
  <c r="H196" i="3" s="1" a="1"/>
  <c r="H196" i="3" s="1"/>
  <c r="C196" i="3"/>
  <c r="D195" i="3"/>
  <c r="H195" i="3" s="1" a="1"/>
  <c r="H195" i="3" s="1"/>
  <c r="C195" i="3"/>
  <c r="D194" i="3"/>
  <c r="H194" i="3" s="1" a="1"/>
  <c r="H194" i="3" s="1"/>
  <c r="C194" i="3"/>
  <c r="D193" i="3"/>
  <c r="H193" i="3" s="1" a="1"/>
  <c r="H193" i="3" s="1"/>
  <c r="C193" i="3"/>
  <c r="D192" i="3"/>
  <c r="H192" i="3" s="1" a="1"/>
  <c r="H192" i="3" s="1"/>
  <c r="C192" i="3"/>
  <c r="D191" i="3"/>
  <c r="H191" i="3" s="1" a="1"/>
  <c r="H191" i="3" s="1"/>
  <c r="C191" i="3"/>
  <c r="D190" i="3"/>
  <c r="H190" i="3" s="1" a="1"/>
  <c r="H190" i="3" s="1"/>
  <c r="C190" i="3"/>
  <c r="D189" i="3"/>
  <c r="H189" i="3" s="1" a="1"/>
  <c r="H189" i="3" s="1"/>
  <c r="C189" i="3"/>
  <c r="D188" i="3"/>
  <c r="H188" i="3" s="1" a="1"/>
  <c r="H188" i="3" s="1"/>
  <c r="C188" i="3"/>
  <c r="D187" i="3"/>
  <c r="H187" i="3" s="1" a="1"/>
  <c r="H187" i="3" s="1"/>
  <c r="C187" i="3"/>
  <c r="D186" i="3"/>
  <c r="H186" i="3" s="1" a="1"/>
  <c r="H186" i="3" s="1"/>
  <c r="C186" i="3"/>
  <c r="D185" i="3"/>
  <c r="H185" i="3" s="1" a="1"/>
  <c r="H185" i="3" s="1"/>
  <c r="C185" i="3"/>
  <c r="D184" i="3"/>
  <c r="H184" i="3" s="1" a="1"/>
  <c r="H184" i="3" s="1"/>
  <c r="C184" i="3"/>
  <c r="D183" i="3"/>
  <c r="H183" i="3" s="1" a="1"/>
  <c r="H183" i="3" s="1"/>
  <c r="C183" i="3"/>
  <c r="D182" i="3"/>
  <c r="H182" i="3" s="1" a="1"/>
  <c r="H182" i="3" s="1"/>
  <c r="C182" i="3"/>
  <c r="D181" i="3"/>
  <c r="H181" i="3" s="1" a="1"/>
  <c r="H181" i="3" s="1"/>
  <c r="C181" i="3"/>
  <c r="D180" i="3"/>
  <c r="H180" i="3" s="1" a="1"/>
  <c r="H180" i="3" s="1"/>
  <c r="C180" i="3"/>
  <c r="D179" i="3"/>
  <c r="H179" i="3" s="1" a="1"/>
  <c r="H179" i="3" s="1"/>
  <c r="C179" i="3"/>
  <c r="D178" i="3"/>
  <c r="H178" i="3" s="1" a="1"/>
  <c r="H178" i="3" s="1"/>
  <c r="C178" i="3"/>
  <c r="D177" i="3"/>
  <c r="H177" i="3" s="1" a="1"/>
  <c r="H177" i="3" s="1"/>
  <c r="C177" i="3"/>
  <c r="D176" i="3"/>
  <c r="H176" i="3" s="1" a="1"/>
  <c r="H176" i="3" s="1"/>
  <c r="C176" i="3"/>
  <c r="D175" i="3"/>
  <c r="H175" i="3" s="1" a="1"/>
  <c r="H175" i="3" s="1"/>
  <c r="C175" i="3"/>
  <c r="D174" i="3"/>
  <c r="H174" i="3" s="1" a="1"/>
  <c r="H174" i="3" s="1"/>
  <c r="C174" i="3"/>
  <c r="D173" i="3"/>
  <c r="H173" i="3" s="1" a="1"/>
  <c r="H173" i="3" s="1"/>
  <c r="C173" i="3"/>
  <c r="D172" i="3"/>
  <c r="H172" i="3" s="1" a="1"/>
  <c r="H172" i="3" s="1"/>
  <c r="C172" i="3"/>
  <c r="D171" i="3"/>
  <c r="H171" i="3" s="1" a="1"/>
  <c r="H171" i="3" s="1"/>
  <c r="C171" i="3"/>
  <c r="D170" i="3"/>
  <c r="H170" i="3" s="1" a="1"/>
  <c r="H170" i="3" s="1"/>
  <c r="C170" i="3"/>
  <c r="D169" i="3"/>
  <c r="H169" i="3" s="1" a="1"/>
  <c r="H169" i="3" s="1"/>
  <c r="C169" i="3"/>
  <c r="D168" i="3"/>
  <c r="H168" i="3" s="1" a="1"/>
  <c r="H168" i="3" s="1"/>
  <c r="C168" i="3"/>
  <c r="D167" i="3"/>
  <c r="H167" i="3" s="1" a="1"/>
  <c r="H167" i="3" s="1"/>
  <c r="C167" i="3"/>
  <c r="D166" i="3"/>
  <c r="H166" i="3" s="1" a="1"/>
  <c r="H166" i="3" s="1"/>
  <c r="C166" i="3"/>
  <c r="D165" i="3"/>
  <c r="H165" i="3" s="1" a="1"/>
  <c r="H165" i="3" s="1"/>
  <c r="C165" i="3"/>
  <c r="D164" i="3"/>
  <c r="H164" i="3" s="1" a="1"/>
  <c r="H164" i="3" s="1"/>
  <c r="C164" i="3"/>
  <c r="D163" i="3"/>
  <c r="H163" i="3" s="1" a="1"/>
  <c r="H163" i="3" s="1"/>
  <c r="C163" i="3"/>
  <c r="D162" i="3"/>
  <c r="H162" i="3" s="1" a="1"/>
  <c r="H162" i="3" s="1"/>
  <c r="C162" i="3"/>
  <c r="D161" i="3"/>
  <c r="H161" i="3" s="1" a="1"/>
  <c r="H161" i="3" s="1"/>
  <c r="C161" i="3"/>
  <c r="D160" i="3"/>
  <c r="H160" i="3" s="1" a="1"/>
  <c r="H160" i="3" s="1"/>
  <c r="C160" i="3"/>
  <c r="D159" i="3"/>
  <c r="H159" i="3" s="1" a="1"/>
  <c r="H159" i="3" s="1"/>
  <c r="C159" i="3"/>
  <c r="D158" i="3"/>
  <c r="H158" i="3" s="1" a="1"/>
  <c r="H158" i="3" s="1"/>
  <c r="C158" i="3"/>
  <c r="D157" i="3"/>
  <c r="H157" i="3" s="1" a="1"/>
  <c r="H157" i="3" s="1"/>
  <c r="C157" i="3"/>
  <c r="D156" i="3"/>
  <c r="H156" i="3" s="1" a="1"/>
  <c r="H156" i="3" s="1"/>
  <c r="C156" i="3"/>
  <c r="D155" i="3"/>
  <c r="H155" i="3" s="1" a="1"/>
  <c r="H155" i="3" s="1"/>
  <c r="C155" i="3"/>
  <c r="D154" i="3"/>
  <c r="H154" i="3" s="1" a="1"/>
  <c r="H154" i="3" s="1"/>
  <c r="C154" i="3"/>
  <c r="D153" i="3"/>
  <c r="H153" i="3" s="1" a="1"/>
  <c r="H153" i="3" s="1"/>
  <c r="C153" i="3"/>
  <c r="D152" i="3"/>
  <c r="H152" i="3" s="1" a="1"/>
  <c r="H152" i="3" s="1"/>
  <c r="C152" i="3"/>
  <c r="D151" i="3"/>
  <c r="H151" i="3" s="1" a="1"/>
  <c r="H151" i="3" s="1"/>
  <c r="C151" i="3"/>
  <c r="D150" i="3"/>
  <c r="H150" i="3" s="1" a="1"/>
  <c r="H150" i="3" s="1"/>
  <c r="C150" i="3"/>
  <c r="D149" i="3"/>
  <c r="H149" i="3" s="1" a="1"/>
  <c r="H149" i="3" s="1"/>
  <c r="C149" i="3"/>
  <c r="D148" i="3"/>
  <c r="H148" i="3" s="1" a="1"/>
  <c r="H148" i="3" s="1"/>
  <c r="C148" i="3"/>
  <c r="D147" i="3"/>
  <c r="H147" i="3" s="1" a="1"/>
  <c r="H147" i="3" s="1"/>
  <c r="C147" i="3"/>
  <c r="D146" i="3"/>
  <c r="H146" i="3" s="1" a="1"/>
  <c r="H146" i="3" s="1"/>
  <c r="C146" i="3"/>
  <c r="D145" i="3"/>
  <c r="H145" i="3" s="1" a="1"/>
  <c r="H145" i="3" s="1"/>
  <c r="C145" i="3"/>
  <c r="D144" i="3"/>
  <c r="H144" i="3" s="1" a="1"/>
  <c r="H144" i="3" s="1"/>
  <c r="C144" i="3"/>
  <c r="D143" i="3"/>
  <c r="H143" i="3" s="1" a="1"/>
  <c r="H143" i="3" s="1"/>
  <c r="C143" i="3"/>
  <c r="D142" i="3"/>
  <c r="H142" i="3" s="1" a="1"/>
  <c r="H142" i="3" s="1"/>
  <c r="C142" i="3"/>
  <c r="D141" i="3"/>
  <c r="H141" i="3" s="1" a="1"/>
  <c r="H141" i="3" s="1"/>
  <c r="C141" i="3"/>
  <c r="D140" i="3"/>
  <c r="H140" i="3" s="1" a="1"/>
  <c r="H140" i="3" s="1"/>
  <c r="C140" i="3"/>
  <c r="D139" i="3"/>
  <c r="H139" i="3" s="1" a="1"/>
  <c r="H139" i="3" s="1"/>
  <c r="C139" i="3"/>
  <c r="D138" i="3"/>
  <c r="H138" i="3" s="1" a="1"/>
  <c r="H138" i="3" s="1"/>
  <c r="C138" i="3"/>
  <c r="D137" i="3"/>
  <c r="H137" i="3" s="1" a="1"/>
  <c r="H137" i="3" s="1"/>
  <c r="C137" i="3"/>
  <c r="D136" i="3"/>
  <c r="H136" i="3" s="1" a="1"/>
  <c r="H136" i="3" s="1"/>
  <c r="C136" i="3"/>
  <c r="D135" i="3"/>
  <c r="H135" i="3" s="1" a="1"/>
  <c r="H135" i="3" s="1"/>
  <c r="C135" i="3"/>
  <c r="D134" i="3"/>
  <c r="H134" i="3" s="1" a="1"/>
  <c r="H134" i="3" s="1"/>
  <c r="C134" i="3"/>
  <c r="D133" i="3"/>
  <c r="H133" i="3" s="1" a="1"/>
  <c r="H133" i="3" s="1"/>
  <c r="C133" i="3"/>
  <c r="D132" i="3"/>
  <c r="H132" i="3" s="1" a="1"/>
  <c r="H132" i="3" s="1"/>
  <c r="C132" i="3"/>
  <c r="D131" i="3"/>
  <c r="H131" i="3" s="1" a="1"/>
  <c r="H131" i="3" s="1"/>
  <c r="C131" i="3"/>
  <c r="D130" i="3"/>
  <c r="H130" i="3" s="1" a="1"/>
  <c r="H130" i="3" s="1"/>
  <c r="C130" i="3"/>
  <c r="D129" i="3"/>
  <c r="H129" i="3" s="1" a="1"/>
  <c r="H129" i="3" s="1"/>
  <c r="C129" i="3"/>
  <c r="D128" i="3"/>
  <c r="H128" i="3" s="1" a="1"/>
  <c r="H128" i="3" s="1"/>
  <c r="C128" i="3"/>
  <c r="D127" i="3"/>
  <c r="H127" i="3" s="1" a="1"/>
  <c r="H127" i="3" s="1"/>
  <c r="C127" i="3"/>
  <c r="D126" i="3"/>
  <c r="H126" i="3" s="1" a="1"/>
  <c r="H126" i="3" s="1"/>
  <c r="C126" i="3"/>
  <c r="D125" i="3"/>
  <c r="H125" i="3" s="1" a="1"/>
  <c r="H125" i="3" s="1"/>
  <c r="C125" i="3"/>
  <c r="D124" i="3"/>
  <c r="H124" i="3" s="1" a="1"/>
  <c r="H124" i="3" s="1"/>
  <c r="C124" i="3"/>
  <c r="D123" i="3"/>
  <c r="H123" i="3" s="1" a="1"/>
  <c r="H123" i="3" s="1"/>
  <c r="C123" i="3"/>
  <c r="D122" i="3"/>
  <c r="H122" i="3" s="1" a="1"/>
  <c r="H122" i="3" s="1"/>
  <c r="C122" i="3"/>
  <c r="D121" i="3"/>
  <c r="H121" i="3" s="1" a="1"/>
  <c r="H121" i="3" s="1"/>
  <c r="C121" i="3"/>
  <c r="D120" i="3"/>
  <c r="H120" i="3" s="1" a="1"/>
  <c r="H120" i="3" s="1"/>
  <c r="C120" i="3"/>
  <c r="D119" i="3"/>
  <c r="H119" i="3" s="1" a="1"/>
  <c r="H119" i="3" s="1"/>
  <c r="C119" i="3"/>
  <c r="D118" i="3"/>
  <c r="H118" i="3" s="1" a="1"/>
  <c r="H118" i="3" s="1"/>
  <c r="C118" i="3"/>
  <c r="D117" i="3"/>
  <c r="H117" i="3" s="1" a="1"/>
  <c r="H117" i="3" s="1"/>
  <c r="C117" i="3"/>
  <c r="D116" i="3"/>
  <c r="H116" i="3" s="1" a="1"/>
  <c r="H116" i="3" s="1"/>
  <c r="C116" i="3"/>
  <c r="D115" i="3"/>
  <c r="H115" i="3" s="1" a="1"/>
  <c r="H115" i="3" s="1"/>
  <c r="C115" i="3"/>
  <c r="D114" i="3"/>
  <c r="H114" i="3" s="1" a="1"/>
  <c r="H114" i="3" s="1"/>
  <c r="C114" i="3"/>
  <c r="D113" i="3"/>
  <c r="H113" i="3" s="1" a="1"/>
  <c r="H113" i="3" s="1"/>
  <c r="C113" i="3"/>
  <c r="D112" i="3"/>
  <c r="H112" i="3" s="1" a="1"/>
  <c r="H112" i="3" s="1"/>
  <c r="C112" i="3"/>
  <c r="D111" i="3"/>
  <c r="H111" i="3" s="1" a="1"/>
  <c r="H111" i="3" s="1"/>
  <c r="C111" i="3"/>
  <c r="D110" i="3"/>
  <c r="H110" i="3" s="1" a="1"/>
  <c r="H110" i="3" s="1"/>
  <c r="C110" i="3"/>
  <c r="D109" i="3"/>
  <c r="H109" i="3" s="1" a="1"/>
  <c r="H109" i="3" s="1"/>
  <c r="C109" i="3"/>
  <c r="D108" i="3"/>
  <c r="H108" i="3" s="1" a="1"/>
  <c r="H108" i="3" s="1"/>
  <c r="C108" i="3"/>
  <c r="D107" i="3"/>
  <c r="H107" i="3" s="1" a="1"/>
  <c r="H107" i="3" s="1"/>
  <c r="C107" i="3"/>
  <c r="D106" i="3"/>
  <c r="H106" i="3" s="1" a="1"/>
  <c r="H106" i="3" s="1"/>
  <c r="C106" i="3"/>
  <c r="D105" i="3"/>
  <c r="H105" i="3" s="1" a="1"/>
  <c r="H105" i="3" s="1"/>
  <c r="C105" i="3"/>
  <c r="D104" i="3"/>
  <c r="H104" i="3" s="1" a="1"/>
  <c r="H104" i="3" s="1"/>
  <c r="C104" i="3"/>
  <c r="D103" i="3"/>
  <c r="H103" i="3" s="1" a="1"/>
  <c r="H103" i="3" s="1"/>
  <c r="C103" i="3"/>
  <c r="D102" i="3"/>
  <c r="H102" i="3" s="1" a="1"/>
  <c r="H102" i="3" s="1"/>
  <c r="C102" i="3"/>
  <c r="D101" i="3"/>
  <c r="H101" i="3" s="1" a="1"/>
  <c r="H101" i="3" s="1"/>
  <c r="C101" i="3"/>
  <c r="D100" i="3"/>
  <c r="H100" i="3" s="1" a="1"/>
  <c r="H100" i="3" s="1"/>
  <c r="C100" i="3"/>
  <c r="D99" i="3"/>
  <c r="H99" i="3" s="1" a="1"/>
  <c r="H99" i="3" s="1"/>
  <c r="C99" i="3"/>
  <c r="D98" i="3"/>
  <c r="H98" i="3" s="1" a="1"/>
  <c r="H98" i="3" s="1"/>
  <c r="C98" i="3"/>
  <c r="D97" i="3"/>
  <c r="H97" i="3" s="1" a="1"/>
  <c r="H97" i="3" s="1"/>
  <c r="C97" i="3"/>
  <c r="D96" i="3"/>
  <c r="H96" i="3" s="1" a="1"/>
  <c r="H96" i="3" s="1"/>
  <c r="C96" i="3"/>
  <c r="D95" i="3"/>
  <c r="H95" i="3" s="1" a="1"/>
  <c r="H95" i="3" s="1"/>
  <c r="C95" i="3"/>
  <c r="D94" i="3"/>
  <c r="H94" i="3" s="1" a="1"/>
  <c r="H94" i="3" s="1"/>
  <c r="C94" i="3"/>
  <c r="D93" i="3"/>
  <c r="H93" i="3" s="1" a="1"/>
  <c r="H93" i="3" s="1"/>
  <c r="C93" i="3"/>
  <c r="D92" i="3"/>
  <c r="H92" i="3" s="1" a="1"/>
  <c r="H92" i="3" s="1"/>
  <c r="C92" i="3"/>
  <c r="D91" i="3"/>
  <c r="H91" i="3" s="1" a="1"/>
  <c r="H91" i="3" s="1"/>
  <c r="C91" i="3"/>
  <c r="D90" i="3"/>
  <c r="H90" i="3" s="1" a="1"/>
  <c r="H90" i="3" s="1"/>
  <c r="C90" i="3"/>
  <c r="D89" i="3"/>
  <c r="H89" i="3" s="1" a="1"/>
  <c r="H89" i="3" s="1"/>
  <c r="C89" i="3"/>
  <c r="D88" i="3"/>
  <c r="H88" i="3" s="1" a="1"/>
  <c r="H88" i="3" s="1"/>
  <c r="C88" i="3"/>
  <c r="D87" i="3"/>
  <c r="H87" i="3" s="1" a="1"/>
  <c r="H87" i="3" s="1"/>
  <c r="C87" i="3"/>
  <c r="D86" i="3"/>
  <c r="H86" i="3" s="1" a="1"/>
  <c r="H86" i="3" s="1"/>
  <c r="C86" i="3"/>
  <c r="D85" i="3"/>
  <c r="H85" i="3" s="1" a="1"/>
  <c r="H85" i="3" s="1"/>
  <c r="C85" i="3"/>
  <c r="D84" i="3"/>
  <c r="H84" i="3" s="1" a="1"/>
  <c r="H84" i="3" s="1"/>
  <c r="C84" i="3"/>
  <c r="D83" i="3"/>
  <c r="H83" i="3" s="1" a="1"/>
  <c r="H83" i="3" s="1"/>
  <c r="C83" i="3"/>
  <c r="D82" i="3"/>
  <c r="H82" i="3" s="1" a="1"/>
  <c r="H82" i="3" s="1"/>
  <c r="C82" i="3"/>
  <c r="D81" i="3"/>
  <c r="H81" i="3" s="1" a="1"/>
  <c r="H81" i="3" s="1"/>
  <c r="C81" i="3"/>
  <c r="D80" i="3"/>
  <c r="H80" i="3" s="1" a="1"/>
  <c r="H80" i="3" s="1"/>
  <c r="C80" i="3"/>
  <c r="D79" i="3"/>
  <c r="H79" i="3" s="1" a="1"/>
  <c r="H79" i="3" s="1"/>
  <c r="C79" i="3"/>
  <c r="D78" i="3"/>
  <c r="H78" i="3" s="1" a="1"/>
  <c r="H78" i="3" s="1"/>
  <c r="C78" i="3"/>
  <c r="D77" i="3"/>
  <c r="H77" i="3" s="1" a="1"/>
  <c r="H77" i="3" s="1"/>
  <c r="C77" i="3"/>
  <c r="D76" i="3"/>
  <c r="H76" i="3" s="1" a="1"/>
  <c r="H76" i="3" s="1"/>
  <c r="C76" i="3"/>
  <c r="D75" i="3"/>
  <c r="H75" i="3" s="1" a="1"/>
  <c r="H75" i="3" s="1"/>
  <c r="C75" i="3"/>
  <c r="D74" i="3"/>
  <c r="H74" i="3" s="1" a="1"/>
  <c r="H74" i="3" s="1"/>
  <c r="C74" i="3"/>
  <c r="D73" i="3"/>
  <c r="H73" i="3" s="1" a="1"/>
  <c r="H73" i="3" s="1"/>
  <c r="C73" i="3"/>
  <c r="D72" i="3"/>
  <c r="H72" i="3" s="1" a="1"/>
  <c r="H72" i="3" s="1"/>
  <c r="C72" i="3"/>
  <c r="D71" i="3"/>
  <c r="H71" i="3" s="1" a="1"/>
  <c r="H71" i="3" s="1"/>
  <c r="C71" i="3"/>
  <c r="D70" i="3"/>
  <c r="H70" i="3" s="1" a="1"/>
  <c r="H70" i="3" s="1"/>
  <c r="C70" i="3"/>
  <c r="D69" i="3"/>
  <c r="H69" i="3" s="1" a="1"/>
  <c r="H69" i="3" s="1"/>
  <c r="C69" i="3"/>
  <c r="D68" i="3"/>
  <c r="H68" i="3" s="1" a="1"/>
  <c r="H68" i="3" s="1"/>
  <c r="C68" i="3"/>
  <c r="D67" i="3"/>
  <c r="H67" i="3" s="1" a="1"/>
  <c r="H67" i="3" s="1"/>
  <c r="C67" i="3"/>
  <c r="D66" i="3"/>
  <c r="H66" i="3" s="1" a="1"/>
  <c r="H66" i="3" s="1"/>
  <c r="C66" i="3"/>
  <c r="D64" i="3"/>
  <c r="H64" i="3" s="1" a="1"/>
  <c r="H64" i="3" s="1"/>
  <c r="C64" i="3"/>
  <c r="D63" i="3"/>
  <c r="H63" i="3" s="1" a="1"/>
  <c r="H63" i="3" s="1"/>
  <c r="C63" i="3"/>
  <c r="D62" i="3"/>
  <c r="H62" i="3" s="1" a="1"/>
  <c r="H62" i="3" s="1"/>
  <c r="C62" i="3"/>
  <c r="D61" i="3"/>
  <c r="H61" i="3" s="1" a="1"/>
  <c r="H61" i="3" s="1"/>
  <c r="C61" i="3"/>
  <c r="D60" i="3"/>
  <c r="H60" i="3" s="1" a="1"/>
  <c r="H60" i="3" s="1"/>
  <c r="C60" i="3"/>
  <c r="D59" i="3"/>
  <c r="H59" i="3" s="1" a="1"/>
  <c r="H59" i="3" s="1"/>
  <c r="C59" i="3"/>
  <c r="D58" i="3"/>
  <c r="H58" i="3" s="1" a="1"/>
  <c r="H58" i="3" s="1"/>
  <c r="C58" i="3"/>
  <c r="D57" i="3"/>
  <c r="H57" i="3" s="1" a="1"/>
  <c r="H57" i="3" s="1"/>
  <c r="C57" i="3"/>
  <c r="D56" i="3"/>
  <c r="H56" i="3" s="1" a="1"/>
  <c r="H56" i="3" s="1"/>
  <c r="C56" i="3"/>
  <c r="D55" i="3"/>
  <c r="H55" i="3" s="1" a="1"/>
  <c r="H55" i="3" s="1"/>
  <c r="C55" i="3"/>
  <c r="D54" i="3"/>
  <c r="H54" i="3" s="1" a="1"/>
  <c r="H54" i="3" s="1"/>
  <c r="C54" i="3"/>
  <c r="D53" i="3"/>
  <c r="H53" i="3" s="1" a="1"/>
  <c r="H53" i="3" s="1"/>
  <c r="C53" i="3"/>
  <c r="D52" i="3"/>
  <c r="H52" i="3" s="1" a="1"/>
  <c r="H52" i="3" s="1"/>
  <c r="C52" i="3"/>
  <c r="D51" i="3"/>
  <c r="H51" i="3" s="1" a="1"/>
  <c r="H51" i="3" s="1"/>
  <c r="C51" i="3"/>
  <c r="D50" i="3"/>
  <c r="H50" i="3" s="1" a="1"/>
  <c r="H50" i="3" s="1"/>
  <c r="C50" i="3"/>
  <c r="D49" i="3"/>
  <c r="H49" i="3" s="1" a="1"/>
  <c r="H49" i="3" s="1"/>
  <c r="C49" i="3"/>
  <c r="D48" i="3"/>
  <c r="H48" i="3" s="1" a="1"/>
  <c r="H48" i="3" s="1"/>
  <c r="C48" i="3"/>
  <c r="D47" i="3"/>
  <c r="H47" i="3" s="1" a="1"/>
  <c r="H47" i="3" s="1"/>
  <c r="C47" i="3"/>
  <c r="D46" i="3"/>
  <c r="H46" i="3" s="1" a="1"/>
  <c r="H46" i="3" s="1"/>
  <c r="C46" i="3"/>
  <c r="D45" i="3"/>
  <c r="H45" i="3" s="1" a="1"/>
  <c r="H45" i="3" s="1"/>
  <c r="C45" i="3"/>
  <c r="D44" i="3"/>
  <c r="H44" i="3" s="1" a="1"/>
  <c r="H44" i="3" s="1"/>
  <c r="C44" i="3"/>
  <c r="D43" i="3"/>
  <c r="H43" i="3" s="1" a="1"/>
  <c r="H43" i="3" s="1"/>
  <c r="C43" i="3"/>
  <c r="D42" i="3"/>
  <c r="H42" i="3" s="1" a="1"/>
  <c r="H42" i="3" s="1"/>
  <c r="C42" i="3"/>
  <c r="D41" i="3"/>
  <c r="H41" i="3" s="1" a="1"/>
  <c r="H41" i="3" s="1"/>
  <c r="C41" i="3"/>
  <c r="D40" i="3"/>
  <c r="H40" i="3" s="1" a="1"/>
  <c r="H40" i="3" s="1"/>
  <c r="C40" i="3"/>
  <c r="D38" i="3"/>
  <c r="H38" i="3" s="1" a="1"/>
  <c r="H38" i="3" s="1"/>
  <c r="C38" i="3"/>
  <c r="D37" i="3"/>
  <c r="H37" i="3" s="1" a="1"/>
  <c r="H37" i="3" s="1"/>
  <c r="C37" i="3"/>
  <c r="D36" i="3"/>
  <c r="H36" i="3" s="1" a="1"/>
  <c r="H36" i="3" s="1"/>
  <c r="C36" i="3"/>
  <c r="D35" i="3"/>
  <c r="H35" i="3" s="1" a="1"/>
  <c r="H35" i="3" s="1"/>
  <c r="C35" i="3"/>
  <c r="D34" i="3"/>
  <c r="H34" i="3" s="1" a="1"/>
  <c r="H34" i="3" s="1"/>
  <c r="C34" i="3"/>
  <c r="D20" i="3"/>
  <c r="H20" i="3" s="1" a="1"/>
  <c r="H20" i="3" s="1"/>
  <c r="C20" i="3"/>
  <c r="D30" i="3"/>
  <c r="H30" i="3" s="1" a="1"/>
  <c r="H30" i="3" s="1"/>
  <c r="D24" i="3"/>
  <c r="H24" i="3" s="1" a="1"/>
  <c r="H24" i="3" s="1"/>
  <c r="D29" i="3"/>
  <c r="H29" i="3" s="1" a="1"/>
  <c r="H29" i="3" s="1"/>
  <c r="D23" i="3"/>
  <c r="H23" i="3" s="1" a="1"/>
  <c r="H23" i="3" s="1"/>
  <c r="D28" i="3"/>
  <c r="H28" i="3" s="1" a="1"/>
  <c r="H28" i="3" s="1"/>
  <c r="D22" i="3"/>
  <c r="H22" i="3" s="1" a="1"/>
  <c r="H22" i="3" s="1"/>
  <c r="D39" i="3"/>
  <c r="H39" i="3" s="1" a="1"/>
  <c r="H39" i="3" s="1"/>
  <c r="D33" i="3"/>
  <c r="H33" i="3" s="1" a="1"/>
  <c r="H33" i="3" s="1"/>
  <c r="D27" i="3"/>
  <c r="H27" i="3" s="1" a="1"/>
  <c r="H27" i="3" s="1"/>
  <c r="D21" i="3"/>
  <c r="H21" i="3" s="1" a="1"/>
  <c r="H21" i="3" s="1"/>
  <c r="D32" i="3"/>
  <c r="H32" i="3" s="1" a="1"/>
  <c r="H32" i="3" s="1"/>
  <c r="D26" i="3"/>
  <c r="H26" i="3" s="1" a="1"/>
  <c r="H26" i="3" s="1"/>
  <c r="D31" i="3"/>
  <c r="H31" i="3" s="1" a="1"/>
  <c r="H31" i="3" s="1"/>
  <c r="D25" i="3"/>
  <c r="H25" i="3" s="1" a="1"/>
  <c r="H25" i="3" s="1"/>
  <c r="D19" i="3"/>
  <c r="D65" i="3"/>
  <c r="H65" i="3" s="1" a="1"/>
  <c r="H65" i="3" s="1"/>
  <c r="L11" i="3"/>
  <c r="H521" i="3" a="1"/>
  <c r="H521" i="3" s="1"/>
  <c r="H519" i="3" a="1"/>
  <c r="H519" i="3" s="1"/>
  <c r="H517" i="3" a="1"/>
  <c r="H517" i="3" s="1"/>
  <c r="H515" i="3" a="1"/>
  <c r="H515" i="3" s="1"/>
  <c r="H513" i="3" a="1"/>
  <c r="H513" i="3" s="1"/>
  <c r="H511" i="3" a="1"/>
  <c r="H511" i="3" s="1"/>
  <c r="H509" i="3" a="1"/>
  <c r="H509" i="3" s="1"/>
  <c r="H507" i="3" a="1"/>
  <c r="H507" i="3" s="1"/>
  <c r="H505" i="3" a="1"/>
  <c r="H505" i="3" s="1"/>
  <c r="H503" i="3" a="1"/>
  <c r="H503" i="3" s="1"/>
  <c r="H501" i="3" a="1"/>
  <c r="H501" i="3" s="1"/>
  <c r="H499" i="3" a="1"/>
  <c r="H499" i="3" s="1"/>
  <c r="H497" i="3" a="1"/>
  <c r="H497" i="3" s="1"/>
  <c r="H495" i="3" a="1"/>
  <c r="H495" i="3" s="1"/>
  <c r="H493" i="3" a="1"/>
  <c r="H493" i="3" s="1"/>
  <c r="H491" i="3" a="1"/>
  <c r="H491" i="3" s="1"/>
  <c r="H489" i="3" a="1"/>
  <c r="H489" i="3" s="1"/>
  <c r="H487" i="3" a="1"/>
  <c r="H487" i="3" s="1"/>
  <c r="H485" i="3" a="1"/>
  <c r="H485" i="3" s="1"/>
  <c r="H483" i="3" a="1"/>
  <c r="H483" i="3" s="1"/>
  <c r="H481" i="3" a="1"/>
  <c r="H481" i="3" s="1"/>
  <c r="H479" i="3" a="1"/>
  <c r="H479" i="3" s="1"/>
  <c r="H477" i="3" a="1"/>
  <c r="H477" i="3" s="1"/>
  <c r="H475" i="3" a="1"/>
  <c r="H475" i="3" s="1"/>
  <c r="H473" i="3" a="1"/>
  <c r="H473" i="3" s="1"/>
  <c r="H471" i="3" a="1"/>
  <c r="H471" i="3" s="1"/>
  <c r="H469" i="3" a="1"/>
  <c r="H469" i="3" s="1"/>
  <c r="H467" i="3" a="1"/>
  <c r="H467" i="3" s="1"/>
  <c r="H465" i="3" a="1"/>
  <c r="H465" i="3" s="1"/>
  <c r="H522" i="3" a="1"/>
  <c r="H522" i="3" s="1"/>
  <c r="H520" i="3" a="1"/>
  <c r="H520" i="3" s="1"/>
  <c r="H518" i="3" a="1"/>
  <c r="H518" i="3" s="1"/>
  <c r="H516" i="3" a="1"/>
  <c r="H516" i="3" s="1"/>
  <c r="H514" i="3" a="1"/>
  <c r="H514" i="3" s="1"/>
  <c r="H512" i="3" a="1"/>
  <c r="H512" i="3" s="1"/>
  <c r="H510" i="3" a="1"/>
  <c r="H510" i="3" s="1"/>
  <c r="H508" i="3" a="1"/>
  <c r="H508" i="3" s="1"/>
  <c r="H506" i="3" a="1"/>
  <c r="H506" i="3" s="1"/>
  <c r="H504" i="3" a="1"/>
  <c r="H504" i="3" s="1"/>
  <c r="H502" i="3" a="1"/>
  <c r="H502" i="3" s="1"/>
  <c r="H500" i="3" a="1"/>
  <c r="H500" i="3" s="1"/>
  <c r="H498" i="3" a="1"/>
  <c r="H498" i="3" s="1"/>
  <c r="H496" i="3" a="1"/>
  <c r="H496" i="3" s="1"/>
  <c r="H494" i="3" a="1"/>
  <c r="H494" i="3" s="1"/>
  <c r="H492" i="3" a="1"/>
  <c r="H492" i="3" s="1"/>
  <c r="H490" i="3" a="1"/>
  <c r="H490" i="3" s="1"/>
  <c r="H488" i="3" a="1"/>
  <c r="H488" i="3" s="1"/>
  <c r="H486" i="3" a="1"/>
  <c r="H486" i="3" s="1"/>
  <c r="H484" i="3" a="1"/>
  <c r="H484" i="3" s="1"/>
  <c r="H482" i="3" a="1"/>
  <c r="H482" i="3" s="1"/>
  <c r="H480" i="3" a="1"/>
  <c r="H480" i="3" s="1"/>
  <c r="H478" i="3" a="1"/>
  <c r="H478" i="3" s="1"/>
  <c r="H476" i="3" a="1"/>
  <c r="H476" i="3" s="1"/>
  <c r="H474" i="3" a="1"/>
  <c r="H474" i="3" s="1"/>
  <c r="H472" i="3" a="1"/>
  <c r="H472" i="3" s="1"/>
  <c r="H470" i="3" a="1"/>
  <c r="H470" i="3" s="1"/>
  <c r="H468" i="3" a="1"/>
  <c r="H468" i="3" s="1"/>
  <c r="H466" i="3" a="1"/>
  <c r="H466" i="3" s="1"/>
  <c r="H464" i="3" a="1"/>
  <c r="H464" i="3" s="1"/>
  <c r="H462" i="3" a="1"/>
  <c r="H462" i="3" s="1"/>
  <c r="H460" i="3" a="1"/>
  <c r="H460" i="3" s="1"/>
  <c r="H458" i="3" a="1"/>
  <c r="H458" i="3" s="1"/>
  <c r="H456" i="3" a="1"/>
  <c r="H456" i="3" s="1"/>
  <c r="H454" i="3" a="1"/>
  <c r="H454" i="3" s="1"/>
  <c r="H452" i="3" a="1"/>
  <c r="H452" i="3" s="1"/>
  <c r="H450" i="3" a="1"/>
  <c r="H450" i="3" s="1"/>
  <c r="H448" i="3" a="1"/>
  <c r="H448" i="3" s="1"/>
  <c r="H446" i="3" a="1"/>
  <c r="H446" i="3" s="1"/>
  <c r="H444" i="3" a="1"/>
  <c r="H444" i="3" s="1"/>
  <c r="H442" i="3" a="1"/>
  <c r="H442" i="3" s="1"/>
  <c r="H440" i="3" a="1"/>
  <c r="H440" i="3" s="1"/>
  <c r="H438" i="3" a="1"/>
  <c r="H438" i="3" s="1"/>
  <c r="H436" i="3" a="1"/>
  <c r="H436" i="3" s="1"/>
  <c r="H434" i="3" a="1"/>
  <c r="H434" i="3" s="1"/>
  <c r="H432" i="3" a="1"/>
  <c r="H432" i="3" s="1"/>
  <c r="H430" i="3" a="1"/>
  <c r="H430" i="3" s="1"/>
  <c r="H428" i="3" a="1"/>
  <c r="H428" i="3" s="1"/>
  <c r="H426" i="3" a="1"/>
  <c r="H426" i="3" s="1"/>
  <c r="H424" i="3" a="1"/>
  <c r="H424" i="3" s="1"/>
  <c r="H422" i="3" a="1"/>
  <c r="H422" i="3" s="1"/>
  <c r="H420" i="3" a="1"/>
  <c r="H420" i="3" s="1"/>
  <c r="H418" i="3" a="1"/>
  <c r="H418" i="3" s="1"/>
  <c r="H416" i="3" a="1"/>
  <c r="H416" i="3" s="1"/>
  <c r="H414" i="3" a="1"/>
  <c r="H414" i="3" s="1"/>
  <c r="H412" i="3" a="1"/>
  <c r="H412" i="3" s="1"/>
  <c r="H410" i="3" a="1"/>
  <c r="H410" i="3" s="1"/>
  <c r="H408" i="3" a="1"/>
  <c r="H408" i="3" s="1"/>
  <c r="H406" i="3" a="1"/>
  <c r="H406" i="3" s="1"/>
  <c r="H404" i="3" a="1"/>
  <c r="H404" i="3" s="1"/>
  <c r="H402" i="3" a="1"/>
  <c r="H402" i="3" s="1"/>
  <c r="H400" i="3" a="1"/>
  <c r="H400" i="3" s="1"/>
  <c r="H398" i="3" a="1"/>
  <c r="H398" i="3" s="1"/>
  <c r="H463" i="3" a="1"/>
  <c r="H463" i="3" s="1"/>
  <c r="H461" i="3" a="1"/>
  <c r="H461" i="3" s="1"/>
  <c r="H459" i="3" a="1"/>
  <c r="H459" i="3" s="1"/>
  <c r="H457" i="3" a="1"/>
  <c r="H457" i="3" s="1"/>
  <c r="H455" i="3" a="1"/>
  <c r="H455" i="3" s="1"/>
  <c r="H453" i="3" a="1"/>
  <c r="H453" i="3" s="1"/>
  <c r="H451" i="3" a="1"/>
  <c r="H451" i="3" s="1"/>
  <c r="H449" i="3" a="1"/>
  <c r="H449" i="3" s="1"/>
  <c r="H447" i="3" a="1"/>
  <c r="H447" i="3" s="1"/>
  <c r="H445" i="3" a="1"/>
  <c r="H445" i="3" s="1"/>
  <c r="H443" i="3" a="1"/>
  <c r="H443" i="3" s="1"/>
  <c r="H441" i="3" a="1"/>
  <c r="H441" i="3" s="1"/>
  <c r="H439" i="3" a="1"/>
  <c r="H439" i="3" s="1"/>
  <c r="H437" i="3" a="1"/>
  <c r="H437" i="3" s="1"/>
  <c r="H435" i="3" a="1"/>
  <c r="H435" i="3" s="1"/>
  <c r="H433" i="3" a="1"/>
  <c r="H433" i="3" s="1"/>
  <c r="H431" i="3" a="1"/>
  <c r="H431" i="3" s="1"/>
  <c r="H429" i="3" a="1"/>
  <c r="H429" i="3" s="1"/>
  <c r="H427" i="3" a="1"/>
  <c r="H427" i="3" s="1"/>
  <c r="H425" i="3" a="1"/>
  <c r="H425" i="3" s="1"/>
  <c r="H423" i="3" a="1"/>
  <c r="H423" i="3" s="1"/>
  <c r="H421" i="3" a="1"/>
  <c r="H421" i="3" s="1"/>
  <c r="H419" i="3" a="1"/>
  <c r="H419" i="3" s="1"/>
  <c r="H417" i="3" a="1"/>
  <c r="H417" i="3" s="1"/>
  <c r="H415" i="3" a="1"/>
  <c r="H415" i="3" s="1"/>
  <c r="H413" i="3" a="1"/>
  <c r="H413" i="3" s="1"/>
  <c r="H411" i="3" a="1"/>
  <c r="H411" i="3" s="1"/>
  <c r="H409" i="3" a="1"/>
  <c r="H409" i="3" s="1"/>
  <c r="H407" i="3" a="1"/>
  <c r="H407" i="3" s="1"/>
  <c r="H405" i="3" a="1"/>
  <c r="H405" i="3" s="1"/>
  <c r="H403" i="3" a="1"/>
  <c r="H403" i="3" s="1"/>
  <c r="H401" i="3" a="1"/>
  <c r="H401" i="3" s="1"/>
  <c r="H399" i="3" a="1"/>
  <c r="H399" i="3" s="1"/>
  <c r="H397" i="3" a="1"/>
  <c r="H397" i="3" s="1"/>
  <c r="C14" i="3" l="1"/>
  <c r="C12" i="3"/>
  <c r="C10" i="3"/>
  <c r="C8" i="3"/>
  <c r="C13" i="3"/>
  <c r="C7" i="3"/>
  <c r="C11" i="3"/>
  <c r="H19" i="3" a="1"/>
  <c r="H19" i="3" s="1"/>
  <c r="C9" i="3" s="1"/>
  <c r="N7" i="3" l="1"/>
  <c r="N6" i="3"/>
  <c r="N8" i="3"/>
  <c r="N9" i="3"/>
  <c r="N11" i="3" l="1"/>
  <c r="O7" i="3" l="1"/>
  <c r="O8" i="3"/>
  <c r="O6" i="3"/>
  <c r="O9" i="3"/>
  <c r="O11" i="3" l="1"/>
  <c r="C15" i="3"/>
  <c r="M57" i="3" s="1"/>
  <c r="O57" i="3" s="1"/>
  <c r="K6" i="3" l="1"/>
  <c r="M83" i="3"/>
  <c r="J83" i="3" s="1"/>
  <c r="J57" i="3"/>
  <c r="M44" i="3"/>
  <c r="J44" i="3" s="1"/>
  <c r="M142" i="3"/>
  <c r="J142" i="3" s="1"/>
  <c r="M100" i="3"/>
  <c r="J100" i="3" s="1"/>
  <c r="M134" i="3"/>
  <c r="J134" i="3" s="1"/>
  <c r="M43" i="3"/>
  <c r="J43" i="3" s="1"/>
  <c r="M71" i="3"/>
  <c r="J71" i="3" s="1"/>
  <c r="M129" i="3"/>
  <c r="J129" i="3" s="1"/>
  <c r="M51" i="3"/>
  <c r="J51" i="3" s="1"/>
  <c r="M58" i="3"/>
  <c r="J58" i="3" s="1"/>
  <c r="M92" i="3"/>
  <c r="J92" i="3" s="1"/>
  <c r="M120" i="3"/>
  <c r="J120" i="3" s="1"/>
  <c r="M29" i="3"/>
  <c r="J29" i="3" s="1"/>
  <c r="M93" i="3"/>
  <c r="J93" i="3" s="1"/>
  <c r="M87" i="3"/>
  <c r="J87" i="3" s="1"/>
  <c r="M94" i="3"/>
  <c r="J94" i="3" s="1"/>
  <c r="M69" i="3"/>
  <c r="J69" i="3" s="1"/>
  <c r="M103" i="3"/>
  <c r="J103" i="3" s="1"/>
  <c r="M131" i="3"/>
  <c r="J131" i="3" s="1"/>
  <c r="M72" i="3"/>
  <c r="J72" i="3" s="1"/>
  <c r="M47" i="3"/>
  <c r="J47" i="3" s="1"/>
  <c r="M127" i="3"/>
  <c r="J127" i="3" s="1"/>
  <c r="M25" i="3"/>
  <c r="J25" i="3" s="1"/>
  <c r="M34" i="3"/>
  <c r="J34" i="3" s="1"/>
  <c r="M64" i="3"/>
  <c r="J64" i="3" s="1"/>
  <c r="M98" i="3"/>
  <c r="J98" i="3" s="1"/>
  <c r="M126" i="3"/>
  <c r="J126" i="3" s="1"/>
  <c r="M35" i="3"/>
  <c r="J35" i="3" s="1"/>
  <c r="M21" i="3"/>
  <c r="J21" i="3" s="1"/>
  <c r="M68" i="3"/>
  <c r="J68" i="3" s="1"/>
  <c r="M22" i="3"/>
  <c r="J22" i="3" s="1"/>
  <c r="M56" i="3"/>
  <c r="J56" i="3" s="1"/>
  <c r="M84" i="3"/>
  <c r="J84" i="3" s="1"/>
  <c r="M118" i="3"/>
  <c r="J118" i="3" s="1"/>
  <c r="M74" i="3"/>
  <c r="J74" i="3" s="1"/>
  <c r="M104" i="3"/>
  <c r="J104" i="3" s="1"/>
  <c r="M124" i="3"/>
  <c r="J124" i="3" s="1"/>
  <c r="M33" i="3"/>
  <c r="J33" i="3" s="1"/>
  <c r="M67" i="3"/>
  <c r="J67" i="3" s="1"/>
  <c r="M95" i="3"/>
  <c r="J95" i="3" s="1"/>
  <c r="M125" i="3"/>
  <c r="J125" i="3" s="1"/>
  <c r="M82" i="3"/>
  <c r="J82" i="3" s="1"/>
  <c r="M123" i="3"/>
  <c r="J123" i="3" s="1"/>
  <c r="M40" i="3"/>
  <c r="J40" i="3" s="1"/>
  <c r="M140" i="3"/>
  <c r="J140" i="3" s="1"/>
  <c r="M28" i="3"/>
  <c r="J28" i="3" s="1"/>
  <c r="M62" i="3"/>
  <c r="J62" i="3" s="1"/>
  <c r="M90" i="3"/>
  <c r="J90" i="3" s="1"/>
  <c r="M46" i="3"/>
  <c r="J46" i="3" s="1"/>
  <c r="M38" i="3"/>
  <c r="J38" i="3" s="1"/>
  <c r="M85" i="3"/>
  <c r="J85" i="3" s="1"/>
  <c r="M111" i="3"/>
  <c r="J111" i="3" s="1"/>
  <c r="M20" i="3"/>
  <c r="J20" i="3" s="1"/>
  <c r="M48" i="3"/>
  <c r="J48" i="3" s="1"/>
  <c r="M99" i="3"/>
  <c r="J99" i="3" s="1"/>
  <c r="M91" i="3"/>
  <c r="J91" i="3" s="1"/>
  <c r="M121" i="3"/>
  <c r="J121" i="3" s="1"/>
  <c r="M88" i="3"/>
  <c r="J88" i="3" s="1"/>
  <c r="M122" i="3"/>
  <c r="J122" i="3" s="1"/>
  <c r="M31" i="3"/>
  <c r="J31" i="3" s="1"/>
  <c r="M59" i="3"/>
  <c r="J59" i="3" s="1"/>
  <c r="M89" i="3"/>
  <c r="J89" i="3" s="1"/>
  <c r="M27" i="3"/>
  <c r="J27" i="3" s="1"/>
  <c r="M77" i="3"/>
  <c r="J77" i="3" s="1"/>
  <c r="M110" i="3"/>
  <c r="J110" i="3" s="1"/>
  <c r="M32" i="3"/>
  <c r="J32" i="3" s="1"/>
  <c r="M117" i="3"/>
  <c r="J117" i="3" s="1"/>
  <c r="M26" i="3"/>
  <c r="J26" i="3" s="1"/>
  <c r="M54" i="3"/>
  <c r="J54" i="3" s="1"/>
  <c r="M116" i="3"/>
  <c r="J116" i="3" s="1"/>
  <c r="M138" i="3"/>
  <c r="J138" i="3" s="1"/>
  <c r="M96" i="3"/>
  <c r="J96" i="3" s="1"/>
  <c r="M75" i="3"/>
  <c r="J75" i="3" s="1"/>
  <c r="M109" i="3"/>
  <c r="J109" i="3" s="1"/>
  <c r="M137" i="3"/>
  <c r="J137" i="3" s="1"/>
  <c r="M80" i="3"/>
  <c r="J80" i="3" s="1"/>
  <c r="M102" i="3"/>
  <c r="J102" i="3" s="1"/>
  <c r="M132" i="3"/>
  <c r="J132" i="3" s="1"/>
  <c r="M52" i="3"/>
  <c r="J52" i="3" s="1"/>
  <c r="M86" i="3"/>
  <c r="J86" i="3" s="1"/>
  <c r="M114" i="3"/>
  <c r="J114" i="3" s="1"/>
  <c r="M23" i="3"/>
  <c r="J23" i="3" s="1"/>
  <c r="M53" i="3"/>
  <c r="J53" i="3" s="1"/>
  <c r="M133" i="3"/>
  <c r="J133" i="3" s="1"/>
  <c r="M41" i="3"/>
  <c r="J41" i="3" s="1"/>
  <c r="M55" i="3"/>
  <c r="J55" i="3" s="1"/>
  <c r="M49" i="3"/>
  <c r="J49" i="3" s="1"/>
  <c r="M81" i="3"/>
  <c r="J81" i="3" s="1"/>
  <c r="M115" i="3"/>
  <c r="J115" i="3" s="1"/>
  <c r="M19" i="3"/>
  <c r="M61" i="3"/>
  <c r="J61" i="3" s="1"/>
  <c r="M30" i="3"/>
  <c r="J30" i="3" s="1"/>
  <c r="M113" i="3"/>
  <c r="J113" i="3" s="1"/>
  <c r="M39" i="3"/>
  <c r="J39" i="3" s="1"/>
  <c r="M73" i="3"/>
  <c r="J73" i="3" s="1"/>
  <c r="M101" i="3"/>
  <c r="J101" i="3" s="1"/>
  <c r="M108" i="3"/>
  <c r="J108" i="3" s="1"/>
  <c r="M119" i="3"/>
  <c r="J119" i="3" s="1"/>
  <c r="M24" i="3"/>
  <c r="J24" i="3" s="1"/>
  <c r="M141" i="3"/>
  <c r="J141" i="3" s="1"/>
  <c r="M50" i="3"/>
  <c r="J50" i="3" s="1"/>
  <c r="M78" i="3"/>
  <c r="J78" i="3" s="1"/>
  <c r="M63" i="3"/>
  <c r="J63" i="3" s="1"/>
  <c r="M36" i="3"/>
  <c r="J36" i="3" s="1"/>
  <c r="M135" i="3"/>
  <c r="J135" i="3" s="1"/>
  <c r="M66" i="3"/>
  <c r="J66" i="3" s="1"/>
  <c r="M60" i="3"/>
  <c r="J60" i="3" s="1"/>
  <c r="M45" i="3"/>
  <c r="J45" i="3" s="1"/>
  <c r="M79" i="3"/>
  <c r="J79" i="3" s="1"/>
  <c r="M107" i="3"/>
  <c r="J107" i="3" s="1"/>
  <c r="M112" i="3"/>
  <c r="J112" i="3" s="1"/>
  <c r="M106" i="3"/>
  <c r="J106" i="3" s="1"/>
  <c r="M130" i="3"/>
  <c r="J130" i="3" s="1"/>
  <c r="M128" i="3"/>
  <c r="J128" i="3" s="1"/>
  <c r="M37" i="3"/>
  <c r="J37" i="3" s="1"/>
  <c r="M65" i="3"/>
  <c r="J65" i="3" s="1"/>
  <c r="M76" i="3"/>
  <c r="J76" i="3" s="1"/>
  <c r="M70" i="3"/>
  <c r="J70" i="3" s="1"/>
  <c r="M136" i="3"/>
  <c r="J136" i="3" s="1"/>
  <c r="M105" i="3"/>
  <c r="J105" i="3" s="1"/>
  <c r="M139" i="3"/>
  <c r="J139" i="3" s="1"/>
  <c r="M42" i="3"/>
  <c r="J42" i="3" s="1"/>
  <c r="M97" i="3"/>
  <c r="J97" i="3" s="1"/>
  <c r="D10" i="3"/>
  <c r="D13" i="3"/>
  <c r="G9" i="3" s="1"/>
  <c r="D12" i="3"/>
  <c r="G8" i="3" s="1"/>
  <c r="D14" i="3"/>
  <c r="D11" i="3"/>
  <c r="G396" i="3"/>
  <c r="G388" i="3"/>
  <c r="G380" i="3"/>
  <c r="G374" i="3"/>
  <c r="G366" i="3"/>
  <c r="G358" i="3"/>
  <c r="G352" i="3"/>
  <c r="G344" i="3"/>
  <c r="G338" i="3"/>
  <c r="G330" i="3"/>
  <c r="G324" i="3"/>
  <c r="G316" i="3"/>
  <c r="G308" i="3"/>
  <c r="G302" i="3"/>
  <c r="G294" i="3"/>
  <c r="G286" i="3"/>
  <c r="G278" i="3"/>
  <c r="G270" i="3"/>
  <c r="G262" i="3"/>
  <c r="G256" i="3"/>
  <c r="G250" i="3"/>
  <c r="G246" i="3"/>
  <c r="G242" i="3"/>
  <c r="G236" i="3"/>
  <c r="G232" i="3"/>
  <c r="G228" i="3"/>
  <c r="G224" i="3"/>
  <c r="G220" i="3"/>
  <c r="G216" i="3"/>
  <c r="G212" i="3"/>
  <c r="G208" i="3"/>
  <c r="G204" i="3"/>
  <c r="G200" i="3"/>
  <c r="G196" i="3"/>
  <c r="G192" i="3"/>
  <c r="G188" i="3"/>
  <c r="G184" i="3"/>
  <c r="G180" i="3"/>
  <c r="G176" i="3"/>
  <c r="G172" i="3"/>
  <c r="G168" i="3"/>
  <c r="G164" i="3"/>
  <c r="G160" i="3"/>
  <c r="G156" i="3"/>
  <c r="G152" i="3"/>
  <c r="G148" i="3"/>
  <c r="G144" i="3"/>
  <c r="G140" i="3"/>
  <c r="G136" i="3"/>
  <c r="G132" i="3"/>
  <c r="G128" i="3"/>
  <c r="G124" i="3"/>
  <c r="G120" i="3"/>
  <c r="G116" i="3"/>
  <c r="G112" i="3"/>
  <c r="G108" i="3"/>
  <c r="G104" i="3"/>
  <c r="G100" i="3"/>
  <c r="G96" i="3"/>
  <c r="G92" i="3"/>
  <c r="G88" i="3"/>
  <c r="G84" i="3"/>
  <c r="G80" i="3"/>
  <c r="G76" i="3"/>
  <c r="G72" i="3"/>
  <c r="G68" i="3"/>
  <c r="G62" i="3"/>
  <c r="G54" i="3"/>
  <c r="G48" i="3"/>
  <c r="G44" i="3"/>
  <c r="G40" i="3"/>
  <c r="G36" i="3"/>
  <c r="G30" i="3"/>
  <c r="G26" i="3"/>
  <c r="G390" i="3"/>
  <c r="G382" i="3"/>
  <c r="G372" i="3"/>
  <c r="G364" i="3"/>
  <c r="G356" i="3"/>
  <c r="G346" i="3"/>
  <c r="G336" i="3"/>
  <c r="G326" i="3"/>
  <c r="G318" i="3"/>
  <c r="G310" i="3"/>
  <c r="G300" i="3"/>
  <c r="G292" i="3"/>
  <c r="G284" i="3"/>
  <c r="G276" i="3"/>
  <c r="G268" i="3"/>
  <c r="G258" i="3"/>
  <c r="G240" i="3"/>
  <c r="G58" i="3"/>
  <c r="G50" i="3"/>
  <c r="G20" i="3"/>
  <c r="G22" i="3"/>
  <c r="G393" i="3"/>
  <c r="G389" i="3"/>
  <c r="G385" i="3"/>
  <c r="G381" i="3"/>
  <c r="G377" i="3"/>
  <c r="G373" i="3"/>
  <c r="G369" i="3"/>
  <c r="G365" i="3"/>
  <c r="G361" i="3"/>
  <c r="G357" i="3"/>
  <c r="G353" i="3"/>
  <c r="G349" i="3"/>
  <c r="G345" i="3"/>
  <c r="G341" i="3"/>
  <c r="G337" i="3"/>
  <c r="G333" i="3"/>
  <c r="G329" i="3"/>
  <c r="G325" i="3"/>
  <c r="G321" i="3"/>
  <c r="G317" i="3"/>
  <c r="G313" i="3"/>
  <c r="G309" i="3"/>
  <c r="G305" i="3"/>
  <c r="G301" i="3"/>
  <c r="G297" i="3"/>
  <c r="G293" i="3"/>
  <c r="G289" i="3"/>
  <c r="G285" i="3"/>
  <c r="G281" i="3"/>
  <c r="G277" i="3"/>
  <c r="G273" i="3"/>
  <c r="G269" i="3"/>
  <c r="G265" i="3"/>
  <c r="G261" i="3"/>
  <c r="G257" i="3"/>
  <c r="G253" i="3"/>
  <c r="G249" i="3"/>
  <c r="G245" i="3"/>
  <c r="G241" i="3"/>
  <c r="G237" i="3"/>
  <c r="G233" i="3"/>
  <c r="G229" i="3"/>
  <c r="G225" i="3"/>
  <c r="G221" i="3"/>
  <c r="G217" i="3"/>
  <c r="G213" i="3"/>
  <c r="G209" i="3"/>
  <c r="G205" i="3"/>
  <c r="G201" i="3"/>
  <c r="G197" i="3"/>
  <c r="G193" i="3"/>
  <c r="G189" i="3"/>
  <c r="G185" i="3"/>
  <c r="G181" i="3"/>
  <c r="G177" i="3"/>
  <c r="G173" i="3"/>
  <c r="G169" i="3"/>
  <c r="G165" i="3"/>
  <c r="G161" i="3"/>
  <c r="G157" i="3"/>
  <c r="G153" i="3"/>
  <c r="G149" i="3"/>
  <c r="G145" i="3"/>
  <c r="G141" i="3"/>
  <c r="G137" i="3"/>
  <c r="G133" i="3"/>
  <c r="G129" i="3"/>
  <c r="G125" i="3"/>
  <c r="G121" i="3"/>
  <c r="G117" i="3"/>
  <c r="G113" i="3"/>
  <c r="G109" i="3"/>
  <c r="G105" i="3"/>
  <c r="G101" i="3"/>
  <c r="G97" i="3"/>
  <c r="G392" i="3"/>
  <c r="G384" i="3"/>
  <c r="G378" i="3"/>
  <c r="G370" i="3"/>
  <c r="G362" i="3"/>
  <c r="G354" i="3"/>
  <c r="G348" i="3"/>
  <c r="G340" i="3"/>
  <c r="G334" i="3"/>
  <c r="G328" i="3"/>
  <c r="G320" i="3"/>
  <c r="G312" i="3"/>
  <c r="G306" i="3"/>
  <c r="G298" i="3"/>
  <c r="G290" i="3"/>
  <c r="G282" i="3"/>
  <c r="G274" i="3"/>
  <c r="G266" i="3"/>
  <c r="G260" i="3"/>
  <c r="G252" i="3"/>
  <c r="G248" i="3"/>
  <c r="G244" i="3"/>
  <c r="G238" i="3"/>
  <c r="G234" i="3"/>
  <c r="G230" i="3"/>
  <c r="G226" i="3"/>
  <c r="G222" i="3"/>
  <c r="G218" i="3"/>
  <c r="G214" i="3"/>
  <c r="G210" i="3"/>
  <c r="G206" i="3"/>
  <c r="G202" i="3"/>
  <c r="G198" i="3"/>
  <c r="G194" i="3"/>
  <c r="G190" i="3"/>
  <c r="G186" i="3"/>
  <c r="G182" i="3"/>
  <c r="G178" i="3"/>
  <c r="G174" i="3"/>
  <c r="G170" i="3"/>
  <c r="G166" i="3"/>
  <c r="G162" i="3"/>
  <c r="G158" i="3"/>
  <c r="G154" i="3"/>
  <c r="G150" i="3"/>
  <c r="G146" i="3"/>
  <c r="G142" i="3"/>
  <c r="G138" i="3"/>
  <c r="G134" i="3"/>
  <c r="G130" i="3"/>
  <c r="G126" i="3"/>
  <c r="G122" i="3"/>
  <c r="G118" i="3"/>
  <c r="G114" i="3"/>
  <c r="G110" i="3"/>
  <c r="G106" i="3"/>
  <c r="G102" i="3"/>
  <c r="G98" i="3"/>
  <c r="G94" i="3"/>
  <c r="G90" i="3"/>
  <c r="G86" i="3"/>
  <c r="G82" i="3"/>
  <c r="G78" i="3"/>
  <c r="G74" i="3"/>
  <c r="G70" i="3"/>
  <c r="G66" i="3"/>
  <c r="G60" i="3"/>
  <c r="G52" i="3"/>
  <c r="G46" i="3"/>
  <c r="G42" i="3"/>
  <c r="G38" i="3"/>
  <c r="G32" i="3"/>
  <c r="G28" i="3"/>
  <c r="G394" i="3"/>
  <c r="G386" i="3"/>
  <c r="G376" i="3"/>
  <c r="G368" i="3"/>
  <c r="G360" i="3"/>
  <c r="G350" i="3"/>
  <c r="G342" i="3"/>
  <c r="G332" i="3"/>
  <c r="G322" i="3"/>
  <c r="G314" i="3"/>
  <c r="G304" i="3"/>
  <c r="G296" i="3"/>
  <c r="G288" i="3"/>
  <c r="G280" i="3"/>
  <c r="G272" i="3"/>
  <c r="G264" i="3"/>
  <c r="G254" i="3"/>
  <c r="G64" i="3"/>
  <c r="G56" i="3"/>
  <c r="G34" i="3"/>
  <c r="G24" i="3"/>
  <c r="G395" i="3"/>
  <c r="G391" i="3"/>
  <c r="G387" i="3"/>
  <c r="G383" i="3"/>
  <c r="G379" i="3"/>
  <c r="G375" i="3"/>
  <c r="G371" i="3"/>
  <c r="G367" i="3"/>
  <c r="G363" i="3"/>
  <c r="G359" i="3"/>
  <c r="G355" i="3"/>
  <c r="G351" i="3"/>
  <c r="G347" i="3"/>
  <c r="G343" i="3"/>
  <c r="G339" i="3"/>
  <c r="G335" i="3"/>
  <c r="G331" i="3"/>
  <c r="G327" i="3"/>
  <c r="G323" i="3"/>
  <c r="G319" i="3"/>
  <c r="G315" i="3"/>
  <c r="G311" i="3"/>
  <c r="G307" i="3"/>
  <c r="G303" i="3"/>
  <c r="G299" i="3"/>
  <c r="G295" i="3"/>
  <c r="G291" i="3"/>
  <c r="G287" i="3"/>
  <c r="G283" i="3"/>
  <c r="G279" i="3"/>
  <c r="G275" i="3"/>
  <c r="G271" i="3"/>
  <c r="G267" i="3"/>
  <c r="G263" i="3"/>
  <c r="G259" i="3"/>
  <c r="G255" i="3"/>
  <c r="G251" i="3"/>
  <c r="G247" i="3"/>
  <c r="G243" i="3"/>
  <c r="G239" i="3"/>
  <c r="G235" i="3"/>
  <c r="G231" i="3"/>
  <c r="G227" i="3"/>
  <c r="G223" i="3"/>
  <c r="G219" i="3"/>
  <c r="G215" i="3"/>
  <c r="G211" i="3"/>
  <c r="G207" i="3"/>
  <c r="G203" i="3"/>
  <c r="G199" i="3"/>
  <c r="G195" i="3"/>
  <c r="G191" i="3"/>
  <c r="G187" i="3"/>
  <c r="G183" i="3"/>
  <c r="G179" i="3"/>
  <c r="G175" i="3"/>
  <c r="G171" i="3"/>
  <c r="G167" i="3"/>
  <c r="G163" i="3"/>
  <c r="G159" i="3"/>
  <c r="G155" i="3"/>
  <c r="G151" i="3"/>
  <c r="G147" i="3"/>
  <c r="G143" i="3"/>
  <c r="G139" i="3"/>
  <c r="G135" i="3"/>
  <c r="G131" i="3"/>
  <c r="G127" i="3"/>
  <c r="G123" i="3"/>
  <c r="G119" i="3"/>
  <c r="G115" i="3"/>
  <c r="G111" i="3"/>
  <c r="G107" i="3"/>
  <c r="G103" i="3"/>
  <c r="G99" i="3"/>
  <c r="G95" i="3"/>
  <c r="G91" i="3"/>
  <c r="G87" i="3"/>
  <c r="G83" i="3"/>
  <c r="G79" i="3"/>
  <c r="G75" i="3"/>
  <c r="G71" i="3"/>
  <c r="G67" i="3"/>
  <c r="G63" i="3"/>
  <c r="G93" i="3"/>
  <c r="G85" i="3"/>
  <c r="G77" i="3"/>
  <c r="G69" i="3"/>
  <c r="G49" i="3"/>
  <c r="G89" i="3"/>
  <c r="G81" i="3"/>
  <c r="G73" i="3"/>
  <c r="G65" i="3"/>
  <c r="G397" i="3"/>
  <c r="G405" i="3"/>
  <c r="G413" i="3"/>
  <c r="G421" i="3"/>
  <c r="G429" i="3"/>
  <c r="G437" i="3"/>
  <c r="G445" i="3"/>
  <c r="G453" i="3"/>
  <c r="G461" i="3"/>
  <c r="G402" i="3"/>
  <c r="G410" i="3"/>
  <c r="G418" i="3"/>
  <c r="G426" i="3"/>
  <c r="G434" i="3"/>
  <c r="G442" i="3"/>
  <c r="G450" i="3"/>
  <c r="G458" i="3"/>
  <c r="G466" i="3"/>
  <c r="G474" i="3"/>
  <c r="G482" i="3"/>
  <c r="G490" i="3"/>
  <c r="G498" i="3"/>
  <c r="G506" i="3"/>
  <c r="G514" i="3"/>
  <c r="G522" i="3"/>
  <c r="G471" i="3"/>
  <c r="G479" i="3"/>
  <c r="G487" i="3"/>
  <c r="G495" i="3"/>
  <c r="G503" i="3"/>
  <c r="G511" i="3"/>
  <c r="G519" i="3"/>
  <c r="G21" i="3"/>
  <c r="G25" i="3"/>
  <c r="G33" i="3"/>
  <c r="G41" i="3"/>
  <c r="G51" i="3"/>
  <c r="G403" i="3"/>
  <c r="G411" i="3"/>
  <c r="G419" i="3"/>
  <c r="G427" i="3"/>
  <c r="G435" i="3"/>
  <c r="G443" i="3"/>
  <c r="G451" i="3"/>
  <c r="G459" i="3"/>
  <c r="G400" i="3"/>
  <c r="G408" i="3"/>
  <c r="G416" i="3"/>
  <c r="G424" i="3"/>
  <c r="G432" i="3"/>
  <c r="G440" i="3"/>
  <c r="G448" i="3"/>
  <c r="G456" i="3"/>
  <c r="G464" i="3"/>
  <c r="G472" i="3"/>
  <c r="G480" i="3"/>
  <c r="G488" i="3"/>
  <c r="G496" i="3"/>
  <c r="G504" i="3"/>
  <c r="G512" i="3"/>
  <c r="G520" i="3"/>
  <c r="G469" i="3"/>
  <c r="G477" i="3"/>
  <c r="G485" i="3"/>
  <c r="G493" i="3"/>
  <c r="G501" i="3"/>
  <c r="G509" i="3"/>
  <c r="G517" i="3"/>
  <c r="G59" i="3"/>
  <c r="G23" i="3"/>
  <c r="G31" i="3"/>
  <c r="G39" i="3"/>
  <c r="G47" i="3"/>
  <c r="G57" i="3"/>
  <c r="G401" i="3"/>
  <c r="G409" i="3"/>
  <c r="G417" i="3"/>
  <c r="G425" i="3"/>
  <c r="G433" i="3"/>
  <c r="G441" i="3"/>
  <c r="G449" i="3"/>
  <c r="G457" i="3"/>
  <c r="G398" i="3"/>
  <c r="G406" i="3"/>
  <c r="G414" i="3"/>
  <c r="G422" i="3"/>
  <c r="G430" i="3"/>
  <c r="G438" i="3"/>
  <c r="G446" i="3"/>
  <c r="G454" i="3"/>
  <c r="G462" i="3"/>
  <c r="G470" i="3"/>
  <c r="G478" i="3"/>
  <c r="G486" i="3"/>
  <c r="G494" i="3"/>
  <c r="G502" i="3"/>
  <c r="G510" i="3"/>
  <c r="G518" i="3"/>
  <c r="G467" i="3"/>
  <c r="G475" i="3"/>
  <c r="G483" i="3"/>
  <c r="G491" i="3"/>
  <c r="G499" i="3"/>
  <c r="G507" i="3"/>
  <c r="G515" i="3"/>
  <c r="G19" i="3"/>
  <c r="G29" i="3"/>
  <c r="G37" i="3"/>
  <c r="G45" i="3"/>
  <c r="G399" i="3"/>
  <c r="G407" i="3"/>
  <c r="G415" i="3"/>
  <c r="G423" i="3"/>
  <c r="G431" i="3"/>
  <c r="G439" i="3"/>
  <c r="G447" i="3"/>
  <c r="G455" i="3"/>
  <c r="G463" i="3"/>
  <c r="G404" i="3"/>
  <c r="G412" i="3"/>
  <c r="G420" i="3"/>
  <c r="G428" i="3"/>
  <c r="G436" i="3"/>
  <c r="G444" i="3"/>
  <c r="G452" i="3"/>
  <c r="G460" i="3"/>
  <c r="G468" i="3"/>
  <c r="G476" i="3"/>
  <c r="G484" i="3"/>
  <c r="G492" i="3"/>
  <c r="G500" i="3"/>
  <c r="G508" i="3"/>
  <c r="G516" i="3"/>
  <c r="G465" i="3"/>
  <c r="G473" i="3"/>
  <c r="G481" i="3"/>
  <c r="G489" i="3"/>
  <c r="G497" i="3"/>
  <c r="G505" i="3"/>
  <c r="G513" i="3"/>
  <c r="G521" i="3"/>
  <c r="G55" i="3"/>
  <c r="G27" i="3"/>
  <c r="G35" i="3"/>
  <c r="G43" i="3"/>
  <c r="G53" i="3"/>
  <c r="G61" i="3"/>
  <c r="K8" i="3"/>
  <c r="M8" i="3" s="1"/>
  <c r="K7" i="3"/>
  <c r="D8" i="3"/>
  <c r="G14" i="3" s="1"/>
  <c r="D9" i="3"/>
  <c r="K9" i="3"/>
  <c r="M9" i="3" s="1"/>
  <c r="D7" i="3"/>
  <c r="D6" i="3"/>
  <c r="O19" i="3" l="1"/>
  <c r="J19" i="3"/>
  <c r="O70" i="3"/>
  <c r="O106" i="3"/>
  <c r="O66" i="3"/>
  <c r="O141" i="3"/>
  <c r="O39" i="3"/>
  <c r="O81" i="3"/>
  <c r="O23" i="3"/>
  <c r="O80" i="3"/>
  <c r="O116" i="3"/>
  <c r="O77" i="3"/>
  <c r="O88" i="3"/>
  <c r="O111" i="3"/>
  <c r="O28" i="3"/>
  <c r="O95" i="3"/>
  <c r="O118" i="3"/>
  <c r="O35" i="3"/>
  <c r="O127" i="3"/>
  <c r="O94" i="3"/>
  <c r="O58" i="3"/>
  <c r="O100" i="3"/>
  <c r="O97" i="3"/>
  <c r="O76" i="3"/>
  <c r="O112" i="3"/>
  <c r="O135" i="3"/>
  <c r="O24" i="3"/>
  <c r="O113" i="3"/>
  <c r="O49" i="3"/>
  <c r="O114" i="3"/>
  <c r="O137" i="3"/>
  <c r="O54" i="3"/>
  <c r="O27" i="3"/>
  <c r="O121" i="3"/>
  <c r="O85" i="3"/>
  <c r="O140" i="3"/>
  <c r="O67" i="3"/>
  <c r="O84" i="3"/>
  <c r="O126" i="3"/>
  <c r="O47" i="3"/>
  <c r="O87" i="3"/>
  <c r="O51" i="3"/>
  <c r="O142" i="3"/>
  <c r="O42" i="3"/>
  <c r="O65" i="3"/>
  <c r="O107" i="3"/>
  <c r="O36" i="3"/>
  <c r="O119" i="3"/>
  <c r="O30" i="3"/>
  <c r="O55" i="3"/>
  <c r="O86" i="3"/>
  <c r="O109" i="3"/>
  <c r="O26" i="3"/>
  <c r="O89" i="3"/>
  <c r="O91" i="3"/>
  <c r="O38" i="3"/>
  <c r="O40" i="3"/>
  <c r="O33" i="3"/>
  <c r="O56" i="3"/>
  <c r="O98" i="3"/>
  <c r="O72" i="3"/>
  <c r="O93" i="3"/>
  <c r="O129" i="3"/>
  <c r="O44" i="3"/>
  <c r="O139" i="3"/>
  <c r="O37" i="3"/>
  <c r="O79" i="3"/>
  <c r="O63" i="3"/>
  <c r="O108" i="3"/>
  <c r="O61" i="3"/>
  <c r="O41" i="3"/>
  <c r="O52" i="3"/>
  <c r="O75" i="3"/>
  <c r="O117" i="3"/>
  <c r="O59" i="3"/>
  <c r="O99" i="3"/>
  <c r="O46" i="3"/>
  <c r="O123" i="3"/>
  <c r="O124" i="3"/>
  <c r="O22" i="3"/>
  <c r="O64" i="3"/>
  <c r="O131" i="3"/>
  <c r="O29" i="3"/>
  <c r="O71" i="3"/>
  <c r="O105" i="3"/>
  <c r="O128" i="3"/>
  <c r="O45" i="3"/>
  <c r="O78" i="3"/>
  <c r="O101" i="3"/>
  <c r="O133" i="3"/>
  <c r="O132" i="3"/>
  <c r="O96" i="3"/>
  <c r="O32" i="3"/>
  <c r="O31" i="3"/>
  <c r="O48" i="3"/>
  <c r="O90" i="3"/>
  <c r="O82" i="3"/>
  <c r="O104" i="3"/>
  <c r="O68" i="3"/>
  <c r="O34" i="3"/>
  <c r="O103" i="3"/>
  <c r="O120" i="3"/>
  <c r="O43" i="3"/>
  <c r="O83" i="3"/>
  <c r="O136" i="3"/>
  <c r="O130" i="3"/>
  <c r="O60" i="3"/>
  <c r="O50" i="3"/>
  <c r="O73" i="3"/>
  <c r="O115" i="3"/>
  <c r="O53" i="3"/>
  <c r="O102" i="3"/>
  <c r="O138" i="3"/>
  <c r="O110" i="3"/>
  <c r="O122" i="3"/>
  <c r="O20" i="3"/>
  <c r="O62" i="3"/>
  <c r="O125" i="3"/>
  <c r="O74" i="3"/>
  <c r="O21" i="3"/>
  <c r="O25" i="3"/>
  <c r="O69" i="3"/>
  <c r="O92" i="3"/>
  <c r="O134" i="3"/>
  <c r="G6" i="3"/>
  <c r="G13" i="3"/>
  <c r="G15" i="3" s="1"/>
  <c r="G7" i="3"/>
  <c r="D15" i="3"/>
  <c r="K11" i="3"/>
  <c r="M6" i="3"/>
  <c r="M7" i="3"/>
  <c r="G10" i="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<sst xmlns="http://schemas.openxmlformats.org/spreadsheetml/2006/main" count="4519" uniqueCount="1457">
  <si>
    <t>Positions filtered by (Security Type = 'All Security Types')</t>
  </si>
  <si>
    <t>Total Value of All Brokerage Accounts</t>
  </si>
  <si>
    <t>Total Cash &amp; Cash Investments</t>
  </si>
  <si>
    <t>Total Short Balance</t>
  </si>
  <si>
    <t>Total Market Value</t>
  </si>
  <si>
    <t>Total Value Day Change</t>
  </si>
  <si>
    <t>Symbol/CUSIP</t>
  </si>
  <si>
    <t>Name</t>
  </si>
  <si>
    <t>Security Type</t>
  </si>
  <si>
    <t>Quantity</t>
  </si>
  <si>
    <t>Account Id</t>
  </si>
  <si>
    <t>Account Name 1</t>
  </si>
  <si>
    <t>Account Name 2</t>
  </si>
  <si>
    <t>Account Name 3</t>
  </si>
  <si>
    <t>Price</t>
  </si>
  <si>
    <t>Market Value</t>
  </si>
  <si>
    <t>Div Reinvest</t>
  </si>
  <si>
    <t>Cap Gains Reinvest</t>
  </si>
  <si>
    <t>Position Type</t>
  </si>
  <si>
    <t>Master Account</t>
  </si>
  <si>
    <t>% of Account Assets-Long</t>
  </si>
  <si>
    <t>Day Change</t>
  </si>
  <si>
    <t>Cash</t>
  </si>
  <si>
    <t>+$0.00 (0.00%)</t>
  </si>
  <si>
    <t>No</t>
  </si>
  <si>
    <t>AAPL</t>
  </si>
  <si>
    <t>Yes</t>
  </si>
  <si>
    <t>ADBE</t>
  </si>
  <si>
    <t>ADSK</t>
  </si>
  <si>
    <t>AMD</t>
  </si>
  <si>
    <t>AMGN</t>
  </si>
  <si>
    <t>AMZN</t>
  </si>
  <si>
    <t>ARE</t>
  </si>
  <si>
    <t>ATVI</t>
  </si>
  <si>
    <t>AXP</t>
  </si>
  <si>
    <t>BAC</t>
  </si>
  <si>
    <t>BAX</t>
  </si>
  <si>
    <t>BIIB</t>
  </si>
  <si>
    <t>BKNG</t>
  </si>
  <si>
    <t>BLK</t>
  </si>
  <si>
    <t>C</t>
  </si>
  <si>
    <t>CDNS</t>
  </si>
  <si>
    <t>CI</t>
  </si>
  <si>
    <t>CMCSA</t>
  </si>
  <si>
    <t>CMG</t>
  </si>
  <si>
    <t>COST</t>
  </si>
  <si>
    <t>CTXS</t>
  </si>
  <si>
    <t>CVS</t>
  </si>
  <si>
    <t>DIS</t>
  </si>
  <si>
    <t>F</t>
  </si>
  <si>
    <t>FANG</t>
  </si>
  <si>
    <t>FB</t>
  </si>
  <si>
    <t>GOOG</t>
  </si>
  <si>
    <t>GOOGL</t>
  </si>
  <si>
    <t>IQV</t>
  </si>
  <si>
    <t>ISRG</t>
  </si>
  <si>
    <t>IVZ</t>
  </si>
  <si>
    <t>JPM</t>
  </si>
  <si>
    <t>LIN</t>
  </si>
  <si>
    <t>LMT</t>
  </si>
  <si>
    <t>MA</t>
  </si>
  <si>
    <t>MDT</t>
  </si>
  <si>
    <t>MPC</t>
  </si>
  <si>
    <t>MSFT</t>
  </si>
  <si>
    <t>NDAQ</t>
  </si>
  <si>
    <t>NFLX</t>
  </si>
  <si>
    <t>NI</t>
  </si>
  <si>
    <t>NKE</t>
  </si>
  <si>
    <t>NVDA</t>
  </si>
  <si>
    <t>ORCL</t>
  </si>
  <si>
    <t>PH</t>
  </si>
  <si>
    <t>PYPL</t>
  </si>
  <si>
    <t>QCOM</t>
  </si>
  <si>
    <t>RTX</t>
  </si>
  <si>
    <t>SBUX</t>
  </si>
  <si>
    <t>SCHW</t>
  </si>
  <si>
    <t>SCZ</t>
  </si>
  <si>
    <t>SPG</t>
  </si>
  <si>
    <t>SPY</t>
  </si>
  <si>
    <t>SPDR S&amp;P 500 ETF</t>
  </si>
  <si>
    <t>STX</t>
  </si>
  <si>
    <t>SWPPX</t>
  </si>
  <si>
    <t>TGT</t>
  </si>
  <si>
    <t>TMO</t>
  </si>
  <si>
    <t>TPR</t>
  </si>
  <si>
    <t>TSLA</t>
  </si>
  <si>
    <t>TXN</t>
  </si>
  <si>
    <t>UNH</t>
  </si>
  <si>
    <t>UPS</t>
  </si>
  <si>
    <t>V</t>
  </si>
  <si>
    <t>WFC</t>
  </si>
  <si>
    <t>Mod.</t>
  </si>
  <si>
    <t>Agg.</t>
  </si>
  <si>
    <t>Mod Con.</t>
  </si>
  <si>
    <t>Mod Agg.</t>
  </si>
  <si>
    <t>Benchmark %</t>
  </si>
  <si>
    <t>Diff Buy/Sell</t>
  </si>
  <si>
    <t>Current Account</t>
  </si>
  <si>
    <t>%</t>
  </si>
  <si>
    <t>Bond</t>
  </si>
  <si>
    <t>Bond / Cash</t>
  </si>
  <si>
    <t>Cash / Fixed Inc</t>
  </si>
  <si>
    <t>US Equity</t>
  </si>
  <si>
    <t>Int'l Equity</t>
  </si>
  <si>
    <t>BA</t>
  </si>
  <si>
    <t>Intl</t>
  </si>
  <si>
    <t>DISCA</t>
  </si>
  <si>
    <t>Total</t>
  </si>
  <si>
    <t>Emerging</t>
  </si>
  <si>
    <t>Sector</t>
  </si>
  <si>
    <t>Information Technology</t>
  </si>
  <si>
    <t>ABT</t>
  </si>
  <si>
    <t>Consumer Discretionary</t>
  </si>
  <si>
    <t>Communication Services</t>
  </si>
  <si>
    <t>Health Care</t>
  </si>
  <si>
    <t>Materials</t>
  </si>
  <si>
    <t>Industrials</t>
  </si>
  <si>
    <t>Consumer Staples</t>
  </si>
  <si>
    <t>IDXX</t>
  </si>
  <si>
    <t>SNPS</t>
  </si>
  <si>
    <t>ORLY</t>
  </si>
  <si>
    <t>PG</t>
  </si>
  <si>
    <t>Financials</t>
  </si>
  <si>
    <t>MRK</t>
  </si>
  <si>
    <t>Abbott Laboratories</t>
  </si>
  <si>
    <t>US ETF</t>
  </si>
  <si>
    <t>MMF</t>
  </si>
  <si>
    <t>US MF</t>
  </si>
  <si>
    <t>Cash / FI</t>
  </si>
  <si>
    <t>REIT</t>
  </si>
  <si>
    <t>Name:</t>
  </si>
  <si>
    <t>Cash &amp; MMF</t>
  </si>
  <si>
    <t>Con.</t>
  </si>
  <si>
    <t>TOTAL</t>
  </si>
  <si>
    <t>US</t>
  </si>
  <si>
    <t>Total Settled Funds</t>
  </si>
  <si>
    <t>Total Purchased Money Funds</t>
  </si>
  <si>
    <t>Account</t>
  </si>
  <si>
    <t>Total Acct Value</t>
  </si>
  <si>
    <t>Cash &amp; Cash Investments</t>
  </si>
  <si>
    <t>Short Balance</t>
  </si>
  <si>
    <t>Market Value Long</t>
  </si>
  <si>
    <t>Market Value Short</t>
  </si>
  <si>
    <t>Settled Funds</t>
  </si>
  <si>
    <t>Purchased Money Funds</t>
  </si>
  <si>
    <t>ALK</t>
  </si>
  <si>
    <t>GILD</t>
  </si>
  <si>
    <t>INTC</t>
  </si>
  <si>
    <t>JNJ</t>
  </si>
  <si>
    <t>MO</t>
  </si>
  <si>
    <t>SWVXX</t>
  </si>
  <si>
    <t>SCHWAB VALUE ADVANTAGE MONEY INV</t>
  </si>
  <si>
    <t>T</t>
  </si>
  <si>
    <t>BBY</t>
  </si>
  <si>
    <t>MU</t>
  </si>
  <si>
    <t>Cash / Money Market</t>
  </si>
  <si>
    <t>HRL</t>
  </si>
  <si>
    <t>PSA</t>
  </si>
  <si>
    <t>137 Records exported</t>
  </si>
  <si>
    <t>DHR</t>
  </si>
  <si>
    <t>HUM</t>
  </si>
  <si>
    <t>4340 Records exported</t>
  </si>
  <si>
    <t>+$2,282.97 (1.67%)</t>
  </si>
  <si>
    <t>+$91.33 (1.67%)</t>
  </si>
  <si>
    <t>+$117.42 (1.67%)</t>
  </si>
  <si>
    <t>+$104.82 (1.67%)</t>
  </si>
  <si>
    <t>+$226.28 (1.67%)</t>
  </si>
  <si>
    <t>+$86.92 (1.67%)</t>
  </si>
  <si>
    <t>+$62.09 (1.67%)</t>
  </si>
  <si>
    <t>+$2,092.85 (1.67%)</t>
  </si>
  <si>
    <t>+$68.20 (3.64%)</t>
  </si>
  <si>
    <t>+$3,069.00 (3.64%)</t>
  </si>
  <si>
    <t>+$136.40 (3.64%)</t>
  </si>
  <si>
    <t>+$272.80 (3.64%)</t>
  </si>
  <si>
    <t>+$167.09 (3.64%)</t>
  </si>
  <si>
    <t>+$105.71 (3.64%)</t>
  </si>
  <si>
    <t>+$3,403.18 (3.64%)</t>
  </si>
  <si>
    <t>+$428.05 (2.48%)</t>
  </si>
  <si>
    <t>+$2.89 (2.48%)</t>
  </si>
  <si>
    <t>+$72.31 (2.48%)</t>
  </si>
  <si>
    <t>+$1,061.44 (2.48%)</t>
  </si>
  <si>
    <t>+$15.22 (1.52%)</t>
  </si>
  <si>
    <t>+$441.44 (1.52%)</t>
  </si>
  <si>
    <t>+$24.22 (1.52%)</t>
  </si>
  <si>
    <t>+$25.37 (1.52%)</t>
  </si>
  <si>
    <t>+$12.69 (1.52%)</t>
  </si>
  <si>
    <t>+$26.64 (1.52%)</t>
  </si>
  <si>
    <t>+$39.32 (1.52%)</t>
  </si>
  <si>
    <t>+$507.54 (1.52%)</t>
  </si>
  <si>
    <t>+$218.10 (5.67%)</t>
  </si>
  <si>
    <t>+$79.97 (5.67%)</t>
  </si>
  <si>
    <t>+$2,202.81 (5.67%)</t>
  </si>
  <si>
    <t>+$152.67 (5.67%)</t>
  </si>
  <si>
    <t>+$94.51 (5.67%)</t>
  </si>
  <si>
    <t>+$203.56 (5.67%)</t>
  </si>
  <si>
    <t>+$3,307.85 (5.67%)</t>
  </si>
  <si>
    <t>+$324.21 (1.17%)</t>
  </si>
  <si>
    <t>+$432.28 (1.17%)</t>
  </si>
  <si>
    <t>+$27.02 (1.17%)</t>
  </si>
  <si>
    <t>+$11.76 (1.55%)</t>
  </si>
  <si>
    <t>+$35.30 (1.55%)</t>
  </si>
  <si>
    <t>+$23.53 (1.55%)</t>
  </si>
  <si>
    <t>+$388.25 (1.55%)</t>
  </si>
  <si>
    <t>+$47.06 (1.55%)</t>
  </si>
  <si>
    <t>+$520.72 (1.55%)</t>
  </si>
  <si>
    <t>+$4,167.90 (2.25%)</t>
  </si>
  <si>
    <t>+$532.40 (0.09%)</t>
  </si>
  <si>
    <t>-$4.57 (0.47%)</t>
  </si>
  <si>
    <t>-$106.15 (0.47%)</t>
  </si>
  <si>
    <t>-$19.44 (0.47%)</t>
  </si>
  <si>
    <t>-$20.21 (0.47%)</t>
  </si>
  <si>
    <t>-$4.77 (0.47%)</t>
  </si>
  <si>
    <t>-$16.87 (0.47%)</t>
  </si>
  <si>
    <t>-$4.66 (0.47%)</t>
  </si>
  <si>
    <t>-$84.74 (0.47%)</t>
  </si>
  <si>
    <t>+$14.38 (1.06%)</t>
  </si>
  <si>
    <t>+$54.63 (1.06%)</t>
  </si>
  <si>
    <t>+$500.25 (1.06%)</t>
  </si>
  <si>
    <t>+$97.75 (1.06%)</t>
  </si>
  <si>
    <t>+$51.75 (1.06%)</t>
  </si>
  <si>
    <t>+$20.13 (1.06%)</t>
  </si>
  <si>
    <t>+$23.00 (1.06%)</t>
  </si>
  <si>
    <t>+$635.38 (1.06%)</t>
  </si>
  <si>
    <t>+$22.02 (2.71%)</t>
  </si>
  <si>
    <t>+$735.81 (2.71%)</t>
  </si>
  <si>
    <t>+$166.98 (2.71%)</t>
  </si>
  <si>
    <t>+$33.48 (2.71%)</t>
  </si>
  <si>
    <t>+$42.20 (2.71%)</t>
  </si>
  <si>
    <t>+$40.68 (2.71%)</t>
  </si>
  <si>
    <t>+$108.26 (2.71%)</t>
  </si>
  <si>
    <t>+$29.36 (2.71%)</t>
  </si>
  <si>
    <t>+$776.86 (2.71%)</t>
  </si>
  <si>
    <t>+$72.65 (0.09%)</t>
  </si>
  <si>
    <t>+$20.66 (0.09%)</t>
  </si>
  <si>
    <t>+$3.38 (0.09%)</t>
  </si>
  <si>
    <t>+$4.27 (0.09%)</t>
  </si>
  <si>
    <t>+$3.95 (0.09%)</t>
  </si>
  <si>
    <t>+$7.18 (0.09%)</t>
  </si>
  <si>
    <t>+$3.47 (0.09%)</t>
  </si>
  <si>
    <t>+$2.68 (0.09%)</t>
  </si>
  <si>
    <t>+$123.15 (0.09%)</t>
  </si>
  <si>
    <t>-$1,679.50 (1.08%)</t>
  </si>
  <si>
    <t>-$477.80 (1.08%)</t>
  </si>
  <si>
    <t>-$96.80 (1.08%)</t>
  </si>
  <si>
    <t>-$111.21 (1.08%)</t>
  </si>
  <si>
    <t>-$165.10 (1.08%)</t>
  </si>
  <si>
    <t>-$78.60 (1.08%)</t>
  </si>
  <si>
    <t>-$59.72 (1.08%)</t>
  </si>
  <si>
    <t>-$2,696.96 (1.08%)</t>
  </si>
  <si>
    <t>+$393.35 (0.77%)</t>
  </si>
  <si>
    <t>+$66.26 (0.77%)</t>
  </si>
  <si>
    <t>+$23.20 (0.77%)</t>
  </si>
  <si>
    <t>+$15.34 (0.77%)</t>
  </si>
  <si>
    <t>+$53.38 (0.77%)</t>
  </si>
  <si>
    <t>+$16.24 (0.77%)</t>
  </si>
  <si>
    <t>+$12.76 (0.77%)</t>
  </si>
  <si>
    <t>+$289.28 (0.77%)</t>
  </si>
  <si>
    <t>+$1,863.18 (2.26%)</t>
  </si>
  <si>
    <t>+$530.98 (2.26%)</t>
  </si>
  <si>
    <t>+$86.91 (2.26%)</t>
  </si>
  <si>
    <t>+$184.05 (2.26%)</t>
  </si>
  <si>
    <t>+$108.83 (2.26%)</t>
  </si>
  <si>
    <t>+$168.72 (2.26%)</t>
  </si>
  <si>
    <t>+$103.71 (2.26%)</t>
  </si>
  <si>
    <t>+$2,368.80 (2.26%)</t>
  </si>
  <si>
    <t>+$94.80 (5.09%)</t>
  </si>
  <si>
    <t>+$284.40 (5.09%)</t>
  </si>
  <si>
    <t>+$189.60 (5.09%)</t>
  </si>
  <si>
    <t>+$2,749.20 (5.09%)</t>
  </si>
  <si>
    <t>+$568.80 (5.09%)</t>
  </si>
  <si>
    <t>+$175.38 (5.09%)</t>
  </si>
  <si>
    <t>+$3,417.54 (5.09%)</t>
  </si>
  <si>
    <t>+$0.60 (0.07%)</t>
  </si>
  <si>
    <t>+$15.36 (0.07%)</t>
  </si>
  <si>
    <t>+$3.03 (0.07%)</t>
  </si>
  <si>
    <t>+$0.93 (0.07%)</t>
  </si>
  <si>
    <t>+$1.44 (0.07%)</t>
  </si>
  <si>
    <t>+$26.31 (0.07%)</t>
  </si>
  <si>
    <t>+$3.67 (0.75%)</t>
  </si>
  <si>
    <t>+$11.01 (0.75%)</t>
  </si>
  <si>
    <t>+$7.34 (0.75%)</t>
  </si>
  <si>
    <t>+$179.83 (0.75%)</t>
  </si>
  <si>
    <t>+$36.70 (0.75%)</t>
  </si>
  <si>
    <t>+$14.68 (0.75%)</t>
  </si>
  <si>
    <t>+$205.52 (0.75%)</t>
  </si>
  <si>
    <t>-$2,419.77 (0.38%)</t>
  </si>
  <si>
    <t>-$22.73 (0.38%)</t>
  </si>
  <si>
    <t>-$59.50 (0.38%)</t>
  </si>
  <si>
    <t>-$25.89 (0.38%)</t>
  </si>
  <si>
    <t>-$180.86 (0.38%)</t>
  </si>
  <si>
    <t>-$18.38 (0.38%)</t>
  </si>
  <si>
    <t>-$1,308.06 (0.38%)</t>
  </si>
  <si>
    <t>+$5.26 (0.39%)</t>
  </si>
  <si>
    <t>+$14.89 (0.39%)</t>
  </si>
  <si>
    <t>+$8.76 (0.39%)</t>
  </si>
  <si>
    <t>+$143.66 (0.39%)</t>
  </si>
  <si>
    <t>+$32.41 (0.39%)</t>
  </si>
  <si>
    <t>+$3.50 (0.39%)</t>
  </si>
  <si>
    <t>+$7.01 (0.39%)</t>
  </si>
  <si>
    <t>+$170.82 (0.39%)</t>
  </si>
  <si>
    <t>+$13.46 (1.46%)</t>
  </si>
  <si>
    <t>+$384.87 (1.46%)</t>
  </si>
  <si>
    <t>+$59.21 (1.46%)</t>
  </si>
  <si>
    <t>+$21.53 (1.46%)</t>
  </si>
  <si>
    <t>+$24.22 (1.46%)</t>
  </si>
  <si>
    <t>+$51.14 (1.46%)</t>
  </si>
  <si>
    <t>+$450.39 (1.46%)</t>
  </si>
  <si>
    <t>+$1,647.81 (0.68%)</t>
  </si>
  <si>
    <t>+$0.88 (0.11%)</t>
  </si>
  <si>
    <t>+$0.58 (0.11%)</t>
  </si>
  <si>
    <t>+$28.21 (0.11%)</t>
  </si>
  <si>
    <t>+$4.38 (0.11%)</t>
  </si>
  <si>
    <t>+$1.46 (0.11%)</t>
  </si>
  <si>
    <t>+$2.05 (0.11%)</t>
  </si>
  <si>
    <t>+$3.51 (0.11%)</t>
  </si>
  <si>
    <t>+$40.17 (0.11%)</t>
  </si>
  <si>
    <t>+$10.26 (1.05%)</t>
  </si>
  <si>
    <t>+$13.68 (1.05%)</t>
  </si>
  <si>
    <t>+$328.32 (1.05%)</t>
  </si>
  <si>
    <t>+$71.82 (1.05%)</t>
  </si>
  <si>
    <t>+$17.10 (1.05%)</t>
  </si>
  <si>
    <t>+$20.52 (1.05%)</t>
  </si>
  <si>
    <t>+$44.46 (1.05%)</t>
  </si>
  <si>
    <t>+$369.36 (1.05%)</t>
  </si>
  <si>
    <t>+$6.46 (0.73%)</t>
  </si>
  <si>
    <t>+$12.93 (0.73%)</t>
  </si>
  <si>
    <t>+$3.23 (0.73%)</t>
  </si>
  <si>
    <t>+$126.04 (0.73%)</t>
  </si>
  <si>
    <t>+$19.39 (0.73%)</t>
  </si>
  <si>
    <t>+$153.12 (0.73%)</t>
  </si>
  <si>
    <t>+$1,500.53 (1.80%)</t>
  </si>
  <si>
    <t>+$253.94 (1.80%)</t>
  </si>
  <si>
    <t>+$85.74 (1.80%)</t>
  </si>
  <si>
    <t>+$38.54 (1.80%)</t>
  </si>
  <si>
    <t>+$200.38 (1.80%)</t>
  </si>
  <si>
    <t>+$46.20 (1.80%)</t>
  </si>
  <si>
    <t>+$47.93 (1.80%)</t>
  </si>
  <si>
    <t>+$734.82 (1.80%)</t>
  </si>
  <si>
    <t>+$3,040.92 (3.58%)</t>
  </si>
  <si>
    <t>+$698.42 (3.58%)</t>
  </si>
  <si>
    <t>+$171.33 (3.58%)</t>
  </si>
  <si>
    <t>+$172.81 (3.58%)</t>
  </si>
  <si>
    <t>+$300.88 (3.58%)</t>
  </si>
  <si>
    <t>+$126.83 (3.58%)</t>
  </si>
  <si>
    <t>+$85.57 (3.58%)</t>
  </si>
  <si>
    <t>+$3,419.60 (3.58%)</t>
  </si>
  <si>
    <t>+$7.26 (0.82%)</t>
  </si>
  <si>
    <t>+$185.24 (0.82%)</t>
  </si>
  <si>
    <t>+$36.52 (0.82%)</t>
  </si>
  <si>
    <t>+$7.48 (0.82%)</t>
  </si>
  <si>
    <t>+$11.44 (0.82%)</t>
  </si>
  <si>
    <t>+$17.38 (0.82%)</t>
  </si>
  <si>
    <t>+$316.80 (0.82%)</t>
  </si>
  <si>
    <t>+$9.39 (1.25%)</t>
  </si>
  <si>
    <t>+$21.91 (1.25%)</t>
  </si>
  <si>
    <t>+$316.12 (1.25%)</t>
  </si>
  <si>
    <t>+$53.21 (1.25%)</t>
  </si>
  <si>
    <t>+$17.27 (1.25%)</t>
  </si>
  <si>
    <t>+$40.69 (1.25%)</t>
  </si>
  <si>
    <t>+$447.84 (1.25%)</t>
  </si>
  <si>
    <t>+$62.40 (3.70%)</t>
  </si>
  <si>
    <t>+$140.40 (3.70%)</t>
  </si>
  <si>
    <t>+$1,497.60 (3.70%)</t>
  </si>
  <si>
    <t>+$78.00 (3.70%)</t>
  </si>
  <si>
    <t>+$343.20 (3.70%)</t>
  </si>
  <si>
    <t>+$31.20 (3.70%)</t>
  </si>
  <si>
    <t>+$1,341.60 (3.70%)</t>
  </si>
  <si>
    <t>+$982.96 (3.91%)</t>
  </si>
  <si>
    <t>+$299.34 (3.91%)</t>
  </si>
  <si>
    <t>+$63.59 (3.91%)</t>
  </si>
  <si>
    <t>+$101.60 (3.91%)</t>
  </si>
  <si>
    <t>+$107.54 (3.91%)</t>
  </si>
  <si>
    <t>+$51.22 (3.91%)</t>
  </si>
  <si>
    <t>+$39.86 (3.91%)</t>
  </si>
  <si>
    <t>+$1,978.29 (3.91%)</t>
  </si>
  <si>
    <t>+$747.91 (2.15%)</t>
  </si>
  <si>
    <t>+$126.78 (2.15%)</t>
  </si>
  <si>
    <t>+$51.90 (2.15%)</t>
  </si>
  <si>
    <t>+$42.54 (2.15%)</t>
  </si>
  <si>
    <t>+$100.40 (2.15%)</t>
  </si>
  <si>
    <t>+$28.93 (2.15%)</t>
  </si>
  <si>
    <t>+$22.97 (2.15%)</t>
  </si>
  <si>
    <t>+$1,022.55 (2.15%)</t>
  </si>
  <si>
    <t>+$104.07 (0.12%)</t>
  </si>
  <si>
    <t>+$3.72 (0.43%)</t>
  </si>
  <si>
    <t>+$102.92 (0.43%)</t>
  </si>
  <si>
    <t>+$19.84 (0.43%)</t>
  </si>
  <si>
    <t>+$8.68 (0.43%)</t>
  </si>
  <si>
    <t>+$6.20 (0.43%)</t>
  </si>
  <si>
    <t>+$177.32 (0.43%)</t>
  </si>
  <si>
    <t>+$15.16 (2.47%)</t>
  </si>
  <si>
    <t>+$11.37 (2.47%)</t>
  </si>
  <si>
    <t>+$30.32 (2.47%)</t>
  </si>
  <si>
    <t>+$411.22 (2.47%)</t>
  </si>
  <si>
    <t>+$85.28 (2.47%)</t>
  </si>
  <si>
    <t>+$58.75 (2.47%)</t>
  </si>
  <si>
    <t>+$24.64 (2.47%)</t>
  </si>
  <si>
    <t>+$638.62 (2.47%)</t>
  </si>
  <si>
    <t>+$7.26 (2.63%)</t>
  </si>
  <si>
    <t>+$21.78 (2.63%)</t>
  </si>
  <si>
    <t>+$297.72 (2.63%)</t>
  </si>
  <si>
    <t>+$43.57 (2.63%)</t>
  </si>
  <si>
    <t>+$14.52 (2.63%)</t>
  </si>
  <si>
    <t>+$36.31 (2.63%)</t>
  </si>
  <si>
    <t>+$368.73 (2.63%)</t>
  </si>
  <si>
    <t>+$0.28 (0.03%)</t>
  </si>
  <si>
    <t>+$0.23 (0.03%)</t>
  </si>
  <si>
    <t>+$8.50 (0.03%)</t>
  </si>
  <si>
    <t>+$1.34 (0.03%)</t>
  </si>
  <si>
    <t>+$0.43 (0.03%)</t>
  </si>
  <si>
    <t>+$0.51 (0.03%)</t>
  </si>
  <si>
    <t>+$1.06 (0.03%)</t>
  </si>
  <si>
    <t>+$9.98 (0.03%)</t>
  </si>
  <si>
    <t>+$967.26 (1.18%)</t>
  </si>
  <si>
    <t>+$105.66 (0.08%)</t>
  </si>
  <si>
    <t>+$0.64 (0.08%)</t>
  </si>
  <si>
    <t>+$2.52 (0.08%)</t>
  </si>
  <si>
    <t>+$5.80 (0.08%)</t>
  </si>
  <si>
    <t>+$797.73 (0.96%)</t>
  </si>
  <si>
    <t>+$3,604.09 (1.70%)</t>
  </si>
  <si>
    <t>+$391.69 (1.70%)</t>
  </si>
  <si>
    <t>+$126.11 (1.70%)</t>
  </si>
  <si>
    <t>+$73.01 (1.70%)</t>
  </si>
  <si>
    <t>+$66.37 (1.70%)</t>
  </si>
  <si>
    <t>+$119.47 (1.70%)</t>
  </si>
  <si>
    <t>+$252.22 (1.70%)</t>
  </si>
  <si>
    <t>+$2,326.72 (1.70%)</t>
  </si>
  <si>
    <t>+$616.77 (2.35%)</t>
  </si>
  <si>
    <t>+$183.65 (2.35%)</t>
  </si>
  <si>
    <t>+$23.10 (2.35%)</t>
  </si>
  <si>
    <t>+$36.96 (2.35%)</t>
  </si>
  <si>
    <t>+$46.20 (2.35%)</t>
  </si>
  <si>
    <t>+$65.84 (2.35%)</t>
  </si>
  <si>
    <t>+$58.91 (2.35%)</t>
  </si>
  <si>
    <t>+$798.11 (2.35%)</t>
  </si>
  <si>
    <t>+$14.09 (1.58%)</t>
  </si>
  <si>
    <t>+$17.61 (1.58%)</t>
  </si>
  <si>
    <t>+$443.85 (1.58%)</t>
  </si>
  <si>
    <t>+$98.63 (1.58%)</t>
  </si>
  <si>
    <t>+$24.66 (1.58%)</t>
  </si>
  <si>
    <t>+$28.23 (1.58%)</t>
  </si>
  <si>
    <t>+$59.89 (1.58%)</t>
  </si>
  <si>
    <t>+$544.44 (1.58%)</t>
  </si>
  <si>
    <t>-$2,769.92 (0.43%)</t>
  </si>
  <si>
    <t>-$25.91 (0.43%)</t>
  </si>
  <si>
    <t>-$67.78 (0.43%)</t>
  </si>
  <si>
    <t>-$29.46 (0.43%)</t>
  </si>
  <si>
    <t>-$207.26 (0.43%)</t>
  </si>
  <si>
    <t>-$20.94 (0.43%)</t>
  </si>
  <si>
    <t>-$1,496.95 (0.43%)</t>
  </si>
  <si>
    <t>+$906.31 (0.89%)</t>
  </si>
  <si>
    <t>+$1,001.23 (1.24%)</t>
  </si>
  <si>
    <t>+$2,563.97 (0.76%)</t>
  </si>
  <si>
    <t>+$1,584.24 (1.24%)</t>
  </si>
  <si>
    <t>+$1,307.60 (0.87%)</t>
  </si>
  <si>
    <t>+$29,497.05 (1.03%)</t>
  </si>
  <si>
    <t>+$1,431.05 (1.23%)</t>
  </si>
  <si>
    <t>+$5,580.43 (1.37%)</t>
  </si>
  <si>
    <t>+$23,544.13 (0.65%)</t>
  </si>
  <si>
    <t>+$943.15 (0.85%)</t>
  </si>
  <si>
    <t>+$1,266.89 (1.03%)</t>
  </si>
  <si>
    <t>+$1,441.82 (1.36%)</t>
  </si>
  <si>
    <t>+$23,149.79 (1.15%)</t>
  </si>
  <si>
    <t>+$86.71 (1.47%)</t>
  </si>
  <si>
    <t>+$1,928.09 (1.02%)</t>
  </si>
  <si>
    <t>+$850.35 (0.97%)</t>
  </si>
  <si>
    <t>+$3,626.69 (2.83%)</t>
  </si>
  <si>
    <t>+$2,578.41 (1.13%)</t>
  </si>
  <si>
    <t>+$496.42 (0.38%)</t>
  </si>
  <si>
    <t>+$771.61 (1.21%)</t>
  </si>
  <si>
    <t>Client 1</t>
  </si>
  <si>
    <t>Client 2</t>
  </si>
  <si>
    <t>Client 3</t>
  </si>
  <si>
    <t>Client 4</t>
  </si>
  <si>
    <t>Client 5</t>
  </si>
  <si>
    <t>Current Positions</t>
  </si>
  <si>
    <t>Account Number:</t>
  </si>
  <si>
    <t>Client 6</t>
  </si>
  <si>
    <t>Client 7</t>
  </si>
  <si>
    <t>Client 8</t>
  </si>
  <si>
    <t>Client 9</t>
  </si>
  <si>
    <t>Client 10</t>
  </si>
  <si>
    <t>Client 11</t>
  </si>
  <si>
    <t>Client 12</t>
  </si>
  <si>
    <t>Client 13</t>
  </si>
  <si>
    <t>Client 14</t>
  </si>
  <si>
    <t>Client 15</t>
  </si>
  <si>
    <t>Client 16</t>
  </si>
  <si>
    <t>Client 17</t>
  </si>
  <si>
    <t>Client 18</t>
  </si>
  <si>
    <t>Client 19</t>
  </si>
  <si>
    <t>Client 20</t>
  </si>
  <si>
    <t>Client 21</t>
  </si>
  <si>
    <t>Client 22</t>
  </si>
  <si>
    <t>Client 23</t>
  </si>
  <si>
    <t>Positions detail by account number for Master Account  as of 01/20/23 03:29:34 PM ET</t>
  </si>
  <si>
    <t>MMM</t>
  </si>
  <si>
    <t>3M</t>
  </si>
  <si>
    <t>AOS</t>
  </si>
  <si>
    <t>A. O. Smith</t>
  </si>
  <si>
    <t>ABBV</t>
  </si>
  <si>
    <t>AbbVie</t>
  </si>
  <si>
    <t>ABMD</t>
  </si>
  <si>
    <t>Abiomed</t>
  </si>
  <si>
    <t>ACN</t>
  </si>
  <si>
    <t>Accenture</t>
  </si>
  <si>
    <t>Activision Blizzard</t>
  </si>
  <si>
    <t>ADM</t>
  </si>
  <si>
    <t>Adobe</t>
  </si>
  <si>
    <t>AAP</t>
  </si>
  <si>
    <t>Advance Auto Parts</t>
  </si>
  <si>
    <t>Advanced Micro Devices</t>
  </si>
  <si>
    <t>AES</t>
  </si>
  <si>
    <t>AES Corp</t>
  </si>
  <si>
    <t>AFL</t>
  </si>
  <si>
    <t>Aflac</t>
  </si>
  <si>
    <t>A</t>
  </si>
  <si>
    <t>Agilent Technologies</t>
  </si>
  <si>
    <t>APD</t>
  </si>
  <si>
    <t>Air Products &amp; Chemicals</t>
  </si>
  <si>
    <t>AKAM</t>
  </si>
  <si>
    <t>Akamai Technologies</t>
  </si>
  <si>
    <t>Alaska Air Group</t>
  </si>
  <si>
    <t>ALB</t>
  </si>
  <si>
    <t>Albemarle Corporation</t>
  </si>
  <si>
    <t>Alexandria Real Estate Equities</t>
  </si>
  <si>
    <t>ALGN</t>
  </si>
  <si>
    <t>Align Technology</t>
  </si>
  <si>
    <t>ALLE</t>
  </si>
  <si>
    <t>Allegion</t>
  </si>
  <si>
    <t>LNT</t>
  </si>
  <si>
    <t>Alliant Energy</t>
  </si>
  <si>
    <t>ALL</t>
  </si>
  <si>
    <t>Allstate Corp</t>
  </si>
  <si>
    <t>Alphabet (Class A)</t>
  </si>
  <si>
    <t>Alphabet (Class C)</t>
  </si>
  <si>
    <t>Altria Group</t>
  </si>
  <si>
    <t>Amazon</t>
  </si>
  <si>
    <t>AMCR</t>
  </si>
  <si>
    <t>Amcor</t>
  </si>
  <si>
    <t>AEE</t>
  </si>
  <si>
    <t>Ameren Corp</t>
  </si>
  <si>
    <t>AAL</t>
  </si>
  <si>
    <t>American Airlines Group</t>
  </si>
  <si>
    <t>AEP</t>
  </si>
  <si>
    <t>American Electric Power</t>
  </si>
  <si>
    <t>American Express</t>
  </si>
  <si>
    <t>AIG</t>
  </si>
  <si>
    <t>American International Group</t>
  </si>
  <si>
    <t>AMT</t>
  </si>
  <si>
    <t>American Tower</t>
  </si>
  <si>
    <t>Utilities</t>
  </si>
  <si>
    <t>Real Estate</t>
  </si>
  <si>
    <t>EEM</t>
  </si>
  <si>
    <t>iShares MSCI Emerging Markets ETF</t>
  </si>
  <si>
    <t>IEMG</t>
  </si>
  <si>
    <t>iShares Core MSCI EM ETF</t>
  </si>
  <si>
    <t>VWO</t>
  </si>
  <si>
    <t>Vanguard FTSE Emerging Markets ETF</t>
  </si>
  <si>
    <t>VEA</t>
  </si>
  <si>
    <t>Vanguard FTSE Developed Markets ETF</t>
  </si>
  <si>
    <t>EFA</t>
  </si>
  <si>
    <t>iShares MSCI EAFE ETF</t>
  </si>
  <si>
    <t>SCHF</t>
  </si>
  <si>
    <t>Schwab International Equity ETF</t>
  </si>
  <si>
    <t>iShares MSCI EAFE Small-Cap ETF</t>
  </si>
  <si>
    <t>Money Market Fund</t>
  </si>
  <si>
    <t>LQDI</t>
  </si>
  <si>
    <t>iShares Inflation Hedged Corporate Bond</t>
  </si>
  <si>
    <t>BNDX</t>
  </si>
  <si>
    <t>Vanguard Total International Bond ETF</t>
  </si>
  <si>
    <t>HYGH</t>
  </si>
  <si>
    <t>iShares Interest Rate Hedged High Yield Bond ETF</t>
  </si>
  <si>
    <t>STIP</t>
  </si>
  <si>
    <t>iShares TIPS Bond ETF</t>
  </si>
  <si>
    <t>Breakdown %</t>
  </si>
  <si>
    <t>Detailed Breakdown</t>
  </si>
  <si>
    <t>Fixed Income %</t>
  </si>
  <si>
    <t>VNQ</t>
  </si>
  <si>
    <t>Vanguard Real Estate ETF</t>
  </si>
  <si>
    <t>Schwab S&amp;P 500 Index Fund</t>
  </si>
  <si>
    <t>Buy &amp; Sell List</t>
  </si>
  <si>
    <t>Risk Tol Client List</t>
  </si>
  <si>
    <t>Balances Summary for Master Account  as of 01/20/23 03:29:34 PM ET</t>
  </si>
  <si>
    <t>AMP</t>
  </si>
  <si>
    <t>Ameriprise Financial</t>
  </si>
  <si>
    <t>ABC</t>
  </si>
  <si>
    <t>AmerisourceBergen</t>
  </si>
  <si>
    <t>AME</t>
  </si>
  <si>
    <t>Ametek</t>
  </si>
  <si>
    <t>Amgen</t>
  </si>
  <si>
    <t>APH</t>
  </si>
  <si>
    <t>Amphenol</t>
  </si>
  <si>
    <t>ADI</t>
  </si>
  <si>
    <t>Analog Devices</t>
  </si>
  <si>
    <t>ANSS</t>
  </si>
  <si>
    <t>Ansys</t>
  </si>
  <si>
    <t>ANTM</t>
  </si>
  <si>
    <t>Anthem</t>
  </si>
  <si>
    <t>AON</t>
  </si>
  <si>
    <t>Aon</t>
  </si>
  <si>
    <t>APA</t>
  </si>
  <si>
    <t>APA Corporation</t>
  </si>
  <si>
    <t>Apple</t>
  </si>
  <si>
    <t>AMAT</t>
  </si>
  <si>
    <t>Applied Materials</t>
  </si>
  <si>
    <t>APTV</t>
  </si>
  <si>
    <t>Aptiv</t>
  </si>
  <si>
    <t>ANET</t>
  </si>
  <si>
    <t>Arista Networks</t>
  </si>
  <si>
    <t>AJG</t>
  </si>
  <si>
    <t>Arthur J. Gallagher &amp; Co.</t>
  </si>
  <si>
    <t>AIZ</t>
  </si>
  <si>
    <t>Assurant</t>
  </si>
  <si>
    <t>AT&amp;T</t>
  </si>
  <si>
    <t>ATO</t>
  </si>
  <si>
    <t>Atmos Energy</t>
  </si>
  <si>
    <t>Autodesk</t>
  </si>
  <si>
    <t>ADP</t>
  </si>
  <si>
    <t>Automatic Data Processing</t>
  </si>
  <si>
    <t>AZO</t>
  </si>
  <si>
    <t>AutoZone</t>
  </si>
  <si>
    <t>AVB</t>
  </si>
  <si>
    <t>AvalonBay Communities</t>
  </si>
  <si>
    <t>AVY</t>
  </si>
  <si>
    <t>Avery Dennison</t>
  </si>
  <si>
    <t>BKR</t>
  </si>
  <si>
    <t>Baker Hughes</t>
  </si>
  <si>
    <t>BLL</t>
  </si>
  <si>
    <t>Ball Corp</t>
  </si>
  <si>
    <t>Bank of America</t>
  </si>
  <si>
    <t>BBWI</t>
  </si>
  <si>
    <t>Bath &amp; Body Works Inc.</t>
  </si>
  <si>
    <t>Baxter International</t>
  </si>
  <si>
    <t>BDX</t>
  </si>
  <si>
    <t>Becton Dickinson</t>
  </si>
  <si>
    <t>BRK.B</t>
  </si>
  <si>
    <t>Berkshire Hathaway</t>
  </si>
  <si>
    <t>Best Buy</t>
  </si>
  <si>
    <t>BIO</t>
  </si>
  <si>
    <t>Bio-Rad Laboratories</t>
  </si>
  <si>
    <t>TECH</t>
  </si>
  <si>
    <t>Bio-Techne</t>
  </si>
  <si>
    <t>Biogen</t>
  </si>
  <si>
    <t>BlackRock</t>
  </si>
  <si>
    <t>BK</t>
  </si>
  <si>
    <t>BNY Mellon</t>
  </si>
  <si>
    <t>Boeing</t>
  </si>
  <si>
    <t>Booking Holdings</t>
  </si>
  <si>
    <t>BWA</t>
  </si>
  <si>
    <t>BorgWarner</t>
  </si>
  <si>
    <t>BXP</t>
  </si>
  <si>
    <t>Boston Properties</t>
  </si>
  <si>
    <t>BSX</t>
  </si>
  <si>
    <t>Boston Scientific</t>
  </si>
  <si>
    <t>BMY</t>
  </si>
  <si>
    <t>Bristol Myers Squibb</t>
  </si>
  <si>
    <t>AVGO</t>
  </si>
  <si>
    <t>Broadcom</t>
  </si>
  <si>
    <t>BR</t>
  </si>
  <si>
    <t>Broadridge Financial Solutions</t>
  </si>
  <si>
    <t>BRO</t>
  </si>
  <si>
    <t>Brown &amp; Brown</t>
  </si>
  <si>
    <t>BF.B</t>
  </si>
  <si>
    <t>Brownâ€“Forman</t>
  </si>
  <si>
    <t>CHRW</t>
  </si>
  <si>
    <t>C. H. Robinson</t>
  </si>
  <si>
    <t>Cadence Design Systems</t>
  </si>
  <si>
    <t>CZR</t>
  </si>
  <si>
    <t>Caesars Entertainment</t>
  </si>
  <si>
    <t>CPB</t>
  </si>
  <si>
    <t>Campbell Soup</t>
  </si>
  <si>
    <t>COF</t>
  </si>
  <si>
    <t>Capital One Financial</t>
  </si>
  <si>
    <t>CAH</t>
  </si>
  <si>
    <t>Cardinal Health</t>
  </si>
  <si>
    <t>KMX</t>
  </si>
  <si>
    <t>CarMax</t>
  </si>
  <si>
    <t>CCL</t>
  </si>
  <si>
    <t>Carnival Corporation</t>
  </si>
  <si>
    <t>CARR</t>
  </si>
  <si>
    <t>Carrier Global</t>
  </si>
  <si>
    <t>CTLT</t>
  </si>
  <si>
    <t>Catalent</t>
  </si>
  <si>
    <t>CAT</t>
  </si>
  <si>
    <t>Caterpillar</t>
  </si>
  <si>
    <t>CBOE</t>
  </si>
  <si>
    <t>Cboe Global Markets</t>
  </si>
  <si>
    <t>CBRE</t>
  </si>
  <si>
    <t>CDW</t>
  </si>
  <si>
    <t>CE</t>
  </si>
  <si>
    <t>Celanese</t>
  </si>
  <si>
    <t>CNC</t>
  </si>
  <si>
    <t>Centene Corporation</t>
  </si>
  <si>
    <t>CNP</t>
  </si>
  <si>
    <t>CenterPoint Energy</t>
  </si>
  <si>
    <t>CDAY</t>
  </si>
  <si>
    <t>Ceridian</t>
  </si>
  <si>
    <t>CERN</t>
  </si>
  <si>
    <t>Cerner</t>
  </si>
  <si>
    <t>CF</t>
  </si>
  <si>
    <t>CF Industries</t>
  </si>
  <si>
    <t>CRL</t>
  </si>
  <si>
    <t>Charles River Laboratories</t>
  </si>
  <si>
    <t>Charles Schwab Corporation</t>
  </si>
  <si>
    <t>CHTR</t>
  </si>
  <si>
    <t>Charter Communications</t>
  </si>
  <si>
    <t>CVX</t>
  </si>
  <si>
    <t>Chevron Corporation</t>
  </si>
  <si>
    <t>Chipotle Mexican Grill</t>
  </si>
  <si>
    <t>CB</t>
  </si>
  <si>
    <t>Chubb</t>
  </si>
  <si>
    <t>CHD</t>
  </si>
  <si>
    <t>Church &amp; Dwight</t>
  </si>
  <si>
    <t>Cigna</t>
  </si>
  <si>
    <t>CINF</t>
  </si>
  <si>
    <t>Cincinnati Financial</t>
  </si>
  <si>
    <t>CTAS</t>
  </si>
  <si>
    <t>Cintas Corporation</t>
  </si>
  <si>
    <t>CSCO</t>
  </si>
  <si>
    <t>Cisco Systems</t>
  </si>
  <si>
    <t>Citigroup</t>
  </si>
  <si>
    <t>CFG</t>
  </si>
  <si>
    <t>Citizens Financial Group</t>
  </si>
  <si>
    <t>Citrix Systems</t>
  </si>
  <si>
    <t>CLX</t>
  </si>
  <si>
    <t>Clorox</t>
  </si>
  <si>
    <t>CME</t>
  </si>
  <si>
    <t>CME Group</t>
  </si>
  <si>
    <t>CMS</t>
  </si>
  <si>
    <t>CMS Energy</t>
  </si>
  <si>
    <t>KO</t>
  </si>
  <si>
    <t>Coca-Cola Company</t>
  </si>
  <si>
    <t>CTSH</t>
  </si>
  <si>
    <t>Cognizant Technology Solutions</t>
  </si>
  <si>
    <t>CL</t>
  </si>
  <si>
    <t>Colgate-Palmolive</t>
  </si>
  <si>
    <t>Comcast</t>
  </si>
  <si>
    <t>CMA</t>
  </si>
  <si>
    <t>Comerica</t>
  </si>
  <si>
    <t>CAG</t>
  </si>
  <si>
    <t>Conagra Brands</t>
  </si>
  <si>
    <t>COP</t>
  </si>
  <si>
    <t>ConocoPhillips</t>
  </si>
  <si>
    <t>ED</t>
  </si>
  <si>
    <t>Consolidated Edison</t>
  </si>
  <si>
    <t>CPRT</t>
  </si>
  <si>
    <t>Copart</t>
  </si>
  <si>
    <t>GLW</t>
  </si>
  <si>
    <t>Corning</t>
  </si>
  <si>
    <t>CTVA</t>
  </si>
  <si>
    <t>Corteva</t>
  </si>
  <si>
    <t>Costco</t>
  </si>
  <si>
    <t>CTRA</t>
  </si>
  <si>
    <t>Coterra</t>
  </si>
  <si>
    <t>CCI</t>
  </si>
  <si>
    <t>Crown Castle</t>
  </si>
  <si>
    <t>CSX</t>
  </si>
  <si>
    <t>CMI</t>
  </si>
  <si>
    <t>Cummins</t>
  </si>
  <si>
    <t>CVS Health</t>
  </si>
  <si>
    <t>DHI</t>
  </si>
  <si>
    <t>D. R. Horton</t>
  </si>
  <si>
    <t>Danaher Corporation</t>
  </si>
  <si>
    <t>DRI</t>
  </si>
  <si>
    <t>Darden Restaurants</t>
  </si>
  <si>
    <t>DVA</t>
  </si>
  <si>
    <t>DaVita</t>
  </si>
  <si>
    <t>DE</t>
  </si>
  <si>
    <t>Deere &amp; Co.</t>
  </si>
  <si>
    <t>DAL</t>
  </si>
  <si>
    <t>Delta Air Lines</t>
  </si>
  <si>
    <t>XRAY</t>
  </si>
  <si>
    <t>Dentsply Sirona</t>
  </si>
  <si>
    <t>DVN</t>
  </si>
  <si>
    <t>Devon Energy</t>
  </si>
  <si>
    <t>DXCM</t>
  </si>
  <si>
    <t>DexCom</t>
  </si>
  <si>
    <t>Diamondback Energy</t>
  </si>
  <si>
    <t>DLR</t>
  </si>
  <si>
    <t>Digital Realty Trust</t>
  </si>
  <si>
    <t>DFS</t>
  </si>
  <si>
    <t>Discover Financial Services</t>
  </si>
  <si>
    <t>Discovery (Series A)</t>
  </si>
  <si>
    <t>DISCK</t>
  </si>
  <si>
    <t>Discovery (Series C)</t>
  </si>
  <si>
    <t>DISH</t>
  </si>
  <si>
    <t>Dish Network</t>
  </si>
  <si>
    <t>DG</t>
  </si>
  <si>
    <t>Dollar General</t>
  </si>
  <si>
    <t>DLTR</t>
  </si>
  <si>
    <t>Dollar Tree</t>
  </si>
  <si>
    <t>D</t>
  </si>
  <si>
    <t>Dominion Energy</t>
  </si>
  <si>
    <t>DPZ</t>
  </si>
  <si>
    <t>Domino's Pizza</t>
  </si>
  <si>
    <t>DOV</t>
  </si>
  <si>
    <t>Dover Corporation</t>
  </si>
  <si>
    <t>DOW</t>
  </si>
  <si>
    <t>Dow</t>
  </si>
  <si>
    <t>DTE</t>
  </si>
  <si>
    <t>DTE Energy</t>
  </si>
  <si>
    <t>DUK</t>
  </si>
  <si>
    <t>Duke Energy</t>
  </si>
  <si>
    <t>DRE</t>
  </si>
  <si>
    <t>Duke Realty Corp</t>
  </si>
  <si>
    <t>DD</t>
  </si>
  <si>
    <t>DuPont</t>
  </si>
  <si>
    <t>DXC</t>
  </si>
  <si>
    <t>DXC Technology</t>
  </si>
  <si>
    <t>EMN</t>
  </si>
  <si>
    <t>Eastman Chemical</t>
  </si>
  <si>
    <t>ETN</t>
  </si>
  <si>
    <t>Eaton Corporation</t>
  </si>
  <si>
    <t>EBAY</t>
  </si>
  <si>
    <t>eBay</t>
  </si>
  <si>
    <t>ECL</t>
  </si>
  <si>
    <t>Ecolab</t>
  </si>
  <si>
    <t>EIX</t>
  </si>
  <si>
    <t>Edison International</t>
  </si>
  <si>
    <t>EW</t>
  </si>
  <si>
    <t>Edwards Lifesciences</t>
  </si>
  <si>
    <t>EA</t>
  </si>
  <si>
    <t>Electronic Arts</t>
  </si>
  <si>
    <t>LLY</t>
  </si>
  <si>
    <t>Eli Lilly &amp; Co</t>
  </si>
  <si>
    <t>EMR</t>
  </si>
  <si>
    <t>Emerson Electric Company</t>
  </si>
  <si>
    <t>ENPH</t>
  </si>
  <si>
    <t>Enphase Energy</t>
  </si>
  <si>
    <t>ETR</t>
  </si>
  <si>
    <t>Entergy</t>
  </si>
  <si>
    <t>EOG</t>
  </si>
  <si>
    <t>EOG Resources</t>
  </si>
  <si>
    <t>EFX</t>
  </si>
  <si>
    <t>Equifax</t>
  </si>
  <si>
    <t>EQIX</t>
  </si>
  <si>
    <t>Equinix</t>
  </si>
  <si>
    <t>EQR</t>
  </si>
  <si>
    <t>Equity Residential</t>
  </si>
  <si>
    <t>ESS</t>
  </si>
  <si>
    <t>Essex Property Trust</t>
  </si>
  <si>
    <t>EL</t>
  </si>
  <si>
    <t>EstÃ©e Lauder Companies</t>
  </si>
  <si>
    <t>ETSY</t>
  </si>
  <si>
    <t>Etsy</t>
  </si>
  <si>
    <t>RE</t>
  </si>
  <si>
    <t>Everest Re</t>
  </si>
  <si>
    <t>EVRG</t>
  </si>
  <si>
    <t>Evergy</t>
  </si>
  <si>
    <t>ES</t>
  </si>
  <si>
    <t>Eversource Energy</t>
  </si>
  <si>
    <t>EXC</t>
  </si>
  <si>
    <t>Exelon</t>
  </si>
  <si>
    <t>EXPE</t>
  </si>
  <si>
    <t>Expedia Group</t>
  </si>
  <si>
    <t>EXPD</t>
  </si>
  <si>
    <t>Expeditors</t>
  </si>
  <si>
    <t>EXR</t>
  </si>
  <si>
    <t>Extra Space Storage</t>
  </si>
  <si>
    <t>XOM</t>
  </si>
  <si>
    <t>ExxonMobil</t>
  </si>
  <si>
    <t>FFIV</t>
  </si>
  <si>
    <t>F5 Networks</t>
  </si>
  <si>
    <t>Facebook</t>
  </si>
  <si>
    <t>FAST</t>
  </si>
  <si>
    <t>Fastenal</t>
  </si>
  <si>
    <t>FRT</t>
  </si>
  <si>
    <t>Federal Realty Investment Trust</t>
  </si>
  <si>
    <t>FDX</t>
  </si>
  <si>
    <t>FedEx</t>
  </si>
  <si>
    <t>FIS</t>
  </si>
  <si>
    <t>Fidelity National Information Services</t>
  </si>
  <si>
    <t>FITB</t>
  </si>
  <si>
    <t>Fifth Third Bancorp</t>
  </si>
  <si>
    <t>FRC</t>
  </si>
  <si>
    <t>First Republic Bank</t>
  </si>
  <si>
    <t>FE</t>
  </si>
  <si>
    <t>FirstEnergy</t>
  </si>
  <si>
    <t>FISV</t>
  </si>
  <si>
    <t>Fiserv</t>
  </si>
  <si>
    <t>FLT</t>
  </si>
  <si>
    <t>Fleetcor</t>
  </si>
  <si>
    <t>FMC</t>
  </si>
  <si>
    <t>FMC Corporation</t>
  </si>
  <si>
    <t>Ford</t>
  </si>
  <si>
    <t>FTNT</t>
  </si>
  <si>
    <t>Fortinet</t>
  </si>
  <si>
    <t>FTV</t>
  </si>
  <si>
    <t>Fortive</t>
  </si>
  <si>
    <t>FBHS</t>
  </si>
  <si>
    <t>Fortune Brands Home &amp; Security</t>
  </si>
  <si>
    <t>FOXA</t>
  </si>
  <si>
    <t>Fox Corporation (Class A)</t>
  </si>
  <si>
    <t>FOX</t>
  </si>
  <si>
    <t>Fox Corporation (Class B)</t>
  </si>
  <si>
    <t>BEN</t>
  </si>
  <si>
    <t>Franklin Resources</t>
  </si>
  <si>
    <t>FCX</t>
  </si>
  <si>
    <t>Freeport-McMoRan</t>
  </si>
  <si>
    <t>GPS</t>
  </si>
  <si>
    <t>Gap</t>
  </si>
  <si>
    <t>GRMN</t>
  </si>
  <si>
    <t>Garmin</t>
  </si>
  <si>
    <t>IT</t>
  </si>
  <si>
    <t>Gartner</t>
  </si>
  <si>
    <t>GNRC</t>
  </si>
  <si>
    <t>Generac Holdings</t>
  </si>
  <si>
    <t>GD</t>
  </si>
  <si>
    <t>General Dynamics</t>
  </si>
  <si>
    <t>GE</t>
  </si>
  <si>
    <t>General Electric</t>
  </si>
  <si>
    <t>GIS</t>
  </si>
  <si>
    <t>General Mills</t>
  </si>
  <si>
    <t>GM</t>
  </si>
  <si>
    <t>General Motors</t>
  </si>
  <si>
    <t>GPC</t>
  </si>
  <si>
    <t>Genuine Parts</t>
  </si>
  <si>
    <t>Gilead Sciences</t>
  </si>
  <si>
    <t>GPN</t>
  </si>
  <si>
    <t>Global Payments</t>
  </si>
  <si>
    <t>GL</t>
  </si>
  <si>
    <t>Globe Life</t>
  </si>
  <si>
    <t>GS</t>
  </si>
  <si>
    <t>Goldman Sachs</t>
  </si>
  <si>
    <t>HAL</t>
  </si>
  <si>
    <t>Halliburton</t>
  </si>
  <si>
    <t>HBI</t>
  </si>
  <si>
    <t>Hanesbrands</t>
  </si>
  <si>
    <t>HAS</t>
  </si>
  <si>
    <t>Hasbro</t>
  </si>
  <si>
    <t>HCA</t>
  </si>
  <si>
    <t>HCA Healthcare</t>
  </si>
  <si>
    <t>PEAK</t>
  </si>
  <si>
    <t>Healthpeak Properties</t>
  </si>
  <si>
    <t>HSIC</t>
  </si>
  <si>
    <t>Henry Schein</t>
  </si>
  <si>
    <t>HES</t>
  </si>
  <si>
    <t>Hess Corporation</t>
  </si>
  <si>
    <t>HPE</t>
  </si>
  <si>
    <t>Hewlett Packard Enterprise</t>
  </si>
  <si>
    <t>HLT</t>
  </si>
  <si>
    <t>Hilton Worldwide</t>
  </si>
  <si>
    <t>HOLX</t>
  </si>
  <si>
    <t>Hologic</t>
  </si>
  <si>
    <t>HD</t>
  </si>
  <si>
    <t>Home Depot</t>
  </si>
  <si>
    <t>HON</t>
  </si>
  <si>
    <t>Honeywell</t>
  </si>
  <si>
    <t>Hormel</t>
  </si>
  <si>
    <t>HST</t>
  </si>
  <si>
    <t>Host Hotels &amp; Resorts</t>
  </si>
  <si>
    <t>HWM</t>
  </si>
  <si>
    <t>Howmet Aerospace</t>
  </si>
  <si>
    <t>HPQ</t>
  </si>
  <si>
    <t>HP</t>
  </si>
  <si>
    <t>Humana</t>
  </si>
  <si>
    <t>HBAN</t>
  </si>
  <si>
    <t>Huntington Bancshares</t>
  </si>
  <si>
    <t>HII</t>
  </si>
  <si>
    <t>Huntington Ingalls Industries</t>
  </si>
  <si>
    <t>IBM</t>
  </si>
  <si>
    <t>IEX</t>
  </si>
  <si>
    <t>IDEX Corporation</t>
  </si>
  <si>
    <t>Idexx Laboratories</t>
  </si>
  <si>
    <t>INFO</t>
  </si>
  <si>
    <t>IHS Markit</t>
  </si>
  <si>
    <t>ITW</t>
  </si>
  <si>
    <t>Illinois Tool Works</t>
  </si>
  <si>
    <t>ILMN</t>
  </si>
  <si>
    <t>Illumina</t>
  </si>
  <si>
    <t>INCY</t>
  </si>
  <si>
    <t>Incyte</t>
  </si>
  <si>
    <t>IR</t>
  </si>
  <si>
    <t>Ingersoll Rand</t>
  </si>
  <si>
    <t>Intel</t>
  </si>
  <si>
    <t>ICE</t>
  </si>
  <si>
    <t>Intercontinental Exchange</t>
  </si>
  <si>
    <t>IFF</t>
  </si>
  <si>
    <t>International Flavors &amp; Fragrances</t>
  </si>
  <si>
    <t>IP</t>
  </si>
  <si>
    <t>International Paper</t>
  </si>
  <si>
    <t>IPG</t>
  </si>
  <si>
    <t>Interpublic Group</t>
  </si>
  <si>
    <t>INTU</t>
  </si>
  <si>
    <t>Intuit</t>
  </si>
  <si>
    <t>Intuitive Surgical</t>
  </si>
  <si>
    <t>Invesco</t>
  </si>
  <si>
    <t>IPGP</t>
  </si>
  <si>
    <t>IPG Photonics</t>
  </si>
  <si>
    <t>IQVIA</t>
  </si>
  <si>
    <t>IRM</t>
  </si>
  <si>
    <t>Iron Mountain</t>
  </si>
  <si>
    <t>JBHT</t>
  </si>
  <si>
    <t>J. B. Hunt</t>
  </si>
  <si>
    <t>JKHY</t>
  </si>
  <si>
    <t>Jack Henry &amp; Associates</t>
  </si>
  <si>
    <t>J</t>
  </si>
  <si>
    <t>Jacobs Engineering Group</t>
  </si>
  <si>
    <t>SJM</t>
  </si>
  <si>
    <t>JM Smucker</t>
  </si>
  <si>
    <t>Johnson &amp; Johnson</t>
  </si>
  <si>
    <t>JCI</t>
  </si>
  <si>
    <t>Johnson Controls</t>
  </si>
  <si>
    <t>JPMorgan Chase</t>
  </si>
  <si>
    <t>JNPR</t>
  </si>
  <si>
    <t>Juniper Networks</t>
  </si>
  <si>
    <t>KSU</t>
  </si>
  <si>
    <t>Kansas City Southern</t>
  </si>
  <si>
    <t>K</t>
  </si>
  <si>
    <t>Kellogg's</t>
  </si>
  <si>
    <t>KEY</t>
  </si>
  <si>
    <t>KeyCorp</t>
  </si>
  <si>
    <t>KEYS</t>
  </si>
  <si>
    <t>Keysight Technologies</t>
  </si>
  <si>
    <t>KMB</t>
  </si>
  <si>
    <t>Kimberly-Clark</t>
  </si>
  <si>
    <t>KIM</t>
  </si>
  <si>
    <t>Kimco Realty</t>
  </si>
  <si>
    <t>KMI</t>
  </si>
  <si>
    <t>Kinder Morgan</t>
  </si>
  <si>
    <t>KLAC</t>
  </si>
  <si>
    <t>KLA Corporation</t>
  </si>
  <si>
    <t>KHC</t>
  </si>
  <si>
    <t>Kraft Heinz</t>
  </si>
  <si>
    <t>KR</t>
  </si>
  <si>
    <t>Kroger</t>
  </si>
  <si>
    <t>LHX</t>
  </si>
  <si>
    <t>L3Harris Technologies</t>
  </si>
  <si>
    <t>LH</t>
  </si>
  <si>
    <t>LabCorp</t>
  </si>
  <si>
    <t>LRCX</t>
  </si>
  <si>
    <t>Lam Research</t>
  </si>
  <si>
    <t>LW</t>
  </si>
  <si>
    <t>Lamb Weston</t>
  </si>
  <si>
    <t>LVS</t>
  </si>
  <si>
    <t>Las Vegas Sands</t>
  </si>
  <si>
    <t>LEG</t>
  </si>
  <si>
    <t>Leggett &amp; Platt</t>
  </si>
  <si>
    <t>LDOS</t>
  </si>
  <si>
    <t>Leidos</t>
  </si>
  <si>
    <t>LEN</t>
  </si>
  <si>
    <t>Lennar</t>
  </si>
  <si>
    <t>LNC</t>
  </si>
  <si>
    <t>Lincoln National</t>
  </si>
  <si>
    <t>Linde</t>
  </si>
  <si>
    <t>LYV</t>
  </si>
  <si>
    <t>Live Nation Entertainment</t>
  </si>
  <si>
    <t>LKQ</t>
  </si>
  <si>
    <t>LKQ Corporation</t>
  </si>
  <si>
    <t>Lockheed Martin</t>
  </si>
  <si>
    <t>L</t>
  </si>
  <si>
    <t>Loews Corporation</t>
  </si>
  <si>
    <t>LOW</t>
  </si>
  <si>
    <t>Lowe's</t>
  </si>
  <si>
    <t>LUMN</t>
  </si>
  <si>
    <t>Lumen Technologies</t>
  </si>
  <si>
    <t>LYB</t>
  </si>
  <si>
    <t>LyondellBasell</t>
  </si>
  <si>
    <t>MTB</t>
  </si>
  <si>
    <t>M&amp;T Bank</t>
  </si>
  <si>
    <t>MRO</t>
  </si>
  <si>
    <t>Marathon Oil</t>
  </si>
  <si>
    <t>Marathon Petroleum</t>
  </si>
  <si>
    <t>MKTX</t>
  </si>
  <si>
    <t>MarketAxess</t>
  </si>
  <si>
    <t>MAR</t>
  </si>
  <si>
    <t>Marriott International</t>
  </si>
  <si>
    <t>MMC</t>
  </si>
  <si>
    <t>Marsh &amp; McLennan</t>
  </si>
  <si>
    <t>MLM</t>
  </si>
  <si>
    <t>Martin Marietta Materials</t>
  </si>
  <si>
    <t>MAS</t>
  </si>
  <si>
    <t>Masco</t>
  </si>
  <si>
    <t>Mastercard</t>
  </si>
  <si>
    <t>MTCH</t>
  </si>
  <si>
    <t>Match Group</t>
  </si>
  <si>
    <t>MKC</t>
  </si>
  <si>
    <t>McCormick &amp; Company</t>
  </si>
  <si>
    <t>MCD</t>
  </si>
  <si>
    <t>McDonald's</t>
  </si>
  <si>
    <t>MCK</t>
  </si>
  <si>
    <t>McKesson Corporation</t>
  </si>
  <si>
    <t>Medtronic</t>
  </si>
  <si>
    <t>Merck &amp; Co.</t>
  </si>
  <si>
    <t>MET</t>
  </si>
  <si>
    <t>MetLife</t>
  </si>
  <si>
    <t>MTD</t>
  </si>
  <si>
    <t>Mettler Toledo</t>
  </si>
  <si>
    <t>MGM</t>
  </si>
  <si>
    <t>MGM Resorts International</t>
  </si>
  <si>
    <t>MCHP</t>
  </si>
  <si>
    <t>Microchip Technology</t>
  </si>
  <si>
    <t>Micron Technology</t>
  </si>
  <si>
    <t>Microsoft</t>
  </si>
  <si>
    <t>MAA</t>
  </si>
  <si>
    <t>Mid-America Apartments</t>
  </si>
  <si>
    <t>MRNA</t>
  </si>
  <si>
    <t>Moderna</t>
  </si>
  <si>
    <t>MHK</t>
  </si>
  <si>
    <t>Mohawk Industries</t>
  </si>
  <si>
    <t>TAP</t>
  </si>
  <si>
    <t>Molson Coors Beverage Company</t>
  </si>
  <si>
    <t>MDLZ</t>
  </si>
  <si>
    <t>Mondelez International</t>
  </si>
  <si>
    <t>MPWR</t>
  </si>
  <si>
    <t>Monolithic Power Systems</t>
  </si>
  <si>
    <t>MNST</t>
  </si>
  <si>
    <t>Monster Beverage</t>
  </si>
  <si>
    <t>MCO</t>
  </si>
  <si>
    <t>Moody's Corporation</t>
  </si>
  <si>
    <t>MS</t>
  </si>
  <si>
    <t>Morgan Stanley</t>
  </si>
  <si>
    <t>MSI</t>
  </si>
  <si>
    <t>Motorola Solutions</t>
  </si>
  <si>
    <t>MSCI</t>
  </si>
  <si>
    <t>Nasdaq</t>
  </si>
  <si>
    <t>NTAP</t>
  </si>
  <si>
    <t>NetApp</t>
  </si>
  <si>
    <t>Netflix</t>
  </si>
  <si>
    <t>NWL</t>
  </si>
  <si>
    <t>Newell Brands</t>
  </si>
  <si>
    <t>NEM</t>
  </si>
  <si>
    <t>Newmont</t>
  </si>
  <si>
    <t>NWSA</t>
  </si>
  <si>
    <t>News Corp (Class A)</t>
  </si>
  <si>
    <t>NWS</t>
  </si>
  <si>
    <t>News Corp (Class B)</t>
  </si>
  <si>
    <t>NEE</t>
  </si>
  <si>
    <t>NextEra Energy</t>
  </si>
  <si>
    <t>NLSN</t>
  </si>
  <si>
    <t>Nielsen Holdings</t>
  </si>
  <si>
    <t>Nike</t>
  </si>
  <si>
    <t>NiSource</t>
  </si>
  <si>
    <t>NSC</t>
  </si>
  <si>
    <t>Norfolk Southern</t>
  </si>
  <si>
    <t>NTRS</t>
  </si>
  <si>
    <t>Northern Trust</t>
  </si>
  <si>
    <t>NOC</t>
  </si>
  <si>
    <t>Northrop Grumman</t>
  </si>
  <si>
    <t>NLOK</t>
  </si>
  <si>
    <t>NortonLifeLock</t>
  </si>
  <si>
    <t>NCLH</t>
  </si>
  <si>
    <t>Norwegian Cruise Line Holdings</t>
  </si>
  <si>
    <t>NRG</t>
  </si>
  <si>
    <t>NRG Energy</t>
  </si>
  <si>
    <t>NUE</t>
  </si>
  <si>
    <t>Nucor</t>
  </si>
  <si>
    <t>Nvidia</t>
  </si>
  <si>
    <t>NVR</t>
  </si>
  <si>
    <t>NXPI</t>
  </si>
  <si>
    <t>NXP</t>
  </si>
  <si>
    <t>O'Reilly Automotive</t>
  </si>
  <si>
    <t>OXY</t>
  </si>
  <si>
    <t>Occidental Petroleum</t>
  </si>
  <si>
    <t>ODFL</t>
  </si>
  <si>
    <t>Old Dominion Freight Line</t>
  </si>
  <si>
    <t>OMC</t>
  </si>
  <si>
    <t>Omnicom Group</t>
  </si>
  <si>
    <t>OKE</t>
  </si>
  <si>
    <t>Oneok</t>
  </si>
  <si>
    <t>Oracle</t>
  </si>
  <si>
    <t>OGN</t>
  </si>
  <si>
    <t>Organon &amp; Co.</t>
  </si>
  <si>
    <t>OTIS</t>
  </si>
  <si>
    <t>Otis Worldwide</t>
  </si>
  <si>
    <t>PCAR</t>
  </si>
  <si>
    <t>Paccar</t>
  </si>
  <si>
    <t>PKG</t>
  </si>
  <si>
    <t>Packaging Corporation of America</t>
  </si>
  <si>
    <t>Parker-Hannifin</t>
  </si>
  <si>
    <t>PAYX</t>
  </si>
  <si>
    <t>Paychex</t>
  </si>
  <si>
    <t>PAYC</t>
  </si>
  <si>
    <t>Paycom</t>
  </si>
  <si>
    <t>PayPal</t>
  </si>
  <si>
    <t>PENN</t>
  </si>
  <si>
    <t>Penn National Gaming</t>
  </si>
  <si>
    <t>PNR</t>
  </si>
  <si>
    <t>Pentair</t>
  </si>
  <si>
    <t>PBCT</t>
  </si>
  <si>
    <t>People's United Financial</t>
  </si>
  <si>
    <t>PEP</t>
  </si>
  <si>
    <t>PepsiCo</t>
  </si>
  <si>
    <t>PKI</t>
  </si>
  <si>
    <t>PerkinElmer</t>
  </si>
  <si>
    <t>PFE</t>
  </si>
  <si>
    <t>Pfizer</t>
  </si>
  <si>
    <t>PM</t>
  </si>
  <si>
    <t>Philip Morris International</t>
  </si>
  <si>
    <t>PSX</t>
  </si>
  <si>
    <t>Phillips 66</t>
  </si>
  <si>
    <t>PNW</t>
  </si>
  <si>
    <t>Pinnacle West Capital</t>
  </si>
  <si>
    <t>PXD</t>
  </si>
  <si>
    <t>Pioneer Natural Resources</t>
  </si>
  <si>
    <t>PNC</t>
  </si>
  <si>
    <t>PNC Financial Services</t>
  </si>
  <si>
    <t>POOL</t>
  </si>
  <si>
    <t>Pool Corporation</t>
  </si>
  <si>
    <t>PPG</t>
  </si>
  <si>
    <t>PPG Industries</t>
  </si>
  <si>
    <t>PPL</t>
  </si>
  <si>
    <t>PFG</t>
  </si>
  <si>
    <t>Principal Financial Group</t>
  </si>
  <si>
    <t>Procter &amp; Gamble</t>
  </si>
  <si>
    <t>PGR</t>
  </si>
  <si>
    <t>Progressive Corporation</t>
  </si>
  <si>
    <t>PLD</t>
  </si>
  <si>
    <t>Prologis</t>
  </si>
  <si>
    <t>PRU</t>
  </si>
  <si>
    <t>Prudential Financial</t>
  </si>
  <si>
    <t>PTC</t>
  </si>
  <si>
    <t>PEG</t>
  </si>
  <si>
    <t>Public Service Enterprise Group</t>
  </si>
  <si>
    <t>Public Storage</t>
  </si>
  <si>
    <t>PHM</t>
  </si>
  <si>
    <t>PulteGroup</t>
  </si>
  <si>
    <t>PVH</t>
  </si>
  <si>
    <t>QRVO</t>
  </si>
  <si>
    <t>Qorvo</t>
  </si>
  <si>
    <t>Qualcomm</t>
  </si>
  <si>
    <t>PWR</t>
  </si>
  <si>
    <t>Quanta Services</t>
  </si>
  <si>
    <t>DGX</t>
  </si>
  <si>
    <t>Quest Diagnostics</t>
  </si>
  <si>
    <t>RL</t>
  </si>
  <si>
    <t>Ralph Lauren Corporation</t>
  </si>
  <si>
    <t>RJF</t>
  </si>
  <si>
    <t>Raymond James Financial</t>
  </si>
  <si>
    <t>Raytheon Technologies</t>
  </si>
  <si>
    <t>O</t>
  </si>
  <si>
    <t>Realty Income Corporation</t>
  </si>
  <si>
    <t>REG</t>
  </si>
  <si>
    <t>Regency Centers</t>
  </si>
  <si>
    <t>REGN</t>
  </si>
  <si>
    <t>Regeneron Pharmaceuticals</t>
  </si>
  <si>
    <t>RF</t>
  </si>
  <si>
    <t>Regions Financial Corporation</t>
  </si>
  <si>
    <t>RSG</t>
  </si>
  <si>
    <t>Republic Services</t>
  </si>
  <si>
    <t>RMD</t>
  </si>
  <si>
    <t>ResMed</t>
  </si>
  <si>
    <t>RHI</t>
  </si>
  <si>
    <t>Robert Half International</t>
  </si>
  <si>
    <t>ROK</t>
  </si>
  <si>
    <t>Rockwell Automation</t>
  </si>
  <si>
    <t>ROL</t>
  </si>
  <si>
    <t>Rollins</t>
  </si>
  <si>
    <t>ROP</t>
  </si>
  <si>
    <t>Roper Technologies</t>
  </si>
  <si>
    <t>ROST</t>
  </si>
  <si>
    <t>Ross Stores</t>
  </si>
  <si>
    <t>RCL</t>
  </si>
  <si>
    <t>Royal Caribbean Group</t>
  </si>
  <si>
    <t>SPGI</t>
  </si>
  <si>
    <t>S&amp;P Global</t>
  </si>
  <si>
    <t>CRM</t>
  </si>
  <si>
    <t>Salesforce</t>
  </si>
  <si>
    <t>SBAC</t>
  </si>
  <si>
    <t>SBA Communications</t>
  </si>
  <si>
    <t>SLB</t>
  </si>
  <si>
    <t>Schlumberger</t>
  </si>
  <si>
    <t>Seagate Technology</t>
  </si>
  <si>
    <t>SEE</t>
  </si>
  <si>
    <t>Sealed Air</t>
  </si>
  <si>
    <t>SRE</t>
  </si>
  <si>
    <t>Sempra Energy</t>
  </si>
  <si>
    <t>NOW</t>
  </si>
  <si>
    <t>ServiceNow</t>
  </si>
  <si>
    <t>SHW</t>
  </si>
  <si>
    <t>Sherwin-Williams</t>
  </si>
  <si>
    <t>Simon Property Group</t>
  </si>
  <si>
    <t>SWKS</t>
  </si>
  <si>
    <t>Skyworks Solutions</t>
  </si>
  <si>
    <t>SNA</t>
  </si>
  <si>
    <t>Snap-on</t>
  </si>
  <si>
    <t>SO</t>
  </si>
  <si>
    <t>Southern Company</t>
  </si>
  <si>
    <t>LUV</t>
  </si>
  <si>
    <t>Southwest Airlines</t>
  </si>
  <si>
    <t>SWK</t>
  </si>
  <si>
    <t>Stanley Black &amp; Decker</t>
  </si>
  <si>
    <t>Starbucks</t>
  </si>
  <si>
    <t>STT</t>
  </si>
  <si>
    <t>State Street Corporation</t>
  </si>
  <si>
    <t>STE</t>
  </si>
  <si>
    <t>Steris</t>
  </si>
  <si>
    <t>SYK</t>
  </si>
  <si>
    <t>Stryker Corporation</t>
  </si>
  <si>
    <t>SIVB</t>
  </si>
  <si>
    <t>SVB Financial</t>
  </si>
  <si>
    <t>SYF</t>
  </si>
  <si>
    <t>Synchrony Financial</t>
  </si>
  <si>
    <t>Synopsys</t>
  </si>
  <si>
    <t>SYY</t>
  </si>
  <si>
    <t>Sysco</t>
  </si>
  <si>
    <t>TMUS</t>
  </si>
  <si>
    <t>T-Mobile US</t>
  </si>
  <si>
    <t>TROW</t>
  </si>
  <si>
    <t>T. Rowe Price</t>
  </si>
  <si>
    <t>TTWO</t>
  </si>
  <si>
    <t>Take-Two Interactive</t>
  </si>
  <si>
    <t>Tapestry</t>
  </si>
  <si>
    <t>Target Corporation</t>
  </si>
  <si>
    <t>TEL</t>
  </si>
  <si>
    <t>TE Connectivity</t>
  </si>
  <si>
    <t>TDY</t>
  </si>
  <si>
    <t>Teledyne Technologies</t>
  </si>
  <si>
    <t>TFX</t>
  </si>
  <si>
    <t>Teleflex</t>
  </si>
  <si>
    <t>TER</t>
  </si>
  <si>
    <t>Teradyne</t>
  </si>
  <si>
    <t>Tesla</t>
  </si>
  <si>
    <t>Texas Instruments</t>
  </si>
  <si>
    <t>TXT</t>
  </si>
  <si>
    <t>Textron</t>
  </si>
  <si>
    <t>COO</t>
  </si>
  <si>
    <t>The Cooper Companies</t>
  </si>
  <si>
    <t>HIG</t>
  </si>
  <si>
    <t>The Hartford</t>
  </si>
  <si>
    <t>HSY</t>
  </si>
  <si>
    <t>The Hershey Company</t>
  </si>
  <si>
    <t>MOS</t>
  </si>
  <si>
    <t>The Mosaic Company</t>
  </si>
  <si>
    <t>TRV</t>
  </si>
  <si>
    <t>The Travelers Companies</t>
  </si>
  <si>
    <t>The Walt Disney Company</t>
  </si>
  <si>
    <t>Thermo Fisher Scientific</t>
  </si>
  <si>
    <t>TJX</t>
  </si>
  <si>
    <t>TJX Companies</t>
  </si>
  <si>
    <t>TSCO</t>
  </si>
  <si>
    <t>Tractor Supply Company</t>
  </si>
  <si>
    <t>TT</t>
  </si>
  <si>
    <t>Trane Technologies</t>
  </si>
  <si>
    <t>TDG</t>
  </si>
  <si>
    <t>TransDigm Group</t>
  </si>
  <si>
    <t>TRMB</t>
  </si>
  <si>
    <t>Trimble</t>
  </si>
  <si>
    <t>TFC</t>
  </si>
  <si>
    <t>Truist Financial</t>
  </si>
  <si>
    <t>TWTR</t>
  </si>
  <si>
    <t>Twitter</t>
  </si>
  <si>
    <t>TYL</t>
  </si>
  <si>
    <t>Tyler Technologies</t>
  </si>
  <si>
    <t>TSN</t>
  </si>
  <si>
    <t>Tyson Foods</t>
  </si>
  <si>
    <t>USB</t>
  </si>
  <si>
    <t>U.S. Bancorp</t>
  </si>
  <si>
    <t>UDR</t>
  </si>
  <si>
    <t>ULTA</t>
  </si>
  <si>
    <t>Ulta Beauty</t>
  </si>
  <si>
    <t>UAA</t>
  </si>
  <si>
    <t>Under Armour (Class A)</t>
  </si>
  <si>
    <t>UA</t>
  </si>
  <si>
    <t>Under Armour (Class C)</t>
  </si>
  <si>
    <t>UNP</t>
  </si>
  <si>
    <t>Union Pacific</t>
  </si>
  <si>
    <t>UAL</t>
  </si>
  <si>
    <t>United Airlines</t>
  </si>
  <si>
    <t>United Parcel Service</t>
  </si>
  <si>
    <t>URI</t>
  </si>
  <si>
    <t>United Rentals</t>
  </si>
  <si>
    <t>UnitedHealth Group</t>
  </si>
  <si>
    <t>UHS</t>
  </si>
  <si>
    <t>Universal Health Services</t>
  </si>
  <si>
    <t>VLO</t>
  </si>
  <si>
    <t>Valero Energy</t>
  </si>
  <si>
    <t>VTR</t>
  </si>
  <si>
    <t>Ventas</t>
  </si>
  <si>
    <t>VRSN</t>
  </si>
  <si>
    <t>Verisign</t>
  </si>
  <si>
    <t>VRSK</t>
  </si>
  <si>
    <t>Verisk Analytics</t>
  </si>
  <si>
    <t>VZ</t>
  </si>
  <si>
    <t>Verizon Communications</t>
  </si>
  <si>
    <t>VRTX</t>
  </si>
  <si>
    <t>Vertex Pharmaceuticals</t>
  </si>
  <si>
    <t>VFC</t>
  </si>
  <si>
    <t>VF Corporation</t>
  </si>
  <si>
    <t>VIAC</t>
  </si>
  <si>
    <t>ViacomCBS</t>
  </si>
  <si>
    <t>VTRS</t>
  </si>
  <si>
    <t>Viatris</t>
  </si>
  <si>
    <t>Visa</t>
  </si>
  <si>
    <t>VNO</t>
  </si>
  <si>
    <t>Vornado Realty Trust</t>
  </si>
  <si>
    <t>VMC</t>
  </si>
  <si>
    <t>Vulcan Materials</t>
  </si>
  <si>
    <t>WRB</t>
  </si>
  <si>
    <t>W. R. Berkley Corporation</t>
  </si>
  <si>
    <t>GWW</t>
  </si>
  <si>
    <t>W. W. Grainger</t>
  </si>
  <si>
    <t>WAB</t>
  </si>
  <si>
    <t>Wabtec</t>
  </si>
  <si>
    <t>WBA</t>
  </si>
  <si>
    <t>Walgreens Boots Alliance</t>
  </si>
  <si>
    <t>WMT</t>
  </si>
  <si>
    <t>Walmart</t>
  </si>
  <si>
    <t>WM</t>
  </si>
  <si>
    <t>Waste Management</t>
  </si>
  <si>
    <t>WAT</t>
  </si>
  <si>
    <t>Waters Corporation</t>
  </si>
  <si>
    <t>WEC</t>
  </si>
  <si>
    <t>WEC Energy Group</t>
  </si>
  <si>
    <t>Wells Fargo</t>
  </si>
  <si>
    <t>WELL</t>
  </si>
  <si>
    <t>Welltower</t>
  </si>
  <si>
    <t>WST</t>
  </si>
  <si>
    <t>West Pharmaceutical Services</t>
  </si>
  <si>
    <t>WDC</t>
  </si>
  <si>
    <t>Western Digital</t>
  </si>
  <si>
    <t>WU</t>
  </si>
  <si>
    <t>Western Union</t>
  </si>
  <si>
    <t>WRK</t>
  </si>
  <si>
    <t>WestRock</t>
  </si>
  <si>
    <t>WY</t>
  </si>
  <si>
    <t>Weyerhaeuser</t>
  </si>
  <si>
    <t>WHR</t>
  </si>
  <si>
    <t>Whirlpool Corporation</t>
  </si>
  <si>
    <t>WMB</t>
  </si>
  <si>
    <t>Williams Companies</t>
  </si>
  <si>
    <t>WLTW</t>
  </si>
  <si>
    <t>Willis Towers Watson</t>
  </si>
  <si>
    <t>WYNN</t>
  </si>
  <si>
    <t>Wynn Resorts</t>
  </si>
  <si>
    <t>XEL</t>
  </si>
  <si>
    <t>Xcel Energy</t>
  </si>
  <si>
    <t>XLNX</t>
  </si>
  <si>
    <t>Xilinx</t>
  </si>
  <si>
    <t>XYL</t>
  </si>
  <si>
    <t>Xylem</t>
  </si>
  <si>
    <t>YUM</t>
  </si>
  <si>
    <t>Yum! Brands</t>
  </si>
  <si>
    <t>ZBRA</t>
  </si>
  <si>
    <t>Zebra Technologies</t>
  </si>
  <si>
    <t>ZBH</t>
  </si>
  <si>
    <t>Zimmer Biomet</t>
  </si>
  <si>
    <t>ZION</t>
  </si>
  <si>
    <t>Zions Bancorp</t>
  </si>
  <si>
    <t>ZTS</t>
  </si>
  <si>
    <t>Zoetis</t>
  </si>
  <si>
    <t>Energy</t>
  </si>
  <si>
    <t>Security Type benchmark</t>
  </si>
  <si>
    <t>Benchmark Portfolio</t>
  </si>
  <si>
    <t>Developed</t>
  </si>
  <si>
    <t>Benchmark</t>
  </si>
  <si>
    <t>(insert account number here between 11111111 ~ 11111119)</t>
  </si>
  <si>
    <t xml:space="preserve">Welcome to my portfolio dashboard.  This dashboard was designed to help other advisors monitor, diagnose, and analyze client investment portfolios. </t>
  </si>
  <si>
    <t>Things to keep in mind before you dive in to my Dashboard tab:</t>
  </si>
  <si>
    <t>Please note that account numbers, investments, price, portofolio, benchmark % and etc are randomly generated by me and are not actual numbers.</t>
  </si>
  <si>
    <t>Raw Data - Positions and Raw Data - Cash Balance tab are exact same format as how advisors would pull their client data from Charles Schwab.  Again, the the numbers shown are not real numbers and were randomly generated by me.</t>
  </si>
  <si>
    <t>Thank you!</t>
  </si>
  <si>
    <t>The goal was to make it as automated as possible since most advisors are not proficient in Excel. Advisors will download list of all positions from Charles Schwab and copy and paste downloaded raw data on 'Raw Data - Positions' tab. (Positions do not include client's cash balance and cash balance will have to be downloaded and uploaded on 'Raw Data - Cash Balance' tab separately.</t>
  </si>
  <si>
    <t>When you are ready, please hop over to 'Dashboard' tab and insert account number between 11111111 ~ 11111119 in cell C2 and client's positions will auto populate.</t>
  </si>
  <si>
    <t>For this demonstration, I have randomly generated client's positions for 10 account numbers, 11111111 ~ 11111119. (Account numbers at Charles Schwab are 8 digits)</t>
  </si>
  <si>
    <t xml:space="preserve">Using this dashboard, advisors can easily monitor client's account allocations on left side of Dashboard. Also, advisors can diagnose portfolio health to see if it deviates from benchmark, and analyze portfolio to make necessary trades and rebalance recommended on  bottom right.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</si>
</sst>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0.0%"/>
  </numFmts>
  <fonts count="27">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Helvetica Neue"/>
      <family val="2"/>
    </font>
    <font>
      <sz val="11"/>
      <name val="Calibri"/>
      <family val="2"/>
      <scheme val="minor"/>
    </font>
    <font>
      <u/>
      <sz val="11"/>
      <color theme="10"/>
      <name val="Calibri"/>
      <family val="2"/>
      <scheme val="minor"/>
    </font>
    <font>
      <b/>
      <sz val="11"/>
      <color rgb="FFFF0000"/>
      <name val="Calibri"/>
      <family val="2"/>
      <scheme val="minor"/>
    </font>
    <font>
      <sz val="11"/>
      <color rgb="FF000000"/>
      <name val="Calibri"/>
      <family val="2"/>
      <scheme val="minor"/>
    </font>
    <font>
      <sz val="8"/>
      <name val="Calibri"/>
      <family val="2"/>
      <scheme val="minor"/>
    </font>
    <font>
      <b/>
      <sz val="18"/>
      <color theme="0"/>
      <name val="Calibri"/>
      <family val="2"/>
      <scheme val="minor"/>
    </font>
    <font>
      <b/>
      <sz val="11"/>
      <name val="Calibri"/>
      <family val="2"/>
      <scheme val="minor"/>
    </font>
    <font>
      <b/>
      <sz val="18"/>
      <color rgb="FFFF0000"/>
      <name val="Calibri"/>
      <family val="2"/>
      <scheme val="minor"/>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6" tint="0.59999389629810485"/>
        <bgColor indexed="64"/>
      </patternFill>
    </fill>
    <fill>
      <patternFill patternType="solid">
        <fgColor theme="5" tint="0.79998168889431442"/>
        <bgColor indexed="64"/>
      </patternFill>
    </fill>
    <fill>
      <patternFill patternType="solid">
        <fgColor theme="1"/>
        <bgColor indexed="64"/>
      </patternFill>
    </fill>
  </fills>
  <borders count="5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medium">
        <color indexed="64"/>
      </top>
      <bottom style="medium">
        <color indexed="64"/>
      </bottom>
      <diagonal/>
    </border>
    <border>
      <left style="thin">
        <color indexed="64"/>
      </left>
      <right/>
      <top/>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hair">
        <color indexed="64"/>
      </bottom>
      <diagonal/>
    </border>
    <border>
      <left style="thin">
        <color indexed="64"/>
      </left>
      <right style="thin">
        <color indexed="64"/>
      </right>
      <top style="medium">
        <color indexed="64"/>
      </top>
      <bottom style="hair">
        <color indexed="64"/>
      </bottom>
      <diagonal/>
    </border>
    <border>
      <left style="thin">
        <color indexed="64"/>
      </left>
      <right style="medium">
        <color indexed="64"/>
      </right>
      <top style="medium">
        <color indexed="64"/>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medium">
        <color indexed="64"/>
      </left>
      <right style="thin">
        <color indexed="64"/>
      </right>
      <top style="hair">
        <color indexed="64"/>
      </top>
      <bottom style="medium">
        <color indexed="64"/>
      </bottom>
      <diagonal/>
    </border>
    <border>
      <left style="thin">
        <color indexed="64"/>
      </left>
      <right style="thin">
        <color indexed="64"/>
      </right>
      <top style="hair">
        <color indexed="64"/>
      </top>
      <bottom style="medium">
        <color indexed="64"/>
      </bottom>
      <diagonal/>
    </border>
    <border>
      <left style="thin">
        <color indexed="64"/>
      </left>
      <right style="medium">
        <color indexed="64"/>
      </right>
      <top style="hair">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hair">
        <color indexed="64"/>
      </top>
      <bottom/>
      <diagonal/>
    </border>
    <border>
      <left style="thin">
        <color indexed="64"/>
      </left>
      <right style="medium">
        <color indexed="64"/>
      </right>
      <top style="hair">
        <color indexed="64"/>
      </top>
      <bottom/>
      <diagonal/>
    </border>
    <border>
      <left style="thin">
        <color indexed="64"/>
      </left>
      <right style="thin">
        <color indexed="64"/>
      </right>
      <top style="thin">
        <color indexed="64"/>
      </top>
      <bottom style="hair">
        <color indexed="64"/>
      </bottom>
      <diagonal/>
    </border>
    <border>
      <left style="thin">
        <color indexed="64"/>
      </left>
      <right style="medium">
        <color indexed="64"/>
      </right>
      <top style="thin">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medium">
        <color indexed="64"/>
      </right>
      <top style="hair">
        <color indexed="64"/>
      </top>
      <bottom style="thin">
        <color indexed="64"/>
      </bottom>
      <diagonal/>
    </border>
    <border>
      <left style="thin">
        <color indexed="64"/>
      </left>
      <right style="thin">
        <color indexed="64"/>
      </right>
      <top/>
      <bottom style="hair">
        <color indexed="64"/>
      </bottom>
      <diagonal/>
    </border>
    <border>
      <left style="medium">
        <color theme="0"/>
      </left>
      <right style="medium">
        <color theme="0"/>
      </right>
      <top style="medium">
        <color theme="0"/>
      </top>
      <bottom style="medium">
        <color theme="0"/>
      </bottom>
      <diagonal/>
    </border>
    <border>
      <left style="medium">
        <color theme="0"/>
      </left>
      <right/>
      <top style="medium">
        <color theme="0"/>
      </top>
      <bottom style="medium">
        <color theme="0"/>
      </bottom>
      <diagonal/>
    </border>
    <border>
      <left/>
      <right style="medium">
        <color theme="0"/>
      </right>
      <top style="medium">
        <color theme="0"/>
      </top>
      <bottom style="medium">
        <color theme="0"/>
      </bottom>
      <diagonal/>
    </border>
    <border>
      <left/>
      <right style="medium">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45">
    <xf numFmtId="0" fontId="0" fillId="0" borderId="0"/>
    <xf numFmtId="44"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42">
    <xf numFmtId="0" fontId="0" fillId="0" borderId="0" xfId="0"/>
    <xf numFmtId="8" fontId="0" fillId="0" borderId="0" xfId="0" applyNumberFormat="1"/>
    <xf numFmtId="4" fontId="0" fillId="0" borderId="0" xfId="0" applyNumberFormat="1"/>
    <xf numFmtId="10" fontId="0" fillId="0" borderId="0" xfId="0" applyNumberFormat="1"/>
    <xf numFmtId="0" fontId="0" fillId="33" borderId="11" xfId="0" applyFill="1" applyBorder="1"/>
    <xf numFmtId="44" fontId="0" fillId="33" borderId="0" xfId="1" applyFont="1" applyFill="1" applyBorder="1"/>
    <xf numFmtId="164" fontId="0" fillId="33" borderId="12" xfId="2" applyNumberFormat="1" applyFont="1" applyFill="1" applyBorder="1"/>
    <xf numFmtId="0" fontId="0" fillId="34" borderId="11" xfId="0" applyFill="1" applyBorder="1"/>
    <xf numFmtId="164" fontId="0" fillId="34" borderId="12" xfId="0" applyNumberFormat="1" applyFill="1" applyBorder="1"/>
    <xf numFmtId="0" fontId="0" fillId="35" borderId="11" xfId="0" applyFill="1" applyBorder="1"/>
    <xf numFmtId="44" fontId="0" fillId="35" borderId="0" xfId="0" applyNumberFormat="1" applyFill="1"/>
    <xf numFmtId="10" fontId="0" fillId="35" borderId="12" xfId="2" applyNumberFormat="1" applyFont="1" applyFill="1" applyBorder="1"/>
    <xf numFmtId="44" fontId="0" fillId="33" borderId="11" xfId="0" applyNumberFormat="1" applyFill="1" applyBorder="1"/>
    <xf numFmtId="10" fontId="0" fillId="33" borderId="12" xfId="2" applyNumberFormat="1" applyFont="1" applyFill="1" applyBorder="1"/>
    <xf numFmtId="44" fontId="0" fillId="33" borderId="11" xfId="1" applyFont="1" applyFill="1" applyBorder="1"/>
    <xf numFmtId="0" fontId="0" fillId="34" borderId="13" xfId="0" applyFill="1" applyBorder="1"/>
    <xf numFmtId="164" fontId="0" fillId="34" borderId="14" xfId="0" applyNumberFormat="1" applyFill="1" applyBorder="1"/>
    <xf numFmtId="0" fontId="0" fillId="35" borderId="13" xfId="0" applyFill="1" applyBorder="1"/>
    <xf numFmtId="44" fontId="0" fillId="35" borderId="15" xfId="0" applyNumberFormat="1" applyFill="1" applyBorder="1"/>
    <xf numFmtId="10" fontId="0" fillId="35" borderId="14" xfId="2" applyNumberFormat="1" applyFont="1" applyFill="1" applyBorder="1"/>
    <xf numFmtId="0" fontId="0" fillId="33" borderId="13" xfId="0" applyFill="1" applyBorder="1"/>
    <xf numFmtId="10" fontId="0" fillId="33" borderId="14" xfId="2" applyNumberFormat="1" applyFont="1" applyFill="1" applyBorder="1"/>
    <xf numFmtId="0" fontId="0" fillId="36" borderId="16" xfId="0" applyFill="1" applyBorder="1"/>
    <xf numFmtId="44" fontId="0" fillId="36" borderId="17" xfId="0" applyNumberFormat="1" applyFill="1" applyBorder="1"/>
    <xf numFmtId="10" fontId="0" fillId="36" borderId="17" xfId="0" applyNumberFormat="1" applyFill="1" applyBorder="1"/>
    <xf numFmtId="44" fontId="0" fillId="37" borderId="16" xfId="0" applyNumberFormat="1" applyFill="1" applyBorder="1"/>
    <xf numFmtId="10" fontId="0" fillId="37" borderId="18" xfId="0" applyNumberFormat="1" applyFill="1" applyBorder="1"/>
    <xf numFmtId="44" fontId="0" fillId="33" borderId="15" xfId="1" applyFont="1" applyFill="1" applyBorder="1"/>
    <xf numFmtId="164" fontId="0" fillId="33" borderId="14" xfId="2" applyNumberFormat="1" applyFont="1" applyFill="1" applyBorder="1"/>
    <xf numFmtId="0" fontId="16" fillId="0" borderId="0" xfId="0" applyFont="1" applyAlignment="1">
      <alignment horizontal="center"/>
    </xf>
    <xf numFmtId="0" fontId="18" fillId="0" borderId="0" xfId="0" applyFont="1"/>
    <xf numFmtId="9" fontId="0" fillId="0" borderId="0" xfId="2" applyFont="1"/>
    <xf numFmtId="8" fontId="19" fillId="0" borderId="0" xfId="0" applyNumberFormat="1" applyFont="1"/>
    <xf numFmtId="0" fontId="16" fillId="0" borderId="0" xfId="0" applyFont="1" applyAlignment="1">
      <alignment horizontal="center" vertical="center"/>
    </xf>
    <xf numFmtId="164" fontId="16" fillId="0" borderId="0" xfId="0" applyNumberFormat="1" applyFont="1" applyAlignment="1">
      <alignment horizontal="center" vertical="center"/>
    </xf>
    <xf numFmtId="10" fontId="0" fillId="0" borderId="0" xfId="0" applyNumberFormat="1" applyAlignment="1">
      <alignment horizontal="center" vertical="center"/>
    </xf>
    <xf numFmtId="164" fontId="16" fillId="0" borderId="19" xfId="0" applyNumberFormat="1" applyFont="1" applyBorder="1" applyAlignment="1">
      <alignment horizontal="center" vertical="center"/>
    </xf>
    <xf numFmtId="164" fontId="16" fillId="0" borderId="21" xfId="0" applyNumberFormat="1" applyFont="1" applyBorder="1" applyAlignment="1">
      <alignment horizontal="center" vertical="center"/>
    </xf>
    <xf numFmtId="10" fontId="0" fillId="0" borderId="22" xfId="0" applyNumberFormat="1" applyBorder="1" applyAlignment="1">
      <alignment horizontal="center" vertical="center"/>
    </xf>
    <xf numFmtId="164" fontId="20" fillId="0" borderId="27" xfId="44" applyNumberFormat="1" applyFill="1" applyBorder="1" applyAlignment="1">
      <alignment horizontal="center" vertical="center"/>
    </xf>
    <xf numFmtId="0" fontId="16" fillId="0" borderId="27" xfId="0" applyFont="1" applyBorder="1" applyAlignment="1">
      <alignment horizontal="center" vertical="center"/>
    </xf>
    <xf numFmtId="164" fontId="20" fillId="0" borderId="0" xfId="44" applyNumberFormat="1" applyBorder="1" applyAlignment="1">
      <alignment horizontal="center" vertical="center"/>
    </xf>
    <xf numFmtId="10" fontId="16" fillId="39" borderId="31" xfId="0" applyNumberFormat="1" applyFont="1" applyFill="1" applyBorder="1" applyAlignment="1">
      <alignment horizontal="center" vertical="center"/>
    </xf>
    <xf numFmtId="0" fontId="16" fillId="0" borderId="33" xfId="0" applyFont="1" applyBorder="1" applyAlignment="1">
      <alignment horizontal="center" vertical="center"/>
    </xf>
    <xf numFmtId="0" fontId="16" fillId="0" borderId="25" xfId="0" applyFont="1" applyBorder="1" applyAlignment="1">
      <alignment horizontal="center" vertical="center"/>
    </xf>
    <xf numFmtId="10" fontId="0" fillId="0" borderId="23" xfId="0" applyNumberFormat="1" applyBorder="1" applyAlignment="1">
      <alignment horizontal="center" vertical="center"/>
    </xf>
    <xf numFmtId="0" fontId="16" fillId="0" borderId="19" xfId="0" applyFont="1" applyBorder="1" applyAlignment="1">
      <alignment horizontal="center" vertical="center"/>
    </xf>
    <xf numFmtId="164" fontId="21" fillId="0" borderId="0" xfId="0" applyNumberFormat="1" applyFont="1" applyAlignment="1">
      <alignment horizontal="center" vertical="center"/>
    </xf>
    <xf numFmtId="0" fontId="16" fillId="40" borderId="36" xfId="0" applyFont="1" applyFill="1" applyBorder="1" applyAlignment="1">
      <alignment vertical="center"/>
    </xf>
    <xf numFmtId="164" fontId="20" fillId="40" borderId="29" xfId="44" applyNumberFormat="1" applyFill="1" applyBorder="1" applyAlignment="1">
      <alignment horizontal="center" vertical="center"/>
    </xf>
    <xf numFmtId="0" fontId="16" fillId="40" borderId="30" xfId="0" applyFont="1" applyFill="1" applyBorder="1" applyAlignment="1">
      <alignment horizontal="center" vertical="center"/>
    </xf>
    <xf numFmtId="10" fontId="16" fillId="40" borderId="28" xfId="0" applyNumberFormat="1" applyFont="1" applyFill="1" applyBorder="1" applyAlignment="1">
      <alignment horizontal="center" vertical="center"/>
    </xf>
    <xf numFmtId="164" fontId="20" fillId="0" borderId="24" xfId="44" applyNumberFormat="1" applyBorder="1" applyAlignment="1">
      <alignment horizontal="center" vertical="center"/>
    </xf>
    <xf numFmtId="10" fontId="16" fillId="0" borderId="0" xfId="0" applyNumberFormat="1" applyFont="1" applyAlignment="1">
      <alignment horizontal="center" vertical="center"/>
    </xf>
    <xf numFmtId="164" fontId="20" fillId="0" borderId="37" xfId="44" applyNumberFormat="1" applyBorder="1" applyAlignment="1">
      <alignment horizontal="center" vertical="center"/>
    </xf>
    <xf numFmtId="164" fontId="20" fillId="0" borderId="39" xfId="44" applyNumberFormat="1" applyBorder="1" applyAlignment="1">
      <alignment horizontal="center" vertical="center"/>
    </xf>
    <xf numFmtId="0" fontId="16" fillId="0" borderId="40" xfId="0" applyFont="1" applyBorder="1" applyAlignment="1">
      <alignment horizontal="center" vertical="center"/>
    </xf>
    <xf numFmtId="164" fontId="20" fillId="0" borderId="41" xfId="44" applyNumberFormat="1" applyBorder="1" applyAlignment="1">
      <alignment horizontal="center" vertical="center"/>
    </xf>
    <xf numFmtId="0" fontId="16" fillId="0" borderId="42" xfId="0" applyFont="1" applyBorder="1" applyAlignment="1">
      <alignment horizontal="center" vertical="center"/>
    </xf>
    <xf numFmtId="10" fontId="16" fillId="41" borderId="22" xfId="0" applyNumberFormat="1" applyFont="1" applyFill="1" applyBorder="1" applyAlignment="1">
      <alignment horizontal="center" vertical="center"/>
    </xf>
    <xf numFmtId="0" fontId="16" fillId="0" borderId="10" xfId="0" applyFont="1" applyBorder="1" applyAlignment="1">
      <alignment horizontal="center" vertical="center"/>
    </xf>
    <xf numFmtId="10" fontId="16" fillId="41" borderId="31" xfId="0" applyNumberFormat="1" applyFont="1" applyFill="1" applyBorder="1" applyAlignment="1">
      <alignment horizontal="center" vertical="center"/>
    </xf>
    <xf numFmtId="0" fontId="22" fillId="0" borderId="0" xfId="0" applyFont="1"/>
    <xf numFmtId="0" fontId="14" fillId="0" borderId="0" xfId="0" applyFont="1"/>
    <xf numFmtId="10" fontId="19" fillId="0" borderId="0" xfId="2" applyNumberFormat="1" applyFont="1" applyFill="1"/>
    <xf numFmtId="0" fontId="16" fillId="0" borderId="23" xfId="0" applyFont="1" applyBorder="1" applyAlignment="1">
      <alignment horizontal="center" vertical="center"/>
    </xf>
    <xf numFmtId="0" fontId="16" fillId="0" borderId="24" xfId="0" applyFont="1" applyBorder="1" applyAlignment="1">
      <alignment horizontal="center" vertical="center"/>
    </xf>
    <xf numFmtId="0" fontId="0" fillId="42" borderId="13" xfId="0" applyFill="1" applyBorder="1"/>
    <xf numFmtId="164" fontId="0" fillId="42" borderId="14" xfId="0" applyNumberFormat="1" applyFill="1" applyBorder="1"/>
    <xf numFmtId="0" fontId="0" fillId="40" borderId="0" xfId="0" applyFill="1"/>
    <xf numFmtId="10" fontId="0" fillId="40" borderId="0" xfId="0" applyNumberFormat="1" applyFill="1"/>
    <xf numFmtId="44" fontId="0" fillId="40" borderId="0" xfId="0" applyNumberFormat="1" applyFill="1"/>
    <xf numFmtId="164" fontId="0" fillId="40" borderId="0" xfId="0" applyNumberFormat="1" applyFill="1"/>
    <xf numFmtId="0" fontId="24" fillId="43" borderId="44" xfId="0" applyFont="1" applyFill="1" applyBorder="1" applyAlignment="1">
      <alignment horizontal="center"/>
    </xf>
    <xf numFmtId="0" fontId="14" fillId="40" borderId="0" xfId="0" applyFont="1" applyFill="1"/>
    <xf numFmtId="0" fontId="13" fillId="43" borderId="44" xfId="0" applyFont="1" applyFill="1" applyBorder="1" applyAlignment="1">
      <alignment horizontal="center"/>
    </xf>
    <xf numFmtId="0" fontId="17" fillId="43" borderId="44" xfId="0" applyFont="1" applyFill="1" applyBorder="1" applyAlignment="1">
      <alignment horizontal="center"/>
    </xf>
    <xf numFmtId="8" fontId="0" fillId="40" borderId="0" xfId="0" applyNumberFormat="1" applyFill="1"/>
    <xf numFmtId="0" fontId="0" fillId="42" borderId="11" xfId="0" applyFill="1" applyBorder="1"/>
    <xf numFmtId="164" fontId="0" fillId="42" borderId="12" xfId="0" applyNumberFormat="1" applyFill="1" applyBorder="1"/>
    <xf numFmtId="0" fontId="0" fillId="0" borderId="13" xfId="0" applyBorder="1" applyAlignment="1">
      <alignment horizontal="center"/>
    </xf>
    <xf numFmtId="0" fontId="0" fillId="0" borderId="15" xfId="0" applyBorder="1" applyAlignment="1">
      <alignment horizontal="center"/>
    </xf>
    <xf numFmtId="44" fontId="0" fillId="34" borderId="0" xfId="2" applyNumberFormat="1" applyFont="1" applyFill="1" applyBorder="1"/>
    <xf numFmtId="44" fontId="16" fillId="34" borderId="0" xfId="2" applyNumberFormat="1" applyFont="1" applyFill="1" applyBorder="1"/>
    <xf numFmtId="10" fontId="0" fillId="34" borderId="15" xfId="2" applyNumberFormat="1" applyFont="1" applyFill="1" applyBorder="1"/>
    <xf numFmtId="10" fontId="0" fillId="34" borderId="17" xfId="0" applyNumberFormat="1" applyFill="1" applyBorder="1"/>
    <xf numFmtId="10" fontId="16" fillId="38" borderId="15" xfId="0" applyNumberFormat="1" applyFont="1" applyFill="1" applyBorder="1" applyAlignment="1">
      <alignment horizontal="center" vertical="center"/>
    </xf>
    <xf numFmtId="0" fontId="0" fillId="0" borderId="10" xfId="0" applyBorder="1"/>
    <xf numFmtId="0" fontId="0" fillId="0" borderId="47" xfId="0" applyBorder="1"/>
    <xf numFmtId="0" fontId="0" fillId="0" borderId="12" xfId="0" applyBorder="1"/>
    <xf numFmtId="10" fontId="0" fillId="0" borderId="48" xfId="0" applyNumberFormat="1" applyBorder="1" applyAlignment="1">
      <alignment horizontal="center" vertical="center"/>
    </xf>
    <xf numFmtId="10" fontId="0" fillId="0" borderId="49" xfId="0" applyNumberFormat="1" applyBorder="1" applyAlignment="1">
      <alignment horizontal="center" vertical="center"/>
    </xf>
    <xf numFmtId="10" fontId="0" fillId="0" borderId="50" xfId="0" applyNumberFormat="1" applyBorder="1" applyAlignment="1">
      <alignment horizontal="center" vertical="center"/>
    </xf>
    <xf numFmtId="10" fontId="0" fillId="0" borderId="51" xfId="0" applyNumberFormat="1" applyBorder="1" applyAlignment="1">
      <alignment horizontal="center" vertical="center"/>
    </xf>
    <xf numFmtId="10" fontId="0" fillId="0" borderId="52" xfId="2" applyNumberFormat="1" applyFont="1" applyBorder="1"/>
    <xf numFmtId="10" fontId="0" fillId="0" borderId="51" xfId="2" applyNumberFormat="1" applyFont="1" applyBorder="1"/>
    <xf numFmtId="10" fontId="14" fillId="0" borderId="51" xfId="2" applyNumberFormat="1" applyFont="1" applyBorder="1"/>
    <xf numFmtId="10" fontId="16" fillId="40" borderId="50" xfId="0" applyNumberFormat="1" applyFont="1" applyFill="1" applyBorder="1" applyAlignment="1">
      <alignment horizontal="center" vertical="center"/>
    </xf>
    <xf numFmtId="9" fontId="0" fillId="0" borderId="0" xfId="0" applyNumberFormat="1"/>
    <xf numFmtId="0" fontId="25" fillId="0" borderId="38" xfId="0" applyFont="1" applyBorder="1" applyAlignment="1">
      <alignment horizontal="center" vertical="center"/>
    </xf>
    <xf numFmtId="10" fontId="0" fillId="0" borderId="26" xfId="0" applyNumberFormat="1" applyBorder="1" applyAlignment="1">
      <alignment vertical="center"/>
    </xf>
    <xf numFmtId="10" fontId="0" fillId="0" borderId="28" xfId="0" applyNumberFormat="1" applyBorder="1" applyAlignment="1">
      <alignment vertical="center"/>
    </xf>
    <xf numFmtId="10" fontId="0" fillId="0" borderId="23" xfId="0" applyNumberFormat="1" applyBorder="1" applyAlignment="1">
      <alignment vertical="center"/>
    </xf>
    <xf numFmtId="164" fontId="20" fillId="0" borderId="36" xfId="44" applyNumberFormat="1" applyBorder="1" applyAlignment="1">
      <alignment horizontal="center" vertical="center"/>
    </xf>
    <xf numFmtId="0" fontId="16" fillId="0" borderId="53" xfId="0" applyFont="1" applyBorder="1" applyAlignment="1">
      <alignment horizontal="center" vertical="center"/>
    </xf>
    <xf numFmtId="10" fontId="0" fillId="0" borderId="48" xfId="0" applyNumberFormat="1" applyBorder="1" applyAlignment="1">
      <alignment vertical="center"/>
    </xf>
    <xf numFmtId="10" fontId="0" fillId="0" borderId="49" xfId="0" applyNumberFormat="1" applyBorder="1" applyAlignment="1">
      <alignment vertical="center"/>
    </xf>
    <xf numFmtId="10" fontId="0" fillId="0" borderId="50" xfId="0" applyNumberFormat="1" applyBorder="1" applyAlignment="1">
      <alignment vertical="center"/>
    </xf>
    <xf numFmtId="44" fontId="0" fillId="0" borderId="0" xfId="1" applyFont="1"/>
    <xf numFmtId="44" fontId="0" fillId="0" borderId="0" xfId="0" applyNumberFormat="1"/>
    <xf numFmtId="0" fontId="16" fillId="41" borderId="17" xfId="0" applyFont="1" applyFill="1" applyBorder="1" applyAlignment="1">
      <alignment vertical="center"/>
    </xf>
    <xf numFmtId="0" fontId="16" fillId="41" borderId="20" xfId="0" applyFont="1" applyFill="1" applyBorder="1" applyAlignment="1">
      <alignment vertical="center"/>
    </xf>
    <xf numFmtId="0" fontId="16" fillId="38" borderId="15" xfId="0" applyFont="1" applyFill="1" applyBorder="1"/>
    <xf numFmtId="0" fontId="16" fillId="39" borderId="17" xfId="0" applyFont="1" applyFill="1" applyBorder="1" applyAlignment="1">
      <alignment vertical="center"/>
    </xf>
    <xf numFmtId="0" fontId="16" fillId="39" borderId="20" xfId="0" applyFont="1" applyFill="1" applyBorder="1" applyAlignment="1">
      <alignment vertical="center"/>
    </xf>
    <xf numFmtId="10" fontId="0" fillId="0" borderId="0" xfId="2" applyNumberFormat="1" applyFont="1"/>
    <xf numFmtId="1" fontId="0" fillId="0" borderId="0" xfId="0" applyNumberFormat="1"/>
    <xf numFmtId="0" fontId="26" fillId="43" borderId="0" xfId="0" applyFont="1" applyFill="1" applyAlignment="1">
      <alignment horizontal="center"/>
    </xf>
    <xf numFmtId="0" fontId="13" fillId="43" borderId="44" xfId="0" applyFont="1" applyFill="1" applyBorder="1" applyAlignment="1">
      <alignment horizontal="center" wrapText="1"/>
    </xf>
    <xf numFmtId="0" fontId="17" fillId="43" borderId="44" xfId="0" applyFont="1" applyFill="1" applyBorder="1" applyAlignment="1">
      <alignment horizontal="center" wrapText="1"/>
    </xf>
    <xf numFmtId="0" fontId="13" fillId="43" borderId="45" xfId="0" applyFont="1" applyFill="1" applyBorder="1" applyAlignment="1">
      <alignment horizontal="center" wrapText="1"/>
    </xf>
    <xf numFmtId="0" fontId="13" fillId="43" borderId="46" xfId="0" applyFont="1" applyFill="1" applyBorder="1" applyAlignment="1">
      <alignment horizontal="center" wrapText="1"/>
    </xf>
    <xf numFmtId="0" fontId="16" fillId="38" borderId="16" xfId="0" applyFont="1" applyFill="1" applyBorder="1" applyAlignment="1">
      <alignment horizontal="center"/>
    </xf>
    <xf numFmtId="0" fontId="16" fillId="38" borderId="17" xfId="0" applyFont="1" applyFill="1" applyBorder="1" applyAlignment="1">
      <alignment horizontal="center"/>
    </xf>
    <xf numFmtId="0" fontId="16" fillId="39" borderId="16" xfId="0" applyFont="1" applyFill="1" applyBorder="1" applyAlignment="1">
      <alignment horizontal="center" vertical="center"/>
    </xf>
    <xf numFmtId="0" fontId="16" fillId="39" borderId="17" xfId="0" applyFont="1" applyFill="1" applyBorder="1" applyAlignment="1">
      <alignment horizontal="center" vertical="center"/>
    </xf>
    <xf numFmtId="0" fontId="16" fillId="0" borderId="16" xfId="0" applyFont="1" applyBorder="1" applyAlignment="1">
      <alignment horizontal="center" vertical="center"/>
    </xf>
    <xf numFmtId="0" fontId="16" fillId="0" borderId="17" xfId="0" applyFont="1" applyBorder="1" applyAlignment="1">
      <alignment horizontal="center" vertical="center"/>
    </xf>
    <xf numFmtId="0" fontId="16" fillId="0" borderId="20" xfId="0" applyFont="1" applyBorder="1" applyAlignment="1">
      <alignment horizontal="center" vertical="center"/>
    </xf>
    <xf numFmtId="0" fontId="16" fillId="0" borderId="32" xfId="0" applyFont="1" applyBorder="1" applyAlignment="1">
      <alignment horizontal="center" vertical="center"/>
    </xf>
    <xf numFmtId="0" fontId="16" fillId="0" borderId="34" xfId="0" applyFont="1" applyBorder="1" applyAlignment="1">
      <alignment horizontal="center" vertical="center"/>
    </xf>
    <xf numFmtId="0" fontId="16" fillId="0" borderId="35" xfId="0" applyFont="1" applyBorder="1" applyAlignment="1">
      <alignment horizontal="center" vertical="center"/>
    </xf>
    <xf numFmtId="0" fontId="16" fillId="0" borderId="26" xfId="0" applyFont="1" applyBorder="1" applyAlignment="1">
      <alignment horizontal="center" vertical="center"/>
    </xf>
    <xf numFmtId="0" fontId="16" fillId="41" borderId="16" xfId="0" applyFont="1" applyFill="1" applyBorder="1" applyAlignment="1">
      <alignment horizontal="center" vertical="center"/>
    </xf>
    <xf numFmtId="0" fontId="16" fillId="41" borderId="17" xfId="0" applyFont="1" applyFill="1" applyBorder="1" applyAlignment="1">
      <alignment horizontal="center" vertical="center"/>
    </xf>
    <xf numFmtId="0" fontId="16" fillId="41" borderId="20" xfId="0" applyFont="1" applyFill="1" applyBorder="1" applyAlignment="1">
      <alignment horizontal="center" vertical="center"/>
    </xf>
    <xf numFmtId="164" fontId="16" fillId="0" borderId="0" xfId="0" applyNumberFormat="1" applyFont="1" applyAlignment="1">
      <alignment horizontal="center" vertical="center"/>
    </xf>
    <xf numFmtId="0" fontId="16" fillId="0" borderId="33" xfId="0" applyFont="1" applyBorder="1" applyAlignment="1">
      <alignment horizontal="center" vertical="center"/>
    </xf>
    <xf numFmtId="0" fontId="16" fillId="0" borderId="19" xfId="0" applyFont="1" applyBorder="1" applyAlignment="1">
      <alignment horizontal="center" vertical="center"/>
    </xf>
    <xf numFmtId="0" fontId="16" fillId="0" borderId="43" xfId="0" applyFont="1" applyBorder="1" applyAlignment="1">
      <alignment horizontal="center" vertical="center"/>
    </xf>
    <xf numFmtId="0" fontId="16" fillId="0" borderId="37" xfId="0" applyFont="1" applyBorder="1" applyAlignment="1">
      <alignment horizontal="center" vertical="center"/>
    </xf>
    <xf numFmtId="0" fontId="16" fillId="0" borderId="36" xfId="0" applyFont="1" applyBorder="1" applyAlignment="1">
      <alignment horizontal="center" vertical="center"/>
    </xf>
  </cellXfs>
  <cellStyles count="45">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urrency" xfId="1" builtinId="4"/>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44" builtinId="8"/>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3</xdr:col>
      <xdr:colOff>112059</xdr:colOff>
      <xdr:row>1</xdr:row>
      <xdr:rowOff>100853</xdr:rowOff>
    </xdr:from>
    <xdr:to>
      <xdr:col>3</xdr:col>
      <xdr:colOff>818029</xdr:colOff>
      <xdr:row>1</xdr:row>
      <xdr:rowOff>257735</xdr:rowOff>
    </xdr:to>
    <xdr:sp macro="" textlink="">
      <xdr:nvSpPr>
        <xdr:cNvPr id="2" name="Arrow: Left 1">
          <a:extLst>
            <a:ext uri="{FF2B5EF4-FFF2-40B4-BE49-F238E27FC236}">
              <a16:creationId xmlns:a16="http://schemas.microsoft.com/office/drawing/2014/main" id="{BF23DDD8-437E-5423-CE49-3DCA0E2259E3}"/>
            </a:ext>
          </a:extLst>
        </xdr:cNvPr>
        <xdr:cNvSpPr/>
      </xdr:nvSpPr>
      <xdr:spPr>
        <a:xfrm>
          <a:off x="5289177" y="302559"/>
          <a:ext cx="705970" cy="156882"/>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88AB5-3CB4-4B79-B05A-37D89EAF9F12}">
  <dimension ref="A2:B12"/>
  <sheetViews>
    <sheetView showGridLines="0" tabSelected="1" workbookViewId="0">
      <selection activeCell="F23" sqref="F23"/>
    </sheetView>
  </sheetViews>
  <sheetFormatPr defaultRowHeight="15"/>
  <sheetData>
    <row r="2" spans="1:2">
      <c r="A2" t="s">
        <v>1448</v>
      </c>
    </row>
    <row r="4" spans="1:2">
      <c r="A4" t="s">
        <v>1449</v>
      </c>
    </row>
    <row r="5" spans="1:2">
      <c r="B5" t="s">
        <v>1450</v>
      </c>
    </row>
    <row r="6" spans="1:2">
      <c r="B6" t="s">
        <v>1453</v>
      </c>
    </row>
    <row r="7" spans="1:2">
      <c r="B7" t="s">
        <v>1451</v>
      </c>
    </row>
    <row r="8" spans="1:2">
      <c r="B8" t="s">
        <v>1455</v>
      </c>
    </row>
    <row r="9" spans="1:2">
      <c r="B9" t="s">
        <v>1456</v>
      </c>
    </row>
    <row r="10" spans="1:2">
      <c r="B10" t="s">
        <v>1454</v>
      </c>
    </row>
    <row r="12" spans="1:2">
      <c r="A12" t="s">
        <v>1452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522"/>
  <sheetViews>
    <sheetView zoomScale="85" zoomScaleNormal="85" workbookViewId="0">
      <selection activeCell="K20" sqref="K20"/>
    </sheetView>
  </sheetViews>
  <sheetFormatPr defaultColWidth="10.140625" defaultRowHeight="15"/>
  <cols>
    <col min="1" max="1" width="3.28515625" style="69" customWidth="1"/>
    <col min="2" max="2" width="26.7109375" bestFit="1" customWidth="1"/>
    <col min="3" max="3" width="47.5703125" bestFit="1" customWidth="1"/>
    <col min="4" max="4" width="14.7109375" bestFit="1" customWidth="1"/>
    <col min="5" max="5" width="15.5703125" customWidth="1"/>
    <col min="6" max="6" width="23" customWidth="1"/>
    <col min="7" max="7" width="9.5703125" customWidth="1"/>
    <col min="8" max="8" width="16.5703125" bestFit="1" customWidth="1"/>
    <col min="9" max="9" width="3.5703125" style="69" customWidth="1"/>
    <col min="10" max="10" width="25.140625" bestFit="1" customWidth="1"/>
    <col min="11" max="11" width="14.28515625" bestFit="1" customWidth="1"/>
    <col min="12" max="12" width="14.7109375" bestFit="1" customWidth="1"/>
    <col min="13" max="13" width="16.42578125" bestFit="1" customWidth="1"/>
    <col min="14" max="14" width="17.7109375" bestFit="1" customWidth="1"/>
    <col min="15" max="15" width="15.28515625" bestFit="1" customWidth="1"/>
    <col min="16" max="16" width="4.28515625" style="69" customWidth="1"/>
  </cols>
  <sheetData>
    <row r="1" spans="2:15" ht="15.75" thickBot="1">
      <c r="B1" s="69"/>
      <c r="C1" s="69"/>
      <c r="D1" s="69"/>
      <c r="E1" s="69"/>
      <c r="F1" s="69"/>
      <c r="G1" s="69"/>
      <c r="H1" s="69"/>
      <c r="J1" s="69"/>
      <c r="K1" s="69"/>
      <c r="L1" s="69"/>
      <c r="M1" s="69"/>
      <c r="N1" s="69"/>
      <c r="O1" s="69"/>
    </row>
    <row r="2" spans="2:15" ht="24" thickBot="1">
      <c r="B2" s="73" t="s">
        <v>476</v>
      </c>
      <c r="C2" s="73">
        <v>11111111</v>
      </c>
      <c r="D2" s="69"/>
      <c r="E2" s="74" t="s">
        <v>1447</v>
      </c>
      <c r="F2" s="69"/>
      <c r="G2" s="69"/>
      <c r="H2" s="69"/>
      <c r="J2" s="69"/>
      <c r="K2" s="69"/>
      <c r="L2" s="69"/>
      <c r="M2" s="69"/>
      <c r="N2" s="69"/>
      <c r="O2" s="69"/>
    </row>
    <row r="3" spans="2:15" ht="24" thickBot="1">
      <c r="B3" s="73" t="s">
        <v>130</v>
      </c>
      <c r="C3" s="73" t="str">
        <f>VLOOKUP(C2,'Raw Data - Positions'!E8:F5924,2,FALSE)</f>
        <v>Client 1</v>
      </c>
      <c r="D3" s="69"/>
      <c r="E3" s="69"/>
      <c r="F3" s="69"/>
      <c r="G3" s="69"/>
      <c r="H3" s="69"/>
      <c r="J3" s="117" t="str">
        <f>C3&amp;" Risk Tolerance:  "&amp;VLOOKUP($C$2,'Risk Tolerance'!$A$2:$B$1000,2,FALSE)</f>
        <v>Client 1 Risk Tolerance:  Con.</v>
      </c>
      <c r="K3" s="117"/>
      <c r="L3" s="117"/>
      <c r="M3" s="117"/>
      <c r="N3" s="117"/>
      <c r="O3" s="117"/>
    </row>
    <row r="4" spans="2:15" ht="15.75" thickBot="1">
      <c r="B4" s="69"/>
      <c r="C4" s="69"/>
      <c r="D4" s="69"/>
      <c r="E4" s="69"/>
      <c r="F4" s="69"/>
      <c r="G4" s="69"/>
      <c r="H4" s="69"/>
      <c r="J4" s="69"/>
      <c r="K4" s="69"/>
      <c r="L4" s="69"/>
      <c r="M4" s="69"/>
      <c r="N4" s="69"/>
      <c r="O4" s="69"/>
    </row>
    <row r="5" spans="2:15" ht="15.75" thickBot="1">
      <c r="B5" s="119" t="s">
        <v>576</v>
      </c>
      <c r="C5" s="119"/>
      <c r="D5" s="119"/>
      <c r="E5" s="69"/>
      <c r="F5" s="120" t="s">
        <v>575</v>
      </c>
      <c r="G5" s="121"/>
      <c r="H5" s="69"/>
      <c r="J5" s="75" t="str">
        <f>C3&amp;"'s RISK TOLERANCE:"</f>
        <v>Client 1's RISK TOLERANCE:</v>
      </c>
      <c r="K5" s="75" t="str">
        <f>VLOOKUP($C$2,'Risk Tolerance'!$A$2:$B$1000,2,FALSE)</f>
        <v>Con.</v>
      </c>
      <c r="L5" s="75" t="s">
        <v>95</v>
      </c>
      <c r="M5" s="75" t="s">
        <v>96</v>
      </c>
      <c r="N5" s="76" t="s">
        <v>97</v>
      </c>
      <c r="O5" s="76" t="s">
        <v>98</v>
      </c>
    </row>
    <row r="6" spans="2:15">
      <c r="B6" s="4" t="s">
        <v>22</v>
      </c>
      <c r="C6" s="5">
        <f>VLOOKUP(C2,'Raw Data - Cash Balance'!A8:F886,6,FALSE)</f>
        <v>2239.89</v>
      </c>
      <c r="D6" s="6">
        <f t="shared" ref="D6:D14" si="0">C6/$C$15</f>
        <v>5.6083866588433414E-4</v>
      </c>
      <c r="E6" s="69"/>
      <c r="F6" s="7" t="s">
        <v>100</v>
      </c>
      <c r="G6" s="8">
        <f>D6+D7+D8</f>
        <v>0.12858648549258753</v>
      </c>
      <c r="H6" s="69"/>
      <c r="J6" s="9" t="s">
        <v>101</v>
      </c>
      <c r="K6" s="10">
        <f>$C$15*L6</f>
        <v>3195057.8820640002</v>
      </c>
      <c r="L6" s="11">
        <f>VLOOKUP($K$5,'Risk Tolerance'!$D$1:$E$6,2,FALSE)</f>
        <v>0.8</v>
      </c>
      <c r="M6" s="82">
        <f>K6-N6+11000</f>
        <v>2692506.3020640002</v>
      </c>
      <c r="N6" s="12">
        <f>SUM(C6:C8)</f>
        <v>513551.57999999996</v>
      </c>
      <c r="O6" s="13">
        <f>N6/N11</f>
        <v>0.12858648549258753</v>
      </c>
    </row>
    <row r="7" spans="2:15">
      <c r="B7" s="4" t="s">
        <v>126</v>
      </c>
      <c r="C7" s="5">
        <f>SUMIF(D19:D504,"MMF",H19:H504)</f>
        <v>34928.400000000001</v>
      </c>
      <c r="D7" s="6">
        <f t="shared" si="0"/>
        <v>8.7456068188502007E-3</v>
      </c>
      <c r="E7" s="69"/>
      <c r="F7" s="7" t="s">
        <v>102</v>
      </c>
      <c r="G7" s="8">
        <f>SUM(D9:D11,D14)</f>
        <v>0.76645463727312446</v>
      </c>
      <c r="H7" s="69"/>
      <c r="J7" s="9" t="s">
        <v>102</v>
      </c>
      <c r="K7" s="10">
        <f>C15*L7</f>
        <v>678949.79993860004</v>
      </c>
      <c r="L7" s="11">
        <f>VLOOKUP($K$5,'Risk Tolerance'!$D$1:$G$6,3,FALSE)</f>
        <v>0.17</v>
      </c>
      <c r="M7" s="83">
        <f>K7-N7</f>
        <v>-2382133.8626414002</v>
      </c>
      <c r="N7" s="12">
        <f>SUM(C9:C11)+C14</f>
        <v>3061083.6625800002</v>
      </c>
      <c r="O7" s="13">
        <f>N7/N11</f>
        <v>0.76645463727312435</v>
      </c>
    </row>
    <row r="8" spans="2:15">
      <c r="B8" s="4" t="s">
        <v>99</v>
      </c>
      <c r="C8" s="5">
        <f>SUMIF(D19:D504,"Bond",H19:H504)</f>
        <v>476383.29</v>
      </c>
      <c r="D8" s="6">
        <f t="shared" si="0"/>
        <v>0.11928004000785299</v>
      </c>
      <c r="E8" s="69"/>
      <c r="F8" s="7" t="s">
        <v>105</v>
      </c>
      <c r="G8" s="8">
        <f>D12</f>
        <v>8.5299394896702796E-2</v>
      </c>
      <c r="H8" s="69"/>
      <c r="J8" s="9" t="s">
        <v>103</v>
      </c>
      <c r="K8" s="10">
        <f>C15*L8</f>
        <v>119814.6705774</v>
      </c>
      <c r="L8" s="11">
        <f>VLOOKUP($K$5,'Risk Tolerance'!$D$1:$G$7,4,FALSE)</f>
        <v>0.03</v>
      </c>
      <c r="M8" s="83">
        <f>K8-N8</f>
        <v>-299372.43942259997</v>
      </c>
      <c r="N8" s="14">
        <f>SUM(C12:C13)</f>
        <v>419187.11</v>
      </c>
      <c r="O8" s="13">
        <f>N8/N11</f>
        <v>0.10495887723428812</v>
      </c>
    </row>
    <row r="9" spans="2:15" ht="15.75" thickBot="1">
      <c r="B9" s="4" t="s">
        <v>102</v>
      </c>
      <c r="C9" s="5">
        <f>SUMIF(D19:D504,"US Equity",H19:H504)</f>
        <v>2635465.6175000002</v>
      </c>
      <c r="D9" s="6">
        <f t="shared" si="0"/>
        <v>0.65988553942503114</v>
      </c>
      <c r="E9" s="69"/>
      <c r="F9" s="15" t="s">
        <v>108</v>
      </c>
      <c r="G9" s="16">
        <f>D13</f>
        <v>1.9659482337585327E-2</v>
      </c>
      <c r="H9" s="69"/>
      <c r="J9" s="9" t="s">
        <v>108</v>
      </c>
      <c r="K9" s="10">
        <f>C15*L9</f>
        <v>0</v>
      </c>
      <c r="L9" s="11"/>
      <c r="M9" s="83">
        <f>K9-N9</f>
        <v>0</v>
      </c>
      <c r="N9" s="12">
        <f>IFERROR(VLOOKUP(#REF!,$B$19:$H$62,7,FALSE),0)+IFERROR(VLOOKUP(#REF!,$B$19:$H$62,7,FALSE),0)</f>
        <v>0</v>
      </c>
      <c r="O9" s="13">
        <f>N9/N11</f>
        <v>0</v>
      </c>
    </row>
    <row r="10" spans="2:15" ht="15.75" thickBot="1">
      <c r="B10" s="4" t="s">
        <v>125</v>
      </c>
      <c r="C10" s="5">
        <f>SUMIF(D19:D504,"US ETF",H19:H504)</f>
        <v>319168.48679999996</v>
      </c>
      <c r="D10" s="6">
        <f t="shared" si="0"/>
        <v>7.991554421388268E-2</v>
      </c>
      <c r="E10" s="69"/>
      <c r="F10" s="77"/>
      <c r="G10" s="72">
        <f>SUM(G6:G9)</f>
        <v>1.0000000000000002</v>
      </c>
      <c r="H10" s="69"/>
      <c r="J10" s="17" t="s">
        <v>129</v>
      </c>
      <c r="K10" s="18"/>
      <c r="L10" s="19"/>
      <c r="M10" s="84"/>
      <c r="N10" s="20"/>
      <c r="O10" s="21"/>
    </row>
    <row r="11" spans="2:15" ht="15.75" thickBot="1">
      <c r="B11" s="4" t="s">
        <v>127</v>
      </c>
      <c r="C11" s="5">
        <f>SUMIF(D19:D504,"US MF",H19:H504)</f>
        <v>683.86</v>
      </c>
      <c r="D11" s="6">
        <f t="shared" si="0"/>
        <v>1.7122944879063737E-4</v>
      </c>
      <c r="E11" s="69"/>
      <c r="F11" s="77"/>
      <c r="G11" s="69"/>
      <c r="H11" s="69"/>
      <c r="J11" s="22" t="s">
        <v>107</v>
      </c>
      <c r="K11" s="23">
        <f>SUM(K6:K9)</f>
        <v>3993822.3525800002</v>
      </c>
      <c r="L11" s="24">
        <f>SUM(L6:L10)</f>
        <v>1</v>
      </c>
      <c r="M11" s="85"/>
      <c r="N11" s="25">
        <f>SUM(N6:N10)</f>
        <v>3993822.3525800002</v>
      </c>
      <c r="O11" s="26">
        <f>SUM(O6:O9)</f>
        <v>1</v>
      </c>
    </row>
    <row r="12" spans="2:15" ht="15.75" thickBot="1">
      <c r="B12" s="4" t="s">
        <v>105</v>
      </c>
      <c r="C12" s="5">
        <f>SUMIF(D19:D504,"Intl",H19:H504)</f>
        <v>340670.63</v>
      </c>
      <c r="D12" s="6">
        <f t="shared" si="0"/>
        <v>8.5299394896702796E-2</v>
      </c>
      <c r="E12" s="69"/>
      <c r="F12" s="120" t="s">
        <v>577</v>
      </c>
      <c r="G12" s="121"/>
      <c r="H12" s="69"/>
      <c r="J12" s="69"/>
      <c r="K12" s="77"/>
      <c r="L12" s="69"/>
      <c r="M12" s="69"/>
      <c r="N12" s="69"/>
      <c r="O12" s="69"/>
    </row>
    <row r="13" spans="2:15">
      <c r="B13" s="4" t="s">
        <v>108</v>
      </c>
      <c r="C13" s="5">
        <f>SUMIF(D19:D504,"Emerging",H19:H504)</f>
        <v>78516.479999999996</v>
      </c>
      <c r="D13" s="6">
        <f t="shared" si="0"/>
        <v>1.9659482337585327E-2</v>
      </c>
      <c r="E13" s="69"/>
      <c r="F13" s="78" t="s">
        <v>131</v>
      </c>
      <c r="G13" s="79">
        <f>D6+D7</f>
        <v>9.3064454847345355E-3</v>
      </c>
      <c r="H13" s="69"/>
      <c r="J13" s="69"/>
      <c r="K13" s="77"/>
      <c r="L13" s="69"/>
      <c r="M13" s="69"/>
      <c r="N13" s="69"/>
      <c r="O13" s="69"/>
    </row>
    <row r="14" spans="2:15" ht="15.75" thickBot="1">
      <c r="B14" s="20" t="s">
        <v>129</v>
      </c>
      <c r="C14" s="27">
        <f>SUMIF(D19:D504,"REIT",H19:H504)</f>
        <v>105765.69828</v>
      </c>
      <c r="D14" s="28">
        <f t="shared" si="0"/>
        <v>2.6482324185419914E-2</v>
      </c>
      <c r="E14" s="69"/>
      <c r="F14" s="67" t="s">
        <v>99</v>
      </c>
      <c r="G14" s="68">
        <f>D8</f>
        <v>0.11928004000785299</v>
      </c>
      <c r="H14" s="69"/>
      <c r="J14" s="69"/>
      <c r="K14" s="77"/>
      <c r="L14" s="69"/>
      <c r="M14" s="69"/>
      <c r="N14" s="69"/>
      <c r="O14" s="69"/>
    </row>
    <row r="15" spans="2:15">
      <c r="B15" s="69" t="s">
        <v>133</v>
      </c>
      <c r="C15" s="71">
        <f>SUM(C6:C14)</f>
        <v>3993822.3525800002</v>
      </c>
      <c r="D15" s="72">
        <f>SUM(D6:D14)</f>
        <v>1</v>
      </c>
      <c r="E15" s="69"/>
      <c r="F15" s="69"/>
      <c r="G15" s="72">
        <f>SUM(G13:G14)</f>
        <v>0.12858648549258753</v>
      </c>
      <c r="H15" s="69"/>
      <c r="J15" s="69"/>
      <c r="K15" s="77"/>
      <c r="L15" s="69"/>
      <c r="M15" s="69"/>
      <c r="N15" s="69"/>
      <c r="O15" s="69"/>
    </row>
    <row r="16" spans="2:15" ht="15.75" thickBot="1">
      <c r="B16" s="69"/>
      <c r="C16" s="71"/>
      <c r="D16" s="72"/>
      <c r="E16" s="69"/>
      <c r="F16" s="69"/>
      <c r="G16" s="72"/>
      <c r="H16" s="69"/>
      <c r="J16" s="69"/>
      <c r="K16" s="77"/>
      <c r="L16" s="69"/>
      <c r="M16" s="69"/>
      <c r="N16" s="69"/>
      <c r="O16" s="69"/>
    </row>
    <row r="17" spans="2:15" ht="15.75" thickBot="1">
      <c r="B17" s="118" t="s">
        <v>475</v>
      </c>
      <c r="C17" s="118"/>
      <c r="D17" s="118"/>
      <c r="E17" s="118"/>
      <c r="F17" s="118"/>
      <c r="G17" s="118"/>
      <c r="H17" s="118"/>
      <c r="J17" s="118" t="s">
        <v>581</v>
      </c>
      <c r="K17" s="118"/>
      <c r="L17" s="118"/>
      <c r="M17" s="118"/>
      <c r="N17" s="118"/>
      <c r="O17" s="118"/>
    </row>
    <row r="18" spans="2:15" ht="15.75" thickBot="1">
      <c r="B18" s="80" t="s">
        <v>6</v>
      </c>
      <c r="C18" s="81" t="s">
        <v>7</v>
      </c>
      <c r="D18" s="81" t="s">
        <v>8</v>
      </c>
      <c r="E18" s="81" t="s">
        <v>9</v>
      </c>
      <c r="F18" s="81" t="s">
        <v>14</v>
      </c>
      <c r="G18" s="81" t="s">
        <v>98</v>
      </c>
      <c r="H18" s="81" t="s">
        <v>15</v>
      </c>
      <c r="J18" s="80" t="s">
        <v>581</v>
      </c>
      <c r="K18" s="81" t="s">
        <v>6</v>
      </c>
      <c r="L18" s="81" t="s">
        <v>1446</v>
      </c>
      <c r="M18" s="81" t="s">
        <v>9</v>
      </c>
      <c r="N18" s="81" t="s">
        <v>14</v>
      </c>
      <c r="O18" s="81" t="s">
        <v>15</v>
      </c>
    </row>
    <row r="19" spans="2:15">
      <c r="B19" t="str" cm="1">
        <f t="array" ref="B19">IFERROR(INDEX('Raw Data - Positions'!$A$8:$A$5924,SMALL(IF('Raw Data - Positions'!$E$8:$E$5924=$C$2,ROW('Raw Data - Positions'!$E$8:$E$5924)-7,""),ROWS($B$19:B19))),"")</f>
        <v>MMM</v>
      </c>
      <c r="C19" t="str">
        <f>IFERROR(VLOOKUP(B19,'Raw Data - Positions'!$A$8:$B$9833,2,FALSE),"")</f>
        <v>3M</v>
      </c>
      <c r="D19" s="30" t="str">
        <f>IFERROR(VLOOKUP(B19,Benchmark!$O$2:$Q$1000,3,FALSE),"")</f>
        <v>US Equity</v>
      </c>
      <c r="E19" cm="1">
        <f t="array" ref="E19">IFERROR(INDEX('Raw Data - Positions'!$D$8:$D$5924,SMALL(IF('Raw Data - Positions'!$E$8:$E$5924=$C$2,ROW('Raw Data - Positions'!$E$8:$E$5924)-7,""),ROWS($E$19:$E19))),"")</f>
        <v>926</v>
      </c>
      <c r="F19" s="1" cm="1">
        <f t="array" ref="F19">IFERROR(INDEX('Raw Data - Positions'!$H$8:$H$5924,SMALL(IF('Raw Data - Positions'!$E$8:$E$5924=$C$2,ROW('Raw Data - Positions'!$E$8:$E$5924)-7,""),ROWS($F$19:$F19))),"")</f>
        <v>137.5301</v>
      </c>
      <c r="G19" s="64">
        <f t="shared" ref="G19:G82" si="1">IFERROR(H19/$C$15,"")</f>
        <v>3.1887465529790111E-2</v>
      </c>
      <c r="H19" s="32" cm="1">
        <f t="array" ref="H19">IFERROR(IF($D19="Bond",IFERROR(INDEX('Raw Data - Positions'!$I$8:$I$5924,SMALL(IF('Raw Data - Positions'!$E$8:$E$5924=$C$2,ROW('Raw Data - Positions'!$E$8:$E$5924)-7,""),ROWS($H$19:$H19))),""),$E19*$F19),"")</f>
        <v>127352.8726</v>
      </c>
      <c r="J19" s="116">
        <f t="shared" ref="J19:J22" si="2">IFERROR(M19-VLOOKUP(K19,$B$19:$H$1000,4,FALSE),L19*$C$15/N19)</f>
        <v>-2291.5054175590353</v>
      </c>
      <c r="K19" t="s">
        <v>567</v>
      </c>
      <c r="L19" s="115">
        <f>IFERROR(IF($K$5=Benchmark!$F$2,VLOOKUP(Dashboard!$K19,Benchmark!$C$5:$J$59,4,FALSE),IF(Dashboard!$K$5=Benchmark!$G$2,VLOOKUP(Dashboard!$K19,Benchmark!$C$5:$J$59,5,FALSE),IF(Dashboard!$K$5=Benchmark!$H$2,VLOOKUP(Dashboard!$K19,Benchmark!$C$5:$J$59,6,FALSE),IF(Dashboard!$K$5=Benchmark!$I$2,VLOOKUP(Dashboard!$K19,Benchmark!$C$5:$J$59,7,FALSE),IF(Dashboard!$K$5=Benchmark!$J$2,VLOOKUP(Dashboard!$K19,Benchmark!$C$5:$J$59,8,FALSE),""))))),"")</f>
        <v>0.04</v>
      </c>
      <c r="M19" s="116">
        <f>IFERROR(L19*$C$15/N19,"")</f>
        <v>1985.4945824409647</v>
      </c>
      <c r="N19" s="108">
        <f>IFERROR(VLOOKUP(K19,'Raw Data - Positions'!$A$8:$H$500,8,FALSE),"")</f>
        <v>80.459999999999994</v>
      </c>
      <c r="O19" s="109">
        <f>IFERROR(N19*M19,"")</f>
        <v>159752.8941032</v>
      </c>
    </row>
    <row r="20" spans="2:15">
      <c r="B20" t="str" cm="1">
        <f t="array" ref="B20">IFERROR(INDEX('Raw Data - Positions'!$A$8:$A$5924,SMALL(IF('Raw Data - Positions'!$E$8:$E$5924=$C$2,ROW('Raw Data - Positions'!$E$8:$E$5924)-7,""),ROWS($B$19:B20))),"")</f>
        <v>AOS</v>
      </c>
      <c r="C20" t="str">
        <f>IFERROR(VLOOKUP(B20,'Raw Data - Positions'!$A$8:$B$9833,2,FALSE),"")</f>
        <v>A. O. Smith</v>
      </c>
      <c r="D20" s="30" t="str">
        <f>IFERROR(VLOOKUP(B20,Benchmark!$O$2:$Q$1000,3,FALSE),"")</f>
        <v>US Equity</v>
      </c>
      <c r="E20" cm="1">
        <f t="array" ref="E20">IFERROR(INDEX('Raw Data - Positions'!$D$8:$D$5924,SMALL(IF('Raw Data - Positions'!$E$8:$E$5924=$C$2,ROW('Raw Data - Positions'!$E$8:$E$5924)-7,""),ROWS($E$19:$E20))),"")</f>
        <v>998</v>
      </c>
      <c r="F20" s="1" cm="1">
        <f t="array" ref="F20">IFERROR(INDEX('Raw Data - Positions'!$H$8:$H$5924,SMALL(IF('Raw Data - Positions'!$E$8:$E$5924=$C$2,ROW('Raw Data - Positions'!$E$8:$E$5924)-7,""),ROWS($F$19:$F20))),"")</f>
        <v>97.09</v>
      </c>
      <c r="G20" s="64">
        <f t="shared" si="1"/>
        <v>2.4261424631820572E-2</v>
      </c>
      <c r="H20" s="32" cm="1">
        <f t="array" ref="H20">IFERROR(IF($D20="Bond",IFERROR(INDEX('Raw Data - Positions'!$I$8:$I$5924,SMALL(IF('Raw Data - Positions'!$E$8:$E$5924=$C$2,ROW('Raw Data - Positions'!$E$8:$E$5924)-7,""),ROWS($H$19:$H20))),""),$E20*$F20),"")</f>
        <v>96895.82</v>
      </c>
      <c r="I20" s="70"/>
      <c r="J20" s="116">
        <f t="shared" si="2"/>
        <v>-97376.878067469195</v>
      </c>
      <c r="K20" t="s">
        <v>569</v>
      </c>
      <c r="L20" s="115">
        <f>IFERROR(IF($K$5=Benchmark!$F$2,VLOOKUP(Dashboard!$K20,Benchmark!$C$5:$J$59,4,FALSE),IF(Dashboard!$K$5=Benchmark!$G$2,VLOOKUP(Dashboard!$K20,Benchmark!$C$5:$J$59,5,FALSE),IF(Dashboard!$K$5=Benchmark!$H$2,VLOOKUP(Dashboard!$K20,Benchmark!$C$5:$J$59,6,FALSE),IF(Dashboard!$K$5=Benchmark!$I$2,VLOOKUP(Dashboard!$K20,Benchmark!$C$5:$J$59,7,FALSE),IF(Dashboard!$K$5=Benchmark!$J$2,VLOOKUP(Dashboard!$K20,Benchmark!$C$5:$J$59,8,FALSE),""))))),"")</f>
        <v>0.04</v>
      </c>
      <c r="M20" s="116">
        <f t="shared" ref="M20:M83" si="3">IFERROR(L20*$C$15/N20,"")</f>
        <v>5623.1219325307993</v>
      </c>
      <c r="N20" s="108">
        <f>IFERROR(VLOOKUP(K20,'Raw Data - Positions'!$A$8:$H$500,8,FALSE),"")</f>
        <v>28.41</v>
      </c>
      <c r="O20" s="109">
        <f t="shared" ref="O20:O83" si="4">IFERROR(N20*M20,"")</f>
        <v>159752.8941032</v>
      </c>
    </row>
    <row r="21" spans="2:15">
      <c r="B21" t="str" cm="1">
        <f t="array" ref="B21">IFERROR(INDEX('Raw Data - Positions'!$A$8:$A$5924,SMALL(IF('Raw Data - Positions'!$E$8:$E$5924=$C$2,ROW('Raw Data - Positions'!$E$8:$E$5924)-7,""),ROWS($B$19:B21))),"")</f>
        <v>ABT</v>
      </c>
      <c r="C21" t="str">
        <f>IFERROR(VLOOKUP(B21,'Raw Data - Positions'!$A$8:$B$9833,2,FALSE),"")</f>
        <v>Abbott Laboratories</v>
      </c>
      <c r="D21" s="30" t="str">
        <f>IFERROR(VLOOKUP(B21,Benchmark!$O$2:$Q$1000,3,FALSE),"")</f>
        <v>US Equity</v>
      </c>
      <c r="E21" cm="1">
        <f t="array" ref="E21">IFERROR(INDEX('Raw Data - Positions'!$D$8:$D$5924,SMALL(IF('Raw Data - Positions'!$E$8:$E$5924=$C$2,ROW('Raw Data - Positions'!$E$8:$E$5924)-7,""),ROWS($E$19:$E21))),"")</f>
        <v>367</v>
      </c>
      <c r="F21" s="1" cm="1">
        <f t="array" ref="F21">IFERROR(INDEX('Raw Data - Positions'!$H$8:$H$5924,SMALL(IF('Raw Data - Positions'!$E$8:$E$5924=$C$2,ROW('Raw Data - Positions'!$E$8:$E$5924)-7,""),ROWS($F$19:$F21))),"")</f>
        <v>119.4722</v>
      </c>
      <c r="G21" s="64">
        <f t="shared" si="1"/>
        <v>1.0978529721452281E-2</v>
      </c>
      <c r="H21" s="32" cm="1">
        <f t="array" ref="H21">IFERROR(IF($D21="Bond",IFERROR(INDEX('Raw Data - Positions'!$I$8:$I$5924,SMALL(IF('Raw Data - Positions'!$E$8:$E$5924=$C$2,ROW('Raw Data - Positions'!$E$8:$E$5924)-7,""),ROWS($H$19:$H21))),""),$E21*$F21),"")</f>
        <v>43846.297400000003</v>
      </c>
      <c r="I21" s="70"/>
      <c r="J21" s="116">
        <f t="shared" si="2"/>
        <v>-79579.637660256878</v>
      </c>
      <c r="K21" t="s">
        <v>571</v>
      </c>
      <c r="L21" s="115">
        <f>IFERROR(IF($K$5=Benchmark!$F$2,VLOOKUP(Dashboard!$K21,Benchmark!$C$5:$J$59,4,FALSE),IF(Dashboard!$K$5=Benchmark!$G$2,VLOOKUP(Dashboard!$K21,Benchmark!$C$5:$J$59,5,FALSE),IF(Dashboard!$K$5=Benchmark!$H$2,VLOOKUP(Dashboard!$K21,Benchmark!$C$5:$J$59,6,FALSE),IF(Dashboard!$K$5=Benchmark!$I$2,VLOOKUP(Dashboard!$K21,Benchmark!$C$5:$J$59,7,FALSE),IF(Dashboard!$K$5=Benchmark!$J$2,VLOOKUP(Dashboard!$K21,Benchmark!$C$5:$J$59,8,FALSE),""))))),"")</f>
        <v>0.35</v>
      </c>
      <c r="M21" s="116">
        <f t="shared" si="3"/>
        <v>14420.362339743126</v>
      </c>
      <c r="N21" s="108">
        <f>IFERROR(VLOOKUP(K21,'Raw Data - Positions'!$A$8:$H$500,8,FALSE),"")</f>
        <v>96.935000000000002</v>
      </c>
      <c r="O21" s="109">
        <f t="shared" si="4"/>
        <v>1397837.8234029999</v>
      </c>
    </row>
    <row r="22" spans="2:15">
      <c r="B22" t="str" cm="1">
        <f t="array" ref="B22">IFERROR(INDEX('Raw Data - Positions'!$A$8:$A$5924,SMALL(IF('Raw Data - Positions'!$E$8:$E$5924=$C$2,ROW('Raw Data - Positions'!$E$8:$E$5924)-7,""),ROWS($B$19:B22))),"")</f>
        <v>ABBV</v>
      </c>
      <c r="C22" t="str">
        <f>IFERROR(VLOOKUP(B22,'Raw Data - Positions'!$A$8:$B$9833,2,FALSE),"")</f>
        <v>AbbVie</v>
      </c>
      <c r="D22" s="30" t="str">
        <f>IFERROR(VLOOKUP(B22,Benchmark!$O$2:$Q$1000,3,FALSE),"")</f>
        <v>US Equity</v>
      </c>
      <c r="E22" cm="1">
        <f t="array" ref="E22">IFERROR(INDEX('Raw Data - Positions'!$D$8:$D$5924,SMALL(IF('Raw Data - Positions'!$E$8:$E$5924=$C$2,ROW('Raw Data - Positions'!$E$8:$E$5924)-7,""),ROWS($E$19:$E22))),"")</f>
        <v>410</v>
      </c>
      <c r="F22" s="1" cm="1">
        <f t="array" ref="F22">IFERROR(INDEX('Raw Data - Positions'!$H$8:$H$5924,SMALL(IF('Raw Data - Positions'!$E$8:$E$5924=$C$2,ROW('Raw Data - Positions'!$E$8:$E$5924)-7,""),ROWS($F$19:$F22))),"")</f>
        <v>82.757900000000006</v>
      </c>
      <c r="G22" s="64">
        <f t="shared" si="1"/>
        <v>8.4958057731538365E-3</v>
      </c>
      <c r="H22" s="32" cm="1">
        <f t="array" ref="H22">IFERROR(IF($D22="Bond",IFERROR(INDEX('Raw Data - Positions'!$I$8:$I$5924,SMALL(IF('Raw Data - Positions'!$E$8:$E$5924=$C$2,ROW('Raw Data - Positions'!$E$8:$E$5924)-7,""),ROWS($H$19:$H22))),""),$E22*$F22),"")</f>
        <v>33930.739000000001</v>
      </c>
      <c r="I22" s="70"/>
      <c r="J22" s="116">
        <f t="shared" si="2"/>
        <v>2125.9092300284155</v>
      </c>
      <c r="K22" t="s">
        <v>573</v>
      </c>
      <c r="L22" s="115">
        <f>IFERROR(IF($K$5=Benchmark!$F$2,VLOOKUP(Dashboard!$K22,Benchmark!$C$5:$J$59,4,FALSE),IF(Dashboard!$K$5=Benchmark!$G$2,VLOOKUP(Dashboard!$K22,Benchmark!$C$5:$J$59,5,FALSE),IF(Dashboard!$K$5=Benchmark!$H$2,VLOOKUP(Dashboard!$K22,Benchmark!$C$5:$J$59,6,FALSE),IF(Dashboard!$K$5=Benchmark!$I$2,VLOOKUP(Dashboard!$K22,Benchmark!$C$5:$J$59,7,FALSE),IF(Dashboard!$K$5=Benchmark!$J$2,VLOOKUP(Dashboard!$K22,Benchmark!$C$5:$J$59,8,FALSE),""))))),"")</f>
        <v>0.35</v>
      </c>
      <c r="M22" s="116">
        <f t="shared" si="3"/>
        <v>14125.909230028416</v>
      </c>
      <c r="N22" s="108">
        <f>IFERROR(VLOOKUP(K22,'Raw Data - Positions'!$A$8:$H$500,8,FALSE),"")</f>
        <v>98.955600000000004</v>
      </c>
      <c r="O22" s="109">
        <f t="shared" si="4"/>
        <v>1397837.8234029999</v>
      </c>
    </row>
    <row r="23" spans="2:15">
      <c r="B23" t="str" cm="1">
        <f t="array" ref="B23">IFERROR(INDEX('Raw Data - Positions'!$A$8:$A$5924,SMALL(IF('Raw Data - Positions'!$E$8:$E$5924=$C$2,ROW('Raw Data - Positions'!$E$8:$E$5924)-7,""),ROWS($B$19:B23))),"")</f>
        <v>ABMD</v>
      </c>
      <c r="C23" t="str">
        <f>IFERROR(VLOOKUP(B23,'Raw Data - Positions'!$A$8:$B$9833,2,FALSE),"")</f>
        <v>Abiomed</v>
      </c>
      <c r="D23" s="30" t="str">
        <f>IFERROR(VLOOKUP(B23,Benchmark!$O$2:$Q$1000,3,FALSE),"")</f>
        <v>US Equity</v>
      </c>
      <c r="E23" cm="1">
        <f t="array" ref="E23">IFERROR(INDEX('Raw Data - Positions'!$D$8:$D$5924,SMALL(IF('Raw Data - Positions'!$E$8:$E$5924=$C$2,ROW('Raw Data - Positions'!$E$8:$E$5924)-7,""),ROWS($E$19:$E23))),"")</f>
        <v>455</v>
      </c>
      <c r="F23" s="1" cm="1">
        <f t="array" ref="F23">IFERROR(INDEX('Raw Data - Positions'!$H$8:$H$5924,SMALL(IF('Raw Data - Positions'!$E$8:$E$5924=$C$2,ROW('Raw Data - Positions'!$E$8:$E$5924)-7,""),ROWS($F$19:$F23))),"")</f>
        <v>135.44999999999999</v>
      </c>
      <c r="G23" s="64">
        <f t="shared" si="1"/>
        <v>1.5431269735917852E-2</v>
      </c>
      <c r="H23" s="32" cm="1">
        <f t="array" ref="H23">IFERROR(IF($D23="Bond",IFERROR(INDEX('Raw Data - Positions'!$I$8:$I$5924,SMALL(IF('Raw Data - Positions'!$E$8:$E$5924=$C$2,ROW('Raw Data - Positions'!$E$8:$E$5924)-7,""),ROWS($H$19:$H23))),""),$E23*$F23),"")</f>
        <v>61629.749999999993</v>
      </c>
      <c r="I23" s="70"/>
      <c r="J23" s="116">
        <f>IFERROR(M23-VLOOKUP(K23,$B$19:$H$1000,4,FALSE),L23*$C$15/N23)</f>
        <v>-780.80188145795</v>
      </c>
      <c r="K23" t="s">
        <v>496</v>
      </c>
      <c r="L23" s="115">
        <f>IFERROR(IF($K$5=Benchmark!$F$2,VLOOKUP(Dashboard!$K23,Benchmark!$C$5:$J$59,4,FALSE),IF(Dashboard!$K$5=Benchmark!$G$2,VLOOKUP(Dashboard!$K23,Benchmark!$C$5:$J$59,5,FALSE),IF(Dashboard!$K$5=Benchmark!$H$2,VLOOKUP(Dashboard!$K23,Benchmark!$C$5:$J$59,6,FALSE),IF(Dashboard!$K$5=Benchmark!$I$2,VLOOKUP(Dashboard!$K23,Benchmark!$C$5:$J$59,7,FALSE),IF(Dashboard!$K$5=Benchmark!$J$2,VLOOKUP(Dashboard!$K23,Benchmark!$C$5:$J$59,8,FALSE),""))))),"")</f>
        <v>5.0000000000000001E-3</v>
      </c>
      <c r="M23" s="116">
        <f t="shared" si="3"/>
        <v>145.19811854205005</v>
      </c>
      <c r="N23" s="108">
        <f>IFERROR(VLOOKUP(K23,'Raw Data - Positions'!$A$8:$H$500,8,FALSE),"")</f>
        <v>137.5301</v>
      </c>
      <c r="O23" s="109">
        <f t="shared" si="4"/>
        <v>19969.1117629</v>
      </c>
    </row>
    <row r="24" spans="2:15">
      <c r="B24" t="str" cm="1">
        <f t="array" ref="B24">IFERROR(INDEX('Raw Data - Positions'!$A$8:$A$5924,SMALL(IF('Raw Data - Positions'!$E$8:$E$5924=$C$2,ROW('Raw Data - Positions'!$E$8:$E$5924)-7,""),ROWS($B$19:B24))),"")</f>
        <v>ACN</v>
      </c>
      <c r="C24" t="str">
        <f>IFERROR(VLOOKUP(B24,'Raw Data - Positions'!$A$8:$B$9833,2,FALSE),"")</f>
        <v>Accenture</v>
      </c>
      <c r="D24" s="30" t="str">
        <f>IFERROR(VLOOKUP(B24,Benchmark!$O$2:$Q$1000,3,FALSE),"")</f>
        <v>US Equity</v>
      </c>
      <c r="E24" cm="1">
        <f t="array" ref="E24">IFERROR(INDEX('Raw Data - Positions'!$D$8:$D$5924,SMALL(IF('Raw Data - Positions'!$E$8:$E$5924=$C$2,ROW('Raw Data - Positions'!$E$8:$E$5924)-7,""),ROWS($E$19:$E24))),"")</f>
        <v>16</v>
      </c>
      <c r="F24" s="1" cm="1">
        <f t="array" ref="F24">IFERROR(INDEX('Raw Data - Positions'!$H$8:$H$5924,SMALL(IF('Raw Data - Positions'!$E$8:$E$5924=$C$2,ROW('Raw Data - Positions'!$E$8:$E$5924)-7,""),ROWS($F$19:$F24))),"")</f>
        <v>2342.4175</v>
      </c>
      <c r="G24" s="64">
        <f t="shared" si="1"/>
        <v>9.3841630126059207E-3</v>
      </c>
      <c r="H24" s="32" cm="1">
        <f t="array" ref="H24">IFERROR(IF($D24="Bond",IFERROR(INDEX('Raw Data - Positions'!$I$8:$I$5924,SMALL(IF('Raw Data - Positions'!$E$8:$E$5924=$C$2,ROW('Raw Data - Positions'!$E$8:$E$5924)-7,""),ROWS($H$19:$H24))),""),$E24*$F24),"")</f>
        <v>37478.68</v>
      </c>
      <c r="I24" s="70"/>
      <c r="J24" s="116">
        <f t="shared" ref="J24:J87" si="5">IFERROR(M24-VLOOKUP(K24,$B$19:$H$1000,4,FALSE),L24*$C$15/N24)</f>
        <v>-792.32370210217323</v>
      </c>
      <c r="K24" t="s">
        <v>498</v>
      </c>
      <c r="L24" s="115">
        <f>IFERROR(IF($K$5=Benchmark!$F$2,VLOOKUP(Dashboard!$K24,Benchmark!$C$5:$J$59,4,FALSE),IF(Dashboard!$K$5=Benchmark!$G$2,VLOOKUP(Dashboard!$K24,Benchmark!$C$5:$J$59,5,FALSE),IF(Dashboard!$K$5=Benchmark!$H$2,VLOOKUP(Dashboard!$K24,Benchmark!$C$5:$J$59,6,FALSE),IF(Dashboard!$K$5=Benchmark!$I$2,VLOOKUP(Dashboard!$K24,Benchmark!$C$5:$J$59,7,FALSE),IF(Dashboard!$K$5=Benchmark!$J$2,VLOOKUP(Dashboard!$K24,Benchmark!$C$5:$J$59,8,FALSE),""))))),"")</f>
        <v>5.0000000000000001E-3</v>
      </c>
      <c r="M24" s="116">
        <f t="shared" si="3"/>
        <v>205.67629789782674</v>
      </c>
      <c r="N24" s="108">
        <f>IFERROR(VLOOKUP(K24,'Raw Data - Positions'!$A$8:$H$500,8,FALSE),"")</f>
        <v>97.09</v>
      </c>
      <c r="O24" s="109">
        <f t="shared" si="4"/>
        <v>19969.1117629</v>
      </c>
    </row>
    <row r="25" spans="2:15">
      <c r="B25" t="str" cm="1">
        <f t="array" ref="B25">IFERROR(INDEX('Raw Data - Positions'!$A$8:$A$5924,SMALL(IF('Raw Data - Positions'!$E$8:$E$5924=$C$2,ROW('Raw Data - Positions'!$E$8:$E$5924)-7,""),ROWS($B$19:B25))),"")</f>
        <v>ATVI</v>
      </c>
      <c r="C25" t="str">
        <f>IFERROR(VLOOKUP(B25,'Raw Data - Positions'!$A$8:$B$9833,2,FALSE),"")</f>
        <v>Activision Blizzard</v>
      </c>
      <c r="D25" s="30" t="str">
        <f>IFERROR(VLOOKUP(B25,Benchmark!$O$2:$Q$1000,3,FALSE),"")</f>
        <v>US Equity</v>
      </c>
      <c r="E25" cm="1">
        <f t="array" ref="E25">IFERROR(INDEX('Raw Data - Positions'!$D$8:$D$5924,SMALL(IF('Raw Data - Positions'!$E$8:$E$5924=$C$2,ROW('Raw Data - Positions'!$E$8:$E$5924)-7,""),ROWS($E$19:$E25))),"")</f>
        <v>46</v>
      </c>
      <c r="F25" s="1" cm="1">
        <f t="array" ref="F25">IFERROR(INDEX('Raw Data - Positions'!$H$8:$H$5924,SMALL(IF('Raw Data - Positions'!$E$8:$E$5924=$C$2,ROW('Raw Data - Positions'!$E$8:$E$5924)-7,""),ROWS($F$19:$F25))),"")</f>
        <v>741.19</v>
      </c>
      <c r="G25" s="64">
        <f t="shared" si="1"/>
        <v>8.5368694423713868E-3</v>
      </c>
      <c r="H25" s="32" cm="1">
        <f t="array" ref="H25">IFERROR(IF($D25="Bond",IFERROR(INDEX('Raw Data - Positions'!$I$8:$I$5924,SMALL(IF('Raw Data - Positions'!$E$8:$E$5924=$C$2,ROW('Raw Data - Positions'!$E$8:$E$5924)-7,""),ROWS($H$19:$H25))),""),$E25*$F25),"")</f>
        <v>34094.740000000005</v>
      </c>
      <c r="I25" s="70"/>
      <c r="J25" s="116">
        <f t="shared" si="5"/>
        <v>-199.85557842828709</v>
      </c>
      <c r="K25" t="s">
        <v>111</v>
      </c>
      <c r="L25" s="115">
        <f>IFERROR(IF($K$5=Benchmark!$F$2,VLOOKUP(Dashboard!$K25,Benchmark!$C$5:$J$59,4,FALSE),IF(Dashboard!$K$5=Benchmark!$G$2,VLOOKUP(Dashboard!$K25,Benchmark!$C$5:$J$59,5,FALSE),IF(Dashboard!$K$5=Benchmark!$H$2,VLOOKUP(Dashboard!$K25,Benchmark!$C$5:$J$59,6,FALSE),IF(Dashboard!$K$5=Benchmark!$I$2,VLOOKUP(Dashboard!$K25,Benchmark!$C$5:$J$59,7,FALSE),IF(Dashboard!$K$5=Benchmark!$J$2,VLOOKUP(Dashboard!$K25,Benchmark!$C$5:$J$59,8,FALSE),""))))),"")</f>
        <v>5.0000000000000001E-3</v>
      </c>
      <c r="M25" s="116">
        <f t="shared" si="3"/>
        <v>167.14442157171291</v>
      </c>
      <c r="N25" s="108">
        <f>IFERROR(VLOOKUP(K25,'Raw Data - Positions'!$A$8:$H$500,8,FALSE),"")</f>
        <v>119.4722</v>
      </c>
      <c r="O25" s="109">
        <f t="shared" si="4"/>
        <v>19969.1117629</v>
      </c>
    </row>
    <row r="26" spans="2:15">
      <c r="B26" t="str" cm="1">
        <f t="array" ref="B26">IFERROR(INDEX('Raw Data - Positions'!$A$8:$A$5924,SMALL(IF('Raw Data - Positions'!$E$8:$E$5924=$C$2,ROW('Raw Data - Positions'!$E$8:$E$5924)-7,""),ROWS($B$19:B26))),"")</f>
        <v>ADM</v>
      </c>
      <c r="C26" t="str">
        <f>IFERROR(VLOOKUP(B26,'Raw Data - Positions'!$A$8:$B$9833,2,FALSE),"")</f>
        <v>ADM</v>
      </c>
      <c r="D26" s="30" t="str">
        <f>IFERROR(VLOOKUP(B26,Benchmark!$O$2:$Q$1000,3,FALSE),"")</f>
        <v>US Equity</v>
      </c>
      <c r="E26" cm="1">
        <f t="array" ref="E26">IFERROR(INDEX('Raw Data - Positions'!$D$8:$D$5924,SMALL(IF('Raw Data - Positions'!$E$8:$E$5924=$C$2,ROW('Raw Data - Positions'!$E$8:$E$5924)-7,""),ROWS($E$19:$E26))),"")</f>
        <v>8093</v>
      </c>
      <c r="F26" s="1" cm="1">
        <f t="array" ref="F26">IFERROR(INDEX('Raw Data - Positions'!$H$8:$H$5924,SMALL(IF('Raw Data - Positions'!$E$8:$E$5924=$C$2,ROW('Raw Data - Positions'!$E$8:$E$5924)-7,""),ROWS($F$19:$F26))),"")</f>
        <v>23.355</v>
      </c>
      <c r="G26" s="64">
        <f t="shared" si="1"/>
        <v>4.7326094731754573E-2</v>
      </c>
      <c r="H26" s="32" cm="1">
        <f t="array" ref="H26">IFERROR(IF($D26="Bond",IFERROR(INDEX('Raw Data - Positions'!$I$8:$I$5924,SMALL(IF('Raw Data - Positions'!$E$8:$E$5924=$C$2,ROW('Raw Data - Positions'!$E$8:$E$5924)-7,""),ROWS($H$19:$H26))),""),$E26*$F26),"")</f>
        <v>189012.01500000001</v>
      </c>
      <c r="I26" s="70"/>
      <c r="J26" s="116">
        <f t="shared" si="5"/>
        <v>-168.70446491634033</v>
      </c>
      <c r="K26" t="s">
        <v>500</v>
      </c>
      <c r="L26" s="115">
        <f>IFERROR(IF($K$5=Benchmark!$F$2,VLOOKUP(Dashboard!$K26,Benchmark!$C$5:$J$59,4,FALSE),IF(Dashboard!$K$5=Benchmark!$G$2,VLOOKUP(Dashboard!$K26,Benchmark!$C$5:$J$59,5,FALSE),IF(Dashboard!$K$5=Benchmark!$H$2,VLOOKUP(Dashboard!$K26,Benchmark!$C$5:$J$59,6,FALSE),IF(Dashboard!$K$5=Benchmark!$I$2,VLOOKUP(Dashboard!$K26,Benchmark!$C$5:$J$59,7,FALSE),IF(Dashboard!$K$5=Benchmark!$J$2,VLOOKUP(Dashboard!$K26,Benchmark!$C$5:$J$59,8,FALSE),""))))),"")</f>
        <v>5.0000000000000001E-3</v>
      </c>
      <c r="M26" s="116">
        <f t="shared" si="3"/>
        <v>241.29553508365967</v>
      </c>
      <c r="N26" s="108">
        <f>IFERROR(VLOOKUP(K26,'Raw Data - Positions'!$A$8:$H$500,8,FALSE),"")</f>
        <v>82.757900000000006</v>
      </c>
      <c r="O26" s="109">
        <f t="shared" si="4"/>
        <v>19969.1117629</v>
      </c>
    </row>
    <row r="27" spans="2:15">
      <c r="B27" t="str" cm="1">
        <f t="array" ref="B27">IFERROR(INDEX('Raw Data - Positions'!$A$8:$A$5924,SMALL(IF('Raw Data - Positions'!$E$8:$E$5924=$C$2,ROW('Raw Data - Positions'!$E$8:$E$5924)-7,""),ROWS($B$19:B27))),"")</f>
        <v>ADBE</v>
      </c>
      <c r="C27" t="str">
        <f>IFERROR(VLOOKUP(B27,'Raw Data - Positions'!$A$8:$B$9833,2,FALSE),"")</f>
        <v>Adobe</v>
      </c>
      <c r="D27" s="30" t="str">
        <f>IFERROR(VLOOKUP(B27,Benchmark!$O$2:$Q$1000,3,FALSE),"")</f>
        <v>US Equity</v>
      </c>
      <c r="E27" cm="1">
        <f t="array" ref="E27">IFERROR(INDEX('Raw Data - Positions'!$D$8:$D$5924,SMALL(IF('Raw Data - Positions'!$E$8:$E$5924=$C$2,ROW('Raw Data - Positions'!$E$8:$E$5924)-7,""),ROWS($E$19:$E27))),"")</f>
        <v>58</v>
      </c>
      <c r="F27" s="1" cm="1">
        <f t="array" ref="F27">IFERROR(INDEX('Raw Data - Positions'!$H$8:$H$5924,SMALL(IF('Raw Data - Positions'!$E$8:$E$5924=$C$2,ROW('Raw Data - Positions'!$E$8:$E$5924)-7,""),ROWS($F$19:$F27))),"")</f>
        <v>309.19900000000001</v>
      </c>
      <c r="G27" s="64">
        <f t="shared" si="1"/>
        <v>4.4903204040647859E-3</v>
      </c>
      <c r="H27" s="32" cm="1">
        <f t="array" ref="H27">IFERROR(IF($D27="Bond",IFERROR(INDEX('Raw Data - Positions'!$I$8:$I$5924,SMALL(IF('Raw Data - Positions'!$E$8:$E$5924=$C$2,ROW('Raw Data - Positions'!$E$8:$E$5924)-7,""),ROWS($H$19:$H27))),""),$E27*$F27),"")</f>
        <v>17933.542000000001</v>
      </c>
      <c r="I27" s="70"/>
      <c r="J27" s="116">
        <f t="shared" si="5"/>
        <v>-307.57208000812108</v>
      </c>
      <c r="K27" t="s">
        <v>502</v>
      </c>
      <c r="L27" s="115">
        <f>IFERROR(IF($K$5=Benchmark!$F$2,VLOOKUP(Dashboard!$K27,Benchmark!$C$5:$J$59,4,FALSE),IF(Dashboard!$K$5=Benchmark!$G$2,VLOOKUP(Dashboard!$K27,Benchmark!$C$5:$J$59,5,FALSE),IF(Dashboard!$K$5=Benchmark!$H$2,VLOOKUP(Dashboard!$K27,Benchmark!$C$5:$J$59,6,FALSE),IF(Dashboard!$K$5=Benchmark!$I$2,VLOOKUP(Dashboard!$K27,Benchmark!$C$5:$J$59,7,FALSE),IF(Dashboard!$K$5=Benchmark!$J$2,VLOOKUP(Dashboard!$K27,Benchmark!$C$5:$J$59,8,FALSE),""))))),"")</f>
        <v>5.0000000000000001E-3</v>
      </c>
      <c r="M27" s="116">
        <f t="shared" si="3"/>
        <v>147.42791999187892</v>
      </c>
      <c r="N27" s="108">
        <f>IFERROR(VLOOKUP(K27,'Raw Data - Positions'!$A$8:$H$500,8,FALSE),"")</f>
        <v>135.44999999999999</v>
      </c>
      <c r="O27" s="109">
        <f t="shared" si="4"/>
        <v>19969.1117629</v>
      </c>
    </row>
    <row r="28" spans="2:15">
      <c r="B28" t="str" cm="1">
        <f t="array" ref="B28">IFERROR(INDEX('Raw Data - Positions'!$A$8:$A$5924,SMALL(IF('Raw Data - Positions'!$E$8:$E$5924=$C$2,ROW('Raw Data - Positions'!$E$8:$E$5924)-7,""),ROWS($B$19:B28))),"")</f>
        <v>AAP</v>
      </c>
      <c r="C28" t="str">
        <f>IFERROR(VLOOKUP(B28,'Raw Data - Positions'!$A$8:$B$9833,2,FALSE),"")</f>
        <v>Advance Auto Parts</v>
      </c>
      <c r="D28" s="30" t="str">
        <f>IFERROR(VLOOKUP(B28,Benchmark!$O$2:$Q$1000,3,FALSE),"")</f>
        <v>US Equity</v>
      </c>
      <c r="E28" cm="1">
        <f t="array" ref="E28">IFERROR(INDEX('Raw Data - Positions'!$D$8:$D$5924,SMALL(IF('Raw Data - Positions'!$E$8:$E$5924=$C$2,ROW('Raw Data - Positions'!$E$8:$E$5924)-7,""),ROWS($E$19:$E28))),"")</f>
        <v>221</v>
      </c>
      <c r="F28" s="1" cm="1">
        <f t="array" ref="F28">IFERROR(INDEX('Raw Data - Positions'!$H$8:$H$5924,SMALL(IF('Raw Data - Positions'!$E$8:$E$5924=$C$2,ROW('Raw Data - Positions'!$E$8:$E$5924)-7,""),ROWS($F$19:$F28))),"")</f>
        <v>273.65499999999997</v>
      </c>
      <c r="G28" s="64">
        <f t="shared" si="1"/>
        <v>1.5142825509234657E-2</v>
      </c>
      <c r="H28" s="32" cm="1">
        <f t="array" ref="H28">IFERROR(IF($D28="Bond",IFERROR(INDEX('Raw Data - Positions'!$I$8:$I$5924,SMALL(IF('Raw Data - Positions'!$E$8:$E$5924=$C$2,ROW('Raw Data - Positions'!$E$8:$E$5924)-7,""),ROWS($H$19:$H28))),""),$E28*$F28),"")</f>
        <v>60477.754999999997</v>
      </c>
      <c r="I28" s="70"/>
      <c r="J28" s="116">
        <f t="shared" si="5"/>
        <v>-7.4749989005375852</v>
      </c>
      <c r="K28" t="s">
        <v>504</v>
      </c>
      <c r="L28" s="115">
        <f>IFERROR(IF($K$5=Benchmark!$F$2,VLOOKUP(Dashboard!$K28,Benchmark!$C$5:$J$59,4,FALSE),IF(Dashboard!$K$5=Benchmark!$G$2,VLOOKUP(Dashboard!$K28,Benchmark!$C$5:$J$59,5,FALSE),IF(Dashboard!$K$5=Benchmark!$H$2,VLOOKUP(Dashboard!$K28,Benchmark!$C$5:$J$59,6,FALSE),IF(Dashboard!$K$5=Benchmark!$I$2,VLOOKUP(Dashboard!$K28,Benchmark!$C$5:$J$59,7,FALSE),IF(Dashboard!$K$5=Benchmark!$J$2,VLOOKUP(Dashboard!$K28,Benchmark!$C$5:$J$59,8,FALSE),""))))),"")</f>
        <v>5.0000000000000001E-3</v>
      </c>
      <c r="M28" s="116">
        <f t="shared" si="3"/>
        <v>8.5250010994624148</v>
      </c>
      <c r="N28" s="108">
        <f>IFERROR(VLOOKUP(K28,'Raw Data - Positions'!$A$8:$H$500,8,FALSE),"")</f>
        <v>2342.4175</v>
      </c>
      <c r="O28" s="109">
        <f t="shared" si="4"/>
        <v>19969.1117629</v>
      </c>
    </row>
    <row r="29" spans="2:15">
      <c r="B29" t="str" cm="1">
        <f t="array" ref="B29">IFERROR(INDEX('Raw Data - Positions'!$A$8:$A$5924,SMALL(IF('Raw Data - Positions'!$E$8:$E$5924=$C$2,ROW('Raw Data - Positions'!$E$8:$E$5924)-7,""),ROWS($B$19:B29))),"")</f>
        <v>AMD</v>
      </c>
      <c r="C29" t="str">
        <f>IFERROR(VLOOKUP(B29,'Raw Data - Positions'!$A$8:$B$9833,2,FALSE),"")</f>
        <v>Advanced Micro Devices</v>
      </c>
      <c r="D29" s="30" t="str">
        <f>IFERROR(VLOOKUP(B29,Benchmark!$O$2:$Q$1000,3,FALSE),"")</f>
        <v>US Equity</v>
      </c>
      <c r="E29" cm="1">
        <f t="array" ref="E29">IFERROR(INDEX('Raw Data - Positions'!$D$8:$D$5924,SMALL(IF('Raw Data - Positions'!$E$8:$E$5924=$C$2,ROW('Raw Data - Positions'!$E$8:$E$5924)-7,""),ROWS($E$19:$E29))),"")</f>
        <v>434</v>
      </c>
      <c r="F29" s="1" cm="1">
        <f t="array" ref="F29">IFERROR(INDEX('Raw Data - Positions'!$H$8:$H$5924,SMALL(IF('Raw Data - Positions'!$E$8:$E$5924=$C$2,ROW('Raw Data - Positions'!$E$8:$E$5924)-7,""),ROWS($F$19:$F29))),"")</f>
        <v>67.87</v>
      </c>
      <c r="G29" s="64">
        <f t="shared" si="1"/>
        <v>7.3752854783267372E-3</v>
      </c>
      <c r="H29" s="32" cm="1">
        <f t="array" ref="H29">IFERROR(IF($D29="Bond",IFERROR(INDEX('Raw Data - Positions'!$I$8:$I$5924,SMALL(IF('Raw Data - Positions'!$E$8:$E$5924=$C$2,ROW('Raw Data - Positions'!$E$8:$E$5924)-7,""),ROWS($H$19:$H29))),""),$E29*$F29),"")</f>
        <v>29455.58</v>
      </c>
      <c r="I29" s="70"/>
      <c r="J29" s="116">
        <f t="shared" si="5"/>
        <v>-19.05803941917727</v>
      </c>
      <c r="K29" t="s">
        <v>33</v>
      </c>
      <c r="L29" s="115">
        <f>IFERROR(IF($K$5=Benchmark!$F$2,VLOOKUP(Dashboard!$K29,Benchmark!$C$5:$J$59,4,FALSE),IF(Dashboard!$K$5=Benchmark!$G$2,VLOOKUP(Dashboard!$K29,Benchmark!$C$5:$J$59,5,FALSE),IF(Dashboard!$K$5=Benchmark!$H$2,VLOOKUP(Dashboard!$K29,Benchmark!$C$5:$J$59,6,FALSE),IF(Dashboard!$K$5=Benchmark!$I$2,VLOOKUP(Dashboard!$K29,Benchmark!$C$5:$J$59,7,FALSE),IF(Dashboard!$K$5=Benchmark!$J$2,VLOOKUP(Dashboard!$K29,Benchmark!$C$5:$J$59,8,FALSE),""))))),"")</f>
        <v>5.0000000000000001E-3</v>
      </c>
      <c r="M29" s="116">
        <f t="shared" si="3"/>
        <v>26.94196058082273</v>
      </c>
      <c r="N29" s="108">
        <f>IFERROR(VLOOKUP(K29,'Raw Data - Positions'!$A$8:$H$500,8,FALSE),"")</f>
        <v>741.19</v>
      </c>
      <c r="O29" s="109">
        <f t="shared" si="4"/>
        <v>19969.1117629</v>
      </c>
    </row>
    <row r="30" spans="2:15">
      <c r="B30" t="str" cm="1">
        <f t="array" ref="B30">IFERROR(INDEX('Raw Data - Positions'!$A$8:$A$5924,SMALL(IF('Raw Data - Positions'!$E$8:$E$5924=$C$2,ROW('Raw Data - Positions'!$E$8:$E$5924)-7,""),ROWS($B$19:B30))),"")</f>
        <v>AES</v>
      </c>
      <c r="C30" t="str">
        <f>IFERROR(VLOOKUP(B30,'Raw Data - Positions'!$A$8:$B$9833,2,FALSE),"")</f>
        <v>AES Corp</v>
      </c>
      <c r="D30" s="30" t="str">
        <f>IFERROR(VLOOKUP(B30,Benchmark!$O$2:$Q$1000,3,FALSE),"")</f>
        <v>US Equity</v>
      </c>
      <c r="E30" cm="1">
        <f t="array" ref="E30">IFERROR(INDEX('Raw Data - Positions'!$D$8:$D$5924,SMALL(IF('Raw Data - Positions'!$E$8:$E$5924=$C$2,ROW('Raw Data - Positions'!$E$8:$E$5924)-7,""),ROWS($E$19:$E30))),"")</f>
        <v>4105</v>
      </c>
      <c r="F30" s="1" cm="1">
        <f t="array" ref="F30">IFERROR(INDEX('Raw Data - Positions'!$H$8:$H$5924,SMALL(IF('Raw Data - Positions'!$E$8:$E$5924=$C$2,ROW('Raw Data - Positions'!$E$8:$E$5924)-7,""),ROWS($F$19:$F30))),"")</f>
        <v>32.72</v>
      </c>
      <c r="G30" s="64">
        <f t="shared" si="1"/>
        <v>3.3630839867785416E-2</v>
      </c>
      <c r="H30" s="32" cm="1">
        <f t="array" ref="H30">IFERROR(IF($D30="Bond",IFERROR(INDEX('Raw Data - Positions'!$I$8:$I$5924,SMALL(IF('Raw Data - Positions'!$E$8:$E$5924=$C$2,ROW('Raw Data - Positions'!$E$8:$E$5924)-7,""),ROWS($H$19:$H30))),""),$E30*$F30),"")</f>
        <v>134315.6</v>
      </c>
      <c r="I30" s="70"/>
      <c r="J30" s="116">
        <f t="shared" si="5"/>
        <v>-7237.9748763476773</v>
      </c>
      <c r="K30" t="s">
        <v>507</v>
      </c>
      <c r="L30" s="115">
        <f>IFERROR(IF($K$5=Benchmark!$F$2,VLOOKUP(Dashboard!$K30,Benchmark!$C$5:$J$59,4,FALSE),IF(Dashboard!$K$5=Benchmark!$G$2,VLOOKUP(Dashboard!$K30,Benchmark!$C$5:$J$59,5,FALSE),IF(Dashboard!$K$5=Benchmark!$H$2,VLOOKUP(Dashboard!$K30,Benchmark!$C$5:$J$59,6,FALSE),IF(Dashboard!$K$5=Benchmark!$I$2,VLOOKUP(Dashboard!$K30,Benchmark!$C$5:$J$59,7,FALSE),IF(Dashboard!$K$5=Benchmark!$J$2,VLOOKUP(Dashboard!$K30,Benchmark!$C$5:$J$59,8,FALSE),""))))),"")</f>
        <v>5.0000000000000001E-3</v>
      </c>
      <c r="M30" s="116">
        <f t="shared" si="3"/>
        <v>855.0251236523228</v>
      </c>
      <c r="N30" s="108">
        <f>IFERROR(VLOOKUP(K30,'Raw Data - Positions'!$A$8:$H$500,8,FALSE),"")</f>
        <v>23.355</v>
      </c>
      <c r="O30" s="109">
        <f t="shared" si="4"/>
        <v>19969.1117629</v>
      </c>
    </row>
    <row r="31" spans="2:15">
      <c r="B31" t="str" cm="1">
        <f t="array" ref="B31">IFERROR(INDEX('Raw Data - Positions'!$A$8:$A$5924,SMALL(IF('Raw Data - Positions'!$E$8:$E$5924=$C$2,ROW('Raw Data - Positions'!$E$8:$E$5924)-7,""),ROWS($B$19:B31))),"")</f>
        <v>AFL</v>
      </c>
      <c r="C31" t="str">
        <f>IFERROR(VLOOKUP(B31,'Raw Data - Positions'!$A$8:$B$9833,2,FALSE),"")</f>
        <v>Aflac</v>
      </c>
      <c r="D31" s="30" t="str">
        <f>IFERROR(VLOOKUP(B31,Benchmark!$O$2:$Q$1000,3,FALSE),"")</f>
        <v>US Equity</v>
      </c>
      <c r="E31" cm="1">
        <f t="array" ref="E31">IFERROR(INDEX('Raw Data - Positions'!$D$8:$D$5924,SMALL(IF('Raw Data - Positions'!$E$8:$E$5924=$C$2,ROW('Raw Data - Positions'!$E$8:$E$5924)-7,""),ROWS($E$19:$E31))),"")</f>
        <v>8428</v>
      </c>
      <c r="F31" s="1" cm="1">
        <f t="array" ref="F31">IFERROR(INDEX('Raw Data - Positions'!$H$8:$H$5924,SMALL(IF('Raw Data - Positions'!$E$8:$E$5924=$C$2,ROW('Raw Data - Positions'!$E$8:$E$5924)-7,""),ROWS($F$19:$F31))),"")</f>
        <v>29.2</v>
      </c>
      <c r="G31" s="64">
        <f t="shared" si="1"/>
        <v>6.1619565988212145E-2</v>
      </c>
      <c r="H31" s="32" cm="1">
        <f t="array" ref="H31">IFERROR(IF($D31="Bond",IFERROR(INDEX('Raw Data - Positions'!$I$8:$I$5924,SMALL(IF('Raw Data - Positions'!$E$8:$E$5924=$C$2,ROW('Raw Data - Positions'!$E$8:$E$5924)-7,""),ROWS($H$19:$H31))),""),$E31*$F31),"")</f>
        <v>246097.6</v>
      </c>
      <c r="I31" s="70"/>
      <c r="J31" s="116">
        <f t="shared" si="5"/>
        <v>6.5833646386307834</v>
      </c>
      <c r="K31" t="s">
        <v>27</v>
      </c>
      <c r="L31" s="115">
        <f>IFERROR(IF($K$5=Benchmark!$F$2,VLOOKUP(Dashboard!$K31,Benchmark!$C$5:$J$59,4,FALSE),IF(Dashboard!$K$5=Benchmark!$G$2,VLOOKUP(Dashboard!$K31,Benchmark!$C$5:$J$59,5,FALSE),IF(Dashboard!$K$5=Benchmark!$H$2,VLOOKUP(Dashboard!$K31,Benchmark!$C$5:$J$59,6,FALSE),IF(Dashboard!$K$5=Benchmark!$I$2,VLOOKUP(Dashboard!$K31,Benchmark!$C$5:$J$59,7,FALSE),IF(Dashboard!$K$5=Benchmark!$J$2,VLOOKUP(Dashboard!$K31,Benchmark!$C$5:$J$59,8,FALSE),""))))),"")</f>
        <v>5.0000000000000001E-3</v>
      </c>
      <c r="M31" s="116">
        <f t="shared" si="3"/>
        <v>64.583364638630783</v>
      </c>
      <c r="N31" s="108">
        <f>IFERROR(VLOOKUP(K31,'Raw Data - Positions'!$A$8:$H$500,8,FALSE),"")</f>
        <v>309.19900000000001</v>
      </c>
      <c r="O31" s="109">
        <f t="shared" si="4"/>
        <v>19969.1117629</v>
      </c>
    </row>
    <row r="32" spans="2:15">
      <c r="B32" t="str" cm="1">
        <f t="array" ref="B32">IFERROR(INDEX('Raw Data - Positions'!$A$8:$A$5924,SMALL(IF('Raw Data - Positions'!$E$8:$E$5924=$C$2,ROW('Raw Data - Positions'!$E$8:$E$5924)-7,""),ROWS($B$19:B32))),"")</f>
        <v>A</v>
      </c>
      <c r="C32" t="str">
        <f>IFERROR(VLOOKUP(B32,'Raw Data - Positions'!$A$8:$B$9833,2,FALSE),"")</f>
        <v>Agilent Technologies</v>
      </c>
      <c r="D32" s="30" t="str">
        <f>IFERROR(VLOOKUP(B32,Benchmark!$O$2:$Q$1000,3,FALSE),"")</f>
        <v>US Equity</v>
      </c>
      <c r="E32" cm="1">
        <f t="array" ref="E32">IFERROR(INDEX('Raw Data - Positions'!$D$8:$D$5924,SMALL(IF('Raw Data - Positions'!$E$8:$E$5924=$C$2,ROW('Raw Data - Positions'!$E$8:$E$5924)-7,""),ROWS($E$19:$E32))),"")</f>
        <v>256</v>
      </c>
      <c r="F32" s="1" cm="1">
        <f t="array" ref="F32">IFERROR(INDEX('Raw Data - Positions'!$H$8:$H$5924,SMALL(IF('Raw Data - Positions'!$E$8:$E$5924=$C$2,ROW('Raw Data - Positions'!$E$8:$E$5924)-7,""),ROWS($F$19:$F32))),"")</f>
        <v>147.56</v>
      </c>
      <c r="G32" s="64">
        <f t="shared" si="1"/>
        <v>9.4584477388177275E-3</v>
      </c>
      <c r="H32" s="32" cm="1">
        <f t="array" ref="H32">IFERROR(IF($D32="Bond",IFERROR(INDEX('Raw Data - Positions'!$I$8:$I$5924,SMALL(IF('Raw Data - Positions'!$E$8:$E$5924=$C$2,ROW('Raw Data - Positions'!$E$8:$E$5924)-7,""),ROWS($H$19:$H32))),""),$E32*$F32),"")</f>
        <v>37775.360000000001</v>
      </c>
      <c r="I32" s="70"/>
      <c r="J32" s="116">
        <f t="shared" si="5"/>
        <v>-148.0281494476622</v>
      </c>
      <c r="K32" t="s">
        <v>509</v>
      </c>
      <c r="L32" s="115">
        <f>IFERROR(IF($K$5=Benchmark!$F$2,VLOOKUP(Dashboard!$K32,Benchmark!$C$5:$J$59,4,FALSE),IF(Dashboard!$K$5=Benchmark!$G$2,VLOOKUP(Dashboard!$K32,Benchmark!$C$5:$J$59,5,FALSE),IF(Dashboard!$K$5=Benchmark!$H$2,VLOOKUP(Dashboard!$K32,Benchmark!$C$5:$J$59,6,FALSE),IF(Dashboard!$K$5=Benchmark!$I$2,VLOOKUP(Dashboard!$K32,Benchmark!$C$5:$J$59,7,FALSE),IF(Dashboard!$K$5=Benchmark!$J$2,VLOOKUP(Dashboard!$K32,Benchmark!$C$5:$J$59,8,FALSE),""))))),"")</f>
        <v>5.0000000000000001E-3</v>
      </c>
      <c r="M32" s="116">
        <f t="shared" si="3"/>
        <v>72.971850552337798</v>
      </c>
      <c r="N32" s="108">
        <f>IFERROR(VLOOKUP(K32,'Raw Data - Positions'!$A$8:$H$500,8,FALSE),"")</f>
        <v>273.65499999999997</v>
      </c>
      <c r="O32" s="109">
        <f t="shared" si="4"/>
        <v>19969.1117629</v>
      </c>
    </row>
    <row r="33" spans="2:15">
      <c r="B33" t="str" cm="1">
        <f t="array" ref="B33">IFERROR(INDEX('Raw Data - Positions'!$A$8:$A$5924,SMALL(IF('Raw Data - Positions'!$E$8:$E$5924=$C$2,ROW('Raw Data - Positions'!$E$8:$E$5924)-7,""),ROWS($B$19:B33))),"")</f>
        <v>APD</v>
      </c>
      <c r="C33" t="str">
        <f>IFERROR(VLOOKUP(B33,'Raw Data - Positions'!$A$8:$B$9833,2,FALSE),"")</f>
        <v>Air Products &amp; Chemicals</v>
      </c>
      <c r="D33" s="30" t="str">
        <f>IFERROR(VLOOKUP(B33,Benchmark!$O$2:$Q$1000,3,FALSE),"")</f>
        <v>US Equity</v>
      </c>
      <c r="E33" cm="1">
        <f t="array" ref="E33">IFERROR(INDEX('Raw Data - Positions'!$D$8:$D$5924,SMALL(IF('Raw Data - Positions'!$E$8:$E$5924=$C$2,ROW('Raw Data - Positions'!$E$8:$E$5924)-7,""),ROWS($E$19:$E33))),"")</f>
        <v>3313</v>
      </c>
      <c r="F33" s="1" cm="1">
        <f t="array" ref="F33">IFERROR(INDEX('Raw Data - Positions'!$H$8:$H$5924,SMALL(IF('Raw Data - Positions'!$E$8:$E$5924=$C$2,ROW('Raw Data - Positions'!$E$8:$E$5924)-7,""),ROWS($F$19:$F33))),"")</f>
        <v>32.414999999999999</v>
      </c>
      <c r="G33" s="64">
        <f t="shared" si="1"/>
        <v>2.6889251829297248E-2</v>
      </c>
      <c r="H33" s="32" cm="1">
        <f t="array" ref="H33">IFERROR(IF($D33="Bond",IFERROR(INDEX('Raw Data - Positions'!$I$8:$I$5924,SMALL(IF('Raw Data - Positions'!$E$8:$E$5924=$C$2,ROW('Raw Data - Positions'!$E$8:$E$5924)-7,""),ROWS($H$19:$H33))),""),$E33*$F33),"")</f>
        <v>107390.895</v>
      </c>
      <c r="I33" s="70"/>
      <c r="J33" s="116">
        <f t="shared" si="5"/>
        <v>-139.77410103285695</v>
      </c>
      <c r="K33" t="s">
        <v>29</v>
      </c>
      <c r="L33" s="115">
        <f>IFERROR(IF($K$5=Benchmark!$F$2,VLOOKUP(Dashboard!$K33,Benchmark!$C$5:$J$59,4,FALSE),IF(Dashboard!$K$5=Benchmark!$G$2,VLOOKUP(Dashboard!$K33,Benchmark!$C$5:$J$59,5,FALSE),IF(Dashboard!$K$5=Benchmark!$H$2,VLOOKUP(Dashboard!$K33,Benchmark!$C$5:$J$59,6,FALSE),IF(Dashboard!$K$5=Benchmark!$I$2,VLOOKUP(Dashboard!$K33,Benchmark!$C$5:$J$59,7,FALSE),IF(Dashboard!$K$5=Benchmark!$J$2,VLOOKUP(Dashboard!$K33,Benchmark!$C$5:$J$59,8,FALSE),""))))),"")</f>
        <v>5.0000000000000001E-3</v>
      </c>
      <c r="M33" s="116">
        <f t="shared" si="3"/>
        <v>294.22589896714305</v>
      </c>
      <c r="N33" s="108">
        <f>IFERROR(VLOOKUP(K33,'Raw Data - Positions'!$A$8:$H$500,8,FALSE),"")</f>
        <v>67.87</v>
      </c>
      <c r="O33" s="109">
        <f t="shared" si="4"/>
        <v>19969.1117629</v>
      </c>
    </row>
    <row r="34" spans="2:15">
      <c r="B34" t="str" cm="1">
        <f t="array" ref="B34">IFERROR(INDEX('Raw Data - Positions'!$A$8:$A$5924,SMALL(IF('Raw Data - Positions'!$E$8:$E$5924=$C$2,ROW('Raw Data - Positions'!$E$8:$E$5924)-7,""),ROWS($B$19:B34))),"")</f>
        <v>AKAM</v>
      </c>
      <c r="C34" t="str">
        <f>IFERROR(VLOOKUP(B34,'Raw Data - Positions'!$A$8:$B$9833,2,FALSE),"")</f>
        <v>Akamai Technologies</v>
      </c>
      <c r="D34" s="30" t="str">
        <f>IFERROR(VLOOKUP(B34,Benchmark!$O$2:$Q$1000,3,FALSE),"")</f>
        <v>US Equity</v>
      </c>
      <c r="E34" cm="1">
        <f t="array" ref="E34">IFERROR(INDEX('Raw Data - Positions'!$D$8:$D$5924,SMALL(IF('Raw Data - Positions'!$E$8:$E$5924=$C$2,ROW('Raw Data - Positions'!$E$8:$E$5924)-7,""),ROWS($E$19:$E34))),"")</f>
        <v>721</v>
      </c>
      <c r="F34" s="1" cm="1">
        <f t="array" ref="F34">IFERROR(INDEX('Raw Data - Positions'!$H$8:$H$5924,SMALL(IF('Raw Data - Positions'!$E$8:$E$5924=$C$2,ROW('Raw Data - Positions'!$E$8:$E$5924)-7,""),ROWS($F$19:$F34))),"")</f>
        <v>97.79</v>
      </c>
      <c r="G34" s="64">
        <f t="shared" si="1"/>
        <v>1.7653912411615631E-2</v>
      </c>
      <c r="H34" s="32" cm="1">
        <f t="array" ref="H34">IFERROR(IF($D34="Bond",IFERROR(INDEX('Raw Data - Positions'!$I$8:$I$5924,SMALL(IF('Raw Data - Positions'!$E$8:$E$5924=$C$2,ROW('Raw Data - Positions'!$E$8:$E$5924)-7,""),ROWS($H$19:$H34))),""),$E34*$F34),"")</f>
        <v>70506.590000000011</v>
      </c>
      <c r="I34" s="70"/>
      <c r="J34" s="116">
        <f t="shared" si="5"/>
        <v>-3494.6970732610025</v>
      </c>
      <c r="K34" t="s">
        <v>512</v>
      </c>
      <c r="L34" s="115">
        <f>IFERROR(IF($K$5=Benchmark!$F$2,VLOOKUP(Dashboard!$K34,Benchmark!$C$5:$J$59,4,FALSE),IF(Dashboard!$K$5=Benchmark!$G$2,VLOOKUP(Dashboard!$K34,Benchmark!$C$5:$J$59,5,FALSE),IF(Dashboard!$K$5=Benchmark!$H$2,VLOOKUP(Dashboard!$K34,Benchmark!$C$5:$J$59,6,FALSE),IF(Dashboard!$K$5=Benchmark!$I$2,VLOOKUP(Dashboard!$K34,Benchmark!$C$5:$J$59,7,FALSE),IF(Dashboard!$K$5=Benchmark!$J$2,VLOOKUP(Dashboard!$K34,Benchmark!$C$5:$J$59,8,FALSE),""))))),"")</f>
        <v>5.0000000000000001E-3</v>
      </c>
      <c r="M34" s="116">
        <f t="shared" si="3"/>
        <v>610.3029267389976</v>
      </c>
      <c r="N34" s="108">
        <f>IFERROR(VLOOKUP(K34,'Raw Data - Positions'!$A$8:$H$500,8,FALSE),"")</f>
        <v>32.72</v>
      </c>
      <c r="O34" s="109">
        <f t="shared" si="4"/>
        <v>19969.1117629</v>
      </c>
    </row>
    <row r="35" spans="2:15">
      <c r="B35" t="str" cm="1">
        <f t="array" ref="B35">IFERROR(INDEX('Raw Data - Positions'!$A$8:$A$5924,SMALL(IF('Raw Data - Positions'!$E$8:$E$5924=$C$2,ROW('Raw Data - Positions'!$E$8:$E$5924)-7,""),ROWS($B$19:B35))),"")</f>
        <v>ALK</v>
      </c>
      <c r="C35" t="str">
        <f>IFERROR(VLOOKUP(B35,'Raw Data - Positions'!$A$8:$B$9833,2,FALSE),"")</f>
        <v>Alaska Air Group</v>
      </c>
      <c r="D35" s="30" t="str">
        <f>IFERROR(VLOOKUP(B35,Benchmark!$O$2:$Q$1000,3,FALSE),"")</f>
        <v>US Equity</v>
      </c>
      <c r="E35" cm="1">
        <f t="array" ref="E35">IFERROR(INDEX('Raw Data - Positions'!$D$8:$D$5924,SMALL(IF('Raw Data - Positions'!$E$8:$E$5924=$C$2,ROW('Raw Data - Positions'!$E$8:$E$5924)-7,""),ROWS($E$19:$E35))),"")</f>
        <v>877</v>
      </c>
      <c r="F35" s="1" cm="1">
        <f t="array" ref="F35">IFERROR(INDEX('Raw Data - Positions'!$H$8:$H$5924,SMALL(IF('Raw Data - Positions'!$E$8:$E$5924=$C$2,ROW('Raw Data - Positions'!$E$8:$E$5924)-7,""),ROWS($F$19:$F35))),"")</f>
        <v>44.49</v>
      </c>
      <c r="G35" s="64">
        <f t="shared" si="1"/>
        <v>9.7695206635304236E-3</v>
      </c>
      <c r="H35" s="32" cm="1">
        <f t="array" ref="H35">IFERROR(IF($D35="Bond",IFERROR(INDEX('Raw Data - Positions'!$I$8:$I$5924,SMALL(IF('Raw Data - Positions'!$E$8:$E$5924=$C$2,ROW('Raw Data - Positions'!$E$8:$E$5924)-7,""),ROWS($H$19:$H35))),""),$E35*$F35),"")</f>
        <v>39017.730000000003</v>
      </c>
      <c r="I35" s="70"/>
      <c r="J35" s="116">
        <f t="shared" si="5"/>
        <v>-7744.1263094897258</v>
      </c>
      <c r="K35" t="s">
        <v>514</v>
      </c>
      <c r="L35" s="115">
        <f>IFERROR(IF($K$5=Benchmark!$F$2,VLOOKUP(Dashboard!$K35,Benchmark!$C$5:$J$59,4,FALSE),IF(Dashboard!$K$5=Benchmark!$G$2,VLOOKUP(Dashboard!$K35,Benchmark!$C$5:$J$59,5,FALSE),IF(Dashboard!$K$5=Benchmark!$H$2,VLOOKUP(Dashboard!$K35,Benchmark!$C$5:$J$59,6,FALSE),IF(Dashboard!$K$5=Benchmark!$I$2,VLOOKUP(Dashboard!$K35,Benchmark!$C$5:$J$59,7,FALSE),IF(Dashboard!$K$5=Benchmark!$J$2,VLOOKUP(Dashboard!$K35,Benchmark!$C$5:$J$59,8,FALSE),""))))),"")</f>
        <v>5.0000000000000001E-3</v>
      </c>
      <c r="M35" s="116">
        <f t="shared" si="3"/>
        <v>683.87369051027395</v>
      </c>
      <c r="N35" s="108">
        <f>IFERROR(VLOOKUP(K35,'Raw Data - Positions'!$A$8:$H$500,8,FALSE),"")</f>
        <v>29.2</v>
      </c>
      <c r="O35" s="109">
        <f t="shared" si="4"/>
        <v>19969.1117629</v>
      </c>
    </row>
    <row r="36" spans="2:15">
      <c r="B36" t="str" cm="1">
        <f t="array" ref="B36">IFERROR(INDEX('Raw Data - Positions'!$A$8:$A$5924,SMALL(IF('Raw Data - Positions'!$E$8:$E$5924=$C$2,ROW('Raw Data - Positions'!$E$8:$E$5924)-7,""),ROWS($B$19:B36))),"")</f>
        <v>ALB</v>
      </c>
      <c r="C36" t="str">
        <f>IFERROR(VLOOKUP(B36,'Raw Data - Positions'!$A$8:$B$9833,2,FALSE),"")</f>
        <v>Albemarle Corporation</v>
      </c>
      <c r="D36" s="30" t="str">
        <f>IFERROR(VLOOKUP(B36,Benchmark!$O$2:$Q$1000,3,FALSE),"")</f>
        <v>US Equity</v>
      </c>
      <c r="E36" cm="1">
        <f t="array" ref="E36">IFERROR(INDEX('Raw Data - Positions'!$D$8:$D$5924,SMALL(IF('Raw Data - Positions'!$E$8:$E$5924=$C$2,ROW('Raw Data - Positions'!$E$8:$E$5924)-7,""),ROWS($E$19:$E36))),"")</f>
        <v>56</v>
      </c>
      <c r="F36" s="1" cm="1">
        <f t="array" ref="F36">IFERROR(INDEX('Raw Data - Positions'!$H$8:$H$5924,SMALL(IF('Raw Data - Positions'!$E$8:$E$5924=$C$2,ROW('Raw Data - Positions'!$E$8:$E$5924)-7,""),ROWS($F$19:$F36))),"")</f>
        <v>495.39</v>
      </c>
      <c r="G36" s="64">
        <f t="shared" si="1"/>
        <v>6.9461877747463742E-3</v>
      </c>
      <c r="H36" s="32" cm="1">
        <f t="array" ref="H36">IFERROR(IF($D36="Bond",IFERROR(INDEX('Raw Data - Positions'!$I$8:$I$5924,SMALL(IF('Raw Data - Positions'!$E$8:$E$5924=$C$2,ROW('Raw Data - Positions'!$E$8:$E$5924)-7,""),ROWS($H$19:$H36))),""),$E36*$F36),"")</f>
        <v>27741.84</v>
      </c>
      <c r="I36" s="70"/>
      <c r="J36" s="116">
        <f t="shared" si="5"/>
        <v>-120.6712404249119</v>
      </c>
      <c r="K36" t="s">
        <v>516</v>
      </c>
      <c r="L36" s="115">
        <f>IFERROR(IF($K$5=Benchmark!$F$2,VLOOKUP(Dashboard!$K36,Benchmark!$C$5:$J$59,4,FALSE),IF(Dashboard!$K$5=Benchmark!$G$2,VLOOKUP(Dashboard!$K36,Benchmark!$C$5:$J$59,5,FALSE),IF(Dashboard!$K$5=Benchmark!$H$2,VLOOKUP(Dashboard!$K36,Benchmark!$C$5:$J$59,6,FALSE),IF(Dashboard!$K$5=Benchmark!$I$2,VLOOKUP(Dashboard!$K36,Benchmark!$C$5:$J$59,7,FALSE),IF(Dashboard!$K$5=Benchmark!$J$2,VLOOKUP(Dashboard!$K36,Benchmark!$C$5:$J$59,8,FALSE),""))))),"")</f>
        <v>5.0000000000000001E-3</v>
      </c>
      <c r="M36" s="116">
        <f t="shared" si="3"/>
        <v>135.3287595750881</v>
      </c>
      <c r="N36" s="108">
        <f>IFERROR(VLOOKUP(K36,'Raw Data - Positions'!$A$8:$H$500,8,FALSE),"")</f>
        <v>147.56</v>
      </c>
      <c r="O36" s="109">
        <f t="shared" si="4"/>
        <v>19969.1117629</v>
      </c>
    </row>
    <row r="37" spans="2:15">
      <c r="B37" t="str" cm="1">
        <f t="array" ref="B37">IFERROR(INDEX('Raw Data - Positions'!$A$8:$A$5924,SMALL(IF('Raw Data - Positions'!$E$8:$E$5924=$C$2,ROW('Raw Data - Positions'!$E$8:$E$5924)-7,""),ROWS($B$19:B37))),"")</f>
        <v>ARE</v>
      </c>
      <c r="C37" t="str">
        <f>IFERROR(VLOOKUP(B37,'Raw Data - Positions'!$A$8:$B$9833,2,FALSE),"")</f>
        <v>Alexandria Real Estate Equities</v>
      </c>
      <c r="D37" s="30" t="str">
        <f>IFERROR(VLOOKUP(B37,Benchmark!$O$2:$Q$1000,3,FALSE),"")</f>
        <v>US Equity</v>
      </c>
      <c r="E37" cm="1">
        <f t="array" ref="E37">IFERROR(INDEX('Raw Data - Positions'!$D$8:$D$5924,SMALL(IF('Raw Data - Positions'!$E$8:$E$5924=$C$2,ROW('Raw Data - Positions'!$E$8:$E$5924)-7,""),ROWS($E$19:$E37))),"")</f>
        <v>6708</v>
      </c>
      <c r="F37" s="1" cm="1">
        <f t="array" ref="F37">IFERROR(INDEX('Raw Data - Positions'!$H$8:$H$5924,SMALL(IF('Raw Data - Positions'!$E$8:$E$5924=$C$2,ROW('Raw Data - Positions'!$E$8:$E$5924)-7,""),ROWS($F$19:$F37))),"")</f>
        <v>51.395000000000003</v>
      </c>
      <c r="G37" s="64">
        <f t="shared" si="1"/>
        <v>8.6322732851972589E-2</v>
      </c>
      <c r="H37" s="32" cm="1">
        <f t="array" ref="H37">IFERROR(IF($D37="Bond",IFERROR(INDEX('Raw Data - Positions'!$I$8:$I$5924,SMALL(IF('Raw Data - Positions'!$E$8:$E$5924=$C$2,ROW('Raw Data - Positions'!$E$8:$E$5924)-7,""),ROWS($H$19:$H37))),""),$E37*$F37),"")</f>
        <v>344757.66000000003</v>
      </c>
      <c r="I37" s="70"/>
      <c r="J37" s="116">
        <f t="shared" si="5"/>
        <v>-2696.9545962393954</v>
      </c>
      <c r="K37" t="s">
        <v>518</v>
      </c>
      <c r="L37" s="115">
        <f>IFERROR(IF($K$5=Benchmark!$F$2,VLOOKUP(Dashboard!$K37,Benchmark!$C$5:$J$59,4,FALSE),IF(Dashboard!$K$5=Benchmark!$G$2,VLOOKUP(Dashboard!$K37,Benchmark!$C$5:$J$59,5,FALSE),IF(Dashboard!$K$5=Benchmark!$H$2,VLOOKUP(Dashboard!$K37,Benchmark!$C$5:$J$59,6,FALSE),IF(Dashboard!$K$5=Benchmark!$I$2,VLOOKUP(Dashboard!$K37,Benchmark!$C$5:$J$59,7,FALSE),IF(Dashboard!$K$5=Benchmark!$J$2,VLOOKUP(Dashboard!$K37,Benchmark!$C$5:$J$59,8,FALSE),""))))),"")</f>
        <v>5.0000000000000001E-3</v>
      </c>
      <c r="M37" s="116">
        <f t="shared" si="3"/>
        <v>616.0454037606047</v>
      </c>
      <c r="N37" s="108">
        <f>IFERROR(VLOOKUP(K37,'Raw Data - Positions'!$A$8:$H$500,8,FALSE),"")</f>
        <v>32.414999999999999</v>
      </c>
      <c r="O37" s="109">
        <f t="shared" si="4"/>
        <v>19969.1117629</v>
      </c>
    </row>
    <row r="38" spans="2:15">
      <c r="B38" t="str" cm="1">
        <f t="array" ref="B38">IFERROR(INDEX('Raw Data - Positions'!$A$8:$A$5924,SMALL(IF('Raw Data - Positions'!$E$8:$E$5924=$C$2,ROW('Raw Data - Positions'!$E$8:$E$5924)-7,""),ROWS($B$19:B38))),"")</f>
        <v>ALGN</v>
      </c>
      <c r="C38" t="str">
        <f>IFERROR(VLOOKUP(B38,'Raw Data - Positions'!$A$8:$B$9833,2,FALSE),"")</f>
        <v>Align Technology</v>
      </c>
      <c r="D38" s="30" t="str">
        <f>IFERROR(VLOOKUP(B38,Benchmark!$O$2:$Q$1000,3,FALSE),"")</f>
        <v>US Equity</v>
      </c>
      <c r="E38" cm="1">
        <f t="array" ref="E38">IFERROR(INDEX('Raw Data - Positions'!$D$8:$D$5924,SMALL(IF('Raw Data - Positions'!$E$8:$E$5924=$C$2,ROW('Raw Data - Positions'!$E$8:$E$5924)-7,""),ROWS($E$19:$E38))),"")</f>
        <v>195</v>
      </c>
      <c r="F38" s="1" cm="1">
        <f t="array" ref="F38">IFERROR(INDEX('Raw Data - Positions'!$H$8:$H$5924,SMALL(IF('Raw Data - Positions'!$E$8:$E$5924=$C$2,ROW('Raw Data - Positions'!$E$8:$E$5924)-7,""),ROWS($F$19:$F38))),"")</f>
        <v>223.166</v>
      </c>
      <c r="G38" s="64">
        <f t="shared" si="1"/>
        <v>1.0896170675164829E-2</v>
      </c>
      <c r="H38" s="32" cm="1">
        <f t="array" ref="H38">IFERROR(IF($D38="Bond",IFERROR(INDEX('Raw Data - Positions'!$I$8:$I$5924,SMALL(IF('Raw Data - Positions'!$E$8:$E$5924=$C$2,ROW('Raw Data - Positions'!$E$8:$E$5924)-7,""),ROWS($H$19:$H38))),""),$E38*$F38),"")</f>
        <v>43517.37</v>
      </c>
      <c r="I38" s="70"/>
      <c r="J38" s="116">
        <f t="shared" si="5"/>
        <v>-516.79597338275903</v>
      </c>
      <c r="K38" t="s">
        <v>520</v>
      </c>
      <c r="L38" s="115">
        <f>IFERROR(IF($K$5=Benchmark!$F$2,VLOOKUP(Dashboard!$K38,Benchmark!$C$5:$J$59,4,FALSE),IF(Dashboard!$K$5=Benchmark!$G$2,VLOOKUP(Dashboard!$K38,Benchmark!$C$5:$J$59,5,FALSE),IF(Dashboard!$K$5=Benchmark!$H$2,VLOOKUP(Dashboard!$K38,Benchmark!$C$5:$J$59,6,FALSE),IF(Dashboard!$K$5=Benchmark!$I$2,VLOOKUP(Dashboard!$K38,Benchmark!$C$5:$J$59,7,FALSE),IF(Dashboard!$K$5=Benchmark!$J$2,VLOOKUP(Dashboard!$K38,Benchmark!$C$5:$J$59,8,FALSE),""))))),"")</f>
        <v>5.0000000000000001E-3</v>
      </c>
      <c r="M38" s="116">
        <f t="shared" si="3"/>
        <v>204.20402661724103</v>
      </c>
      <c r="N38" s="108">
        <f>IFERROR(VLOOKUP(K38,'Raw Data - Positions'!$A$8:$H$500,8,FALSE),"")</f>
        <v>97.79</v>
      </c>
      <c r="O38" s="109">
        <f t="shared" si="4"/>
        <v>19969.1117629</v>
      </c>
    </row>
    <row r="39" spans="2:15">
      <c r="B39" t="str" cm="1">
        <f t="array" ref="B39">IFERROR(INDEX('Raw Data - Positions'!$A$8:$A$5924,SMALL(IF('Raw Data - Positions'!$E$8:$E$5924=$C$2,ROW('Raw Data - Positions'!$E$8:$E$5924)-7,""),ROWS($B$19:B39))),"")</f>
        <v>ALLE</v>
      </c>
      <c r="C39" t="str">
        <f>IFERROR(VLOOKUP(B39,'Raw Data - Positions'!$A$8:$B$9833,2,FALSE),"")</f>
        <v>Allegion</v>
      </c>
      <c r="D39" s="30" t="str">
        <f>IFERROR(VLOOKUP(B39,Benchmark!$O$2:$Q$1000,3,FALSE),"")</f>
        <v>US Equity</v>
      </c>
      <c r="E39" cm="1">
        <f t="array" ref="E39">IFERROR(INDEX('Raw Data - Positions'!$D$8:$D$5924,SMALL(IF('Raw Data - Positions'!$E$8:$E$5924=$C$2,ROW('Raw Data - Positions'!$E$8:$E$5924)-7,""),ROWS($E$19:$E39))),"")</f>
        <v>169</v>
      </c>
      <c r="F39" s="1" cm="1">
        <f t="array" ref="F39">IFERROR(INDEX('Raw Data - Positions'!$H$8:$H$5924,SMALL(IF('Raw Data - Positions'!$E$8:$E$5924=$C$2,ROW('Raw Data - Positions'!$E$8:$E$5924)-7,""),ROWS($F$19:$F39))),"")</f>
        <v>184.70500000000001</v>
      </c>
      <c r="G39" s="64">
        <f t="shared" si="1"/>
        <v>7.8158571524432202E-3</v>
      </c>
      <c r="H39" s="32" cm="1">
        <f t="array" ref="H39">IFERROR(IF($D39="Bond",IFERROR(INDEX('Raw Data - Positions'!$I$8:$I$5924,SMALL(IF('Raw Data - Positions'!$E$8:$E$5924=$C$2,ROW('Raw Data - Positions'!$E$8:$E$5924)-7,""),ROWS($H$19:$H39))),""),$E39*$F39),"")</f>
        <v>31215.145</v>
      </c>
      <c r="I39" s="70"/>
      <c r="J39" s="116">
        <f t="shared" si="5"/>
        <v>-428.15505140705778</v>
      </c>
      <c r="K39" t="s">
        <v>145</v>
      </c>
      <c r="L39" s="115">
        <f>IFERROR(IF($K$5=Benchmark!$F$2,VLOOKUP(Dashboard!$K39,Benchmark!$C$5:$J$59,4,FALSE),IF(Dashboard!$K$5=Benchmark!$G$2,VLOOKUP(Dashboard!$K39,Benchmark!$C$5:$J$59,5,FALSE),IF(Dashboard!$K$5=Benchmark!$H$2,VLOOKUP(Dashboard!$K39,Benchmark!$C$5:$J$59,6,FALSE),IF(Dashboard!$K$5=Benchmark!$I$2,VLOOKUP(Dashboard!$K39,Benchmark!$C$5:$J$59,7,FALSE),IF(Dashboard!$K$5=Benchmark!$J$2,VLOOKUP(Dashboard!$K39,Benchmark!$C$5:$J$59,8,FALSE),""))))),"")</f>
        <v>5.0000000000000001E-3</v>
      </c>
      <c r="M39" s="116">
        <f t="shared" si="3"/>
        <v>448.84494859294222</v>
      </c>
      <c r="N39" s="108">
        <f>IFERROR(VLOOKUP(K39,'Raw Data - Positions'!$A$8:$H$500,8,FALSE),"")</f>
        <v>44.49</v>
      </c>
      <c r="O39" s="109">
        <f t="shared" si="4"/>
        <v>19969.1117629</v>
      </c>
    </row>
    <row r="40" spans="2:15">
      <c r="B40" t="str" cm="1">
        <f t="array" ref="B40">IFERROR(INDEX('Raw Data - Positions'!$A$8:$A$5924,SMALL(IF('Raw Data - Positions'!$E$8:$E$5924=$C$2,ROW('Raw Data - Positions'!$E$8:$E$5924)-7,""),ROWS($B$19:B40))),"")</f>
        <v>LNT</v>
      </c>
      <c r="C40" t="str">
        <f>IFERROR(VLOOKUP(B40,'Raw Data - Positions'!$A$8:$B$9833,2,FALSE),"")</f>
        <v>Alliant Energy</v>
      </c>
      <c r="D40" s="30" t="str">
        <f>IFERROR(VLOOKUP(B40,Benchmark!$O$2:$Q$1000,3,FALSE),"")</f>
        <v>US Equity</v>
      </c>
      <c r="E40" cm="1">
        <f t="array" ref="E40">IFERROR(INDEX('Raw Data - Positions'!$D$8:$D$5924,SMALL(IF('Raw Data - Positions'!$E$8:$E$5924=$C$2,ROW('Raw Data - Positions'!$E$8:$E$5924)-7,""),ROWS($E$19:$E40))),"")</f>
        <v>4453.5393000000004</v>
      </c>
      <c r="F40" s="1" cm="1">
        <f t="array" ref="F40">IFERROR(INDEX('Raw Data - Positions'!$H$8:$H$5924,SMALL(IF('Raw Data - Positions'!$E$8:$E$5924=$C$2,ROW('Raw Data - Positions'!$E$8:$E$5924)-7,""),ROWS($F$19:$F40))),"")</f>
        <v>55</v>
      </c>
      <c r="G40" s="64">
        <f t="shared" si="1"/>
        <v>6.1330885521677328E-2</v>
      </c>
      <c r="H40" s="32" cm="1">
        <f t="array" ref="H40">IFERROR(IF($D40="Bond",IFERROR(INDEX('Raw Data - Positions'!$I$8:$I$5924,SMALL(IF('Raw Data - Positions'!$E$8:$E$5924=$C$2,ROW('Raw Data - Positions'!$E$8:$E$5924)-7,""),ROWS($H$19:$H40))),""),$E40*$F40),"")</f>
        <v>244944.66150000002</v>
      </c>
      <c r="I40" s="70"/>
      <c r="J40" s="116">
        <f t="shared" si="5"/>
        <v>-15.690119374835987</v>
      </c>
      <c r="K40" t="s">
        <v>523</v>
      </c>
      <c r="L40" s="115">
        <f>IFERROR(IF($K$5=Benchmark!$F$2,VLOOKUP(Dashboard!$K40,Benchmark!$C$5:$J$59,4,FALSE),IF(Dashboard!$K$5=Benchmark!$G$2,VLOOKUP(Dashboard!$K40,Benchmark!$C$5:$J$59,5,FALSE),IF(Dashboard!$K$5=Benchmark!$H$2,VLOOKUP(Dashboard!$K40,Benchmark!$C$5:$J$59,6,FALSE),IF(Dashboard!$K$5=Benchmark!$I$2,VLOOKUP(Dashboard!$K40,Benchmark!$C$5:$J$59,7,FALSE),IF(Dashboard!$K$5=Benchmark!$J$2,VLOOKUP(Dashboard!$K40,Benchmark!$C$5:$J$59,8,FALSE),""))))),"")</f>
        <v>5.0000000000000001E-3</v>
      </c>
      <c r="M40" s="116">
        <f t="shared" si="3"/>
        <v>40.309880625164013</v>
      </c>
      <c r="N40" s="108">
        <f>IFERROR(VLOOKUP(K40,'Raw Data - Positions'!$A$8:$H$500,8,FALSE),"")</f>
        <v>495.39</v>
      </c>
      <c r="O40" s="109">
        <f t="shared" si="4"/>
        <v>19969.1117629</v>
      </c>
    </row>
    <row r="41" spans="2:15">
      <c r="B41" t="str" cm="1">
        <f t="array" ref="B41">IFERROR(INDEX('Raw Data - Positions'!$A$8:$A$5924,SMALL(IF('Raw Data - Positions'!$E$8:$E$5924=$C$2,ROW('Raw Data - Positions'!$E$8:$E$5924)-7,""),ROWS($B$19:B41))),"")</f>
        <v>ALL</v>
      </c>
      <c r="C41" t="str">
        <f>IFERROR(VLOOKUP(B41,'Raw Data - Positions'!$A$8:$B$9833,2,FALSE),"")</f>
        <v>Allstate Corp</v>
      </c>
      <c r="D41" s="30" t="str">
        <f>IFERROR(VLOOKUP(B41,Benchmark!$O$2:$Q$1000,3,FALSE),"")</f>
        <v>US Equity</v>
      </c>
      <c r="E41" cm="1">
        <f t="array" ref="E41">IFERROR(INDEX('Raw Data - Positions'!$D$8:$D$5924,SMALL(IF('Raw Data - Positions'!$E$8:$E$5924=$C$2,ROW('Raw Data - Positions'!$E$8:$E$5924)-7,""),ROWS($E$19:$E41))),"")</f>
        <v>277</v>
      </c>
      <c r="F41" s="1" cm="1">
        <f t="array" ref="F41">IFERROR(INDEX('Raw Data - Positions'!$H$8:$H$5924,SMALL(IF('Raw Data - Positions'!$E$8:$E$5924=$C$2,ROW('Raw Data - Positions'!$E$8:$E$5924)-7,""),ROWS($F$19:$F41))),"")</f>
        <v>134.89500000000001</v>
      </c>
      <c r="G41" s="64">
        <f t="shared" si="1"/>
        <v>9.3559281563592098E-3</v>
      </c>
      <c r="H41" s="32" cm="1">
        <f t="array" ref="H41">IFERROR(IF($D41="Bond",IFERROR(INDEX('Raw Data - Positions'!$I$8:$I$5924,SMALL(IF('Raw Data - Positions'!$E$8:$E$5924=$C$2,ROW('Raw Data - Positions'!$E$8:$E$5924)-7,""),ROWS($H$19:$H41))),""),$E41*$F41),"")</f>
        <v>37365.915000000001</v>
      </c>
      <c r="I41" s="70"/>
      <c r="J41" s="116">
        <f t="shared" si="5"/>
        <v>-6319.4580841930147</v>
      </c>
      <c r="K41" t="s">
        <v>32</v>
      </c>
      <c r="L41" s="115">
        <f>IFERROR(IF($K$5=Benchmark!$F$2,VLOOKUP(Dashboard!$K41,Benchmark!$C$5:$J$59,4,FALSE),IF(Dashboard!$K$5=Benchmark!$G$2,VLOOKUP(Dashboard!$K41,Benchmark!$C$5:$J$59,5,FALSE),IF(Dashboard!$K$5=Benchmark!$H$2,VLOOKUP(Dashboard!$K41,Benchmark!$C$5:$J$59,6,FALSE),IF(Dashboard!$K$5=Benchmark!$I$2,VLOOKUP(Dashboard!$K41,Benchmark!$C$5:$J$59,7,FALSE),IF(Dashboard!$K$5=Benchmark!$J$2,VLOOKUP(Dashboard!$K41,Benchmark!$C$5:$J$59,8,FALSE),""))))),"")</f>
        <v>5.0000000000000001E-3</v>
      </c>
      <c r="M41" s="116">
        <f t="shared" si="3"/>
        <v>388.54191580698512</v>
      </c>
      <c r="N41" s="108">
        <f>IFERROR(VLOOKUP(K41,'Raw Data - Positions'!$A$8:$H$500,8,FALSE),"")</f>
        <v>51.395000000000003</v>
      </c>
      <c r="O41" s="109">
        <f t="shared" si="4"/>
        <v>19969.1117629</v>
      </c>
    </row>
    <row r="42" spans="2:15">
      <c r="B42" t="str" cm="1">
        <f t="array" ref="B42">IFERROR(INDEX('Raw Data - Positions'!$A$8:$A$5924,SMALL(IF('Raw Data - Positions'!$E$8:$E$5924=$C$2,ROW('Raw Data - Positions'!$E$8:$E$5924)-7,""),ROWS($B$19:B42))),"")</f>
        <v>GOOGL</v>
      </c>
      <c r="C42" t="str">
        <f>IFERROR(VLOOKUP(B42,'Raw Data - Positions'!$A$8:$B$9833,2,FALSE),"")</f>
        <v>Alphabet (Class A)</v>
      </c>
      <c r="D42" s="30" t="str">
        <f>IFERROR(VLOOKUP(B42,Benchmark!$O$2:$Q$1000,3,FALSE),"")</f>
        <v>US Equity</v>
      </c>
      <c r="E42" cm="1">
        <f t="array" ref="E42">IFERROR(INDEX('Raw Data - Positions'!$D$8:$D$5924,SMALL(IF('Raw Data - Positions'!$E$8:$E$5924=$C$2,ROW('Raw Data - Positions'!$E$8:$E$5924)-7,""),ROWS($E$19:$E42))),"")</f>
        <v>108</v>
      </c>
      <c r="F42" s="1" cm="1">
        <f t="array" ref="F42">IFERROR(INDEX('Raw Data - Positions'!$H$8:$H$5924,SMALL(IF('Raw Data - Positions'!$E$8:$E$5924=$C$2,ROW('Raw Data - Positions'!$E$8:$E$5924)-7,""),ROWS($F$19:$F42))),"")</f>
        <v>327.96</v>
      </c>
      <c r="G42" s="64">
        <f t="shared" si="1"/>
        <v>8.8686167969186137E-3</v>
      </c>
      <c r="H42" s="32" cm="1">
        <f t="array" ref="H42">IFERROR(IF($D42="Bond",IFERROR(INDEX('Raw Data - Positions'!$I$8:$I$5924,SMALL(IF('Raw Data - Positions'!$E$8:$E$5924=$C$2,ROW('Raw Data - Positions'!$E$8:$E$5924)-7,""),ROWS($H$19:$H42))),""),$E42*$F42),"")</f>
        <v>35419.68</v>
      </c>
      <c r="I42" s="70"/>
      <c r="J42" s="116">
        <f t="shared" si="5"/>
        <v>-105.51902277721517</v>
      </c>
      <c r="K42" t="s">
        <v>526</v>
      </c>
      <c r="L42" s="115">
        <f>IFERROR(IF($K$5=Benchmark!$F$2,VLOOKUP(Dashboard!$K42,Benchmark!$C$5:$J$59,4,FALSE),IF(Dashboard!$K$5=Benchmark!$G$2,VLOOKUP(Dashboard!$K42,Benchmark!$C$5:$J$59,5,FALSE),IF(Dashboard!$K$5=Benchmark!$H$2,VLOOKUP(Dashboard!$K42,Benchmark!$C$5:$J$59,6,FALSE),IF(Dashboard!$K$5=Benchmark!$I$2,VLOOKUP(Dashboard!$K42,Benchmark!$C$5:$J$59,7,FALSE),IF(Dashboard!$K$5=Benchmark!$J$2,VLOOKUP(Dashboard!$K42,Benchmark!$C$5:$J$59,8,FALSE),""))))),"")</f>
        <v>5.0000000000000001E-3</v>
      </c>
      <c r="M42" s="116">
        <f t="shared" si="3"/>
        <v>89.48097722278483</v>
      </c>
      <c r="N42" s="108">
        <f>IFERROR(VLOOKUP(K42,'Raw Data - Positions'!$A$8:$H$500,8,FALSE),"")</f>
        <v>223.166</v>
      </c>
      <c r="O42" s="109">
        <f t="shared" si="4"/>
        <v>19969.1117629</v>
      </c>
    </row>
    <row r="43" spans="2:15">
      <c r="B43" t="str" cm="1">
        <f t="array" ref="B43">IFERROR(INDEX('Raw Data - Positions'!$A$8:$A$5924,SMALL(IF('Raw Data - Positions'!$E$8:$E$5924=$C$2,ROW('Raw Data - Positions'!$E$8:$E$5924)-7,""),ROWS($B$19:B43))),"")</f>
        <v>GOOG</v>
      </c>
      <c r="C43" t="str">
        <f>IFERROR(VLOOKUP(B43,'Raw Data - Positions'!$A$8:$B$9833,2,FALSE),"")</f>
        <v>Alphabet (Class C)</v>
      </c>
      <c r="D43" s="30" t="str">
        <f>IFERROR(VLOOKUP(B43,Benchmark!$O$2:$Q$1000,3,FALSE),"")</f>
        <v>US Equity</v>
      </c>
      <c r="E43" cm="1">
        <f t="array" ref="E43">IFERROR(INDEX('Raw Data - Positions'!$D$8:$D$5924,SMALL(IF('Raw Data - Positions'!$E$8:$E$5924=$C$2,ROW('Raw Data - Positions'!$E$8:$E$5924)-7,""),ROWS($E$19:$E43))),"")</f>
        <v>48</v>
      </c>
      <c r="F43" s="1" cm="1">
        <f t="array" ref="F43">IFERROR(INDEX('Raw Data - Positions'!$H$8:$H$5924,SMALL(IF('Raw Data - Positions'!$E$8:$E$5924=$C$2,ROW('Raw Data - Positions'!$E$8:$E$5924)-7,""),ROWS($F$19:$F43))),"")</f>
        <v>442.5</v>
      </c>
      <c r="G43" s="64">
        <f t="shared" si="1"/>
        <v>5.3182135119953467E-3</v>
      </c>
      <c r="H43" s="32" cm="1">
        <f t="array" ref="H43">IFERROR(IF($D43="Bond",IFERROR(INDEX('Raw Data - Positions'!$I$8:$I$5924,SMALL(IF('Raw Data - Positions'!$E$8:$E$5924=$C$2,ROW('Raw Data - Positions'!$E$8:$E$5924)-7,""),ROWS($H$19:$H43))),""),$E43*$F43),"")</f>
        <v>21240</v>
      </c>
      <c r="I43" s="70"/>
      <c r="J43" s="116">
        <f t="shared" si="5"/>
        <v>-60.886458066105419</v>
      </c>
      <c r="K43" t="s">
        <v>528</v>
      </c>
      <c r="L43" s="115">
        <f>IFERROR(IF($K$5=Benchmark!$F$2,VLOOKUP(Dashboard!$K43,Benchmark!$C$5:$J$59,4,FALSE),IF(Dashboard!$K$5=Benchmark!$G$2,VLOOKUP(Dashboard!$K43,Benchmark!$C$5:$J$59,5,FALSE),IF(Dashboard!$K$5=Benchmark!$H$2,VLOOKUP(Dashboard!$K43,Benchmark!$C$5:$J$59,6,FALSE),IF(Dashboard!$K$5=Benchmark!$I$2,VLOOKUP(Dashboard!$K43,Benchmark!$C$5:$J$59,7,FALSE),IF(Dashboard!$K$5=Benchmark!$J$2,VLOOKUP(Dashboard!$K43,Benchmark!$C$5:$J$59,8,FALSE),""))))),"")</f>
        <v>5.0000000000000001E-3</v>
      </c>
      <c r="M43" s="116">
        <f t="shared" si="3"/>
        <v>108.11354193389458</v>
      </c>
      <c r="N43" s="108">
        <f>IFERROR(VLOOKUP(K43,'Raw Data - Positions'!$A$8:$H$500,8,FALSE),"")</f>
        <v>184.70500000000001</v>
      </c>
      <c r="O43" s="109">
        <f t="shared" si="4"/>
        <v>19969.1117629</v>
      </c>
    </row>
    <row r="44" spans="2:15">
      <c r="B44" t="str" cm="1">
        <f t="array" ref="B44">IFERROR(INDEX('Raw Data - Positions'!$A$8:$A$5924,SMALL(IF('Raw Data - Positions'!$E$8:$E$5924=$C$2,ROW('Raw Data - Positions'!$E$8:$E$5924)-7,""),ROWS($B$19:B44))),"")</f>
        <v>MO</v>
      </c>
      <c r="C44" t="str">
        <f>IFERROR(VLOOKUP(B44,'Raw Data - Positions'!$A$8:$B$9833,2,FALSE),"")</f>
        <v>Altria Group</v>
      </c>
      <c r="D44" s="30" t="str">
        <f>IFERROR(VLOOKUP(B44,Benchmark!$O$2:$Q$1000,3,FALSE),"")</f>
        <v>US Equity</v>
      </c>
      <c r="E44" cm="1">
        <f t="array" ref="E44">IFERROR(INDEX('Raw Data - Positions'!$D$8:$D$5924,SMALL(IF('Raw Data - Positions'!$E$8:$E$5924=$C$2,ROW('Raw Data - Positions'!$E$8:$E$5924)-7,""),ROWS($E$19:$E44))),"")</f>
        <v>331</v>
      </c>
      <c r="F44" s="1" cm="1">
        <f t="array" ref="F44">IFERROR(INDEX('Raw Data - Positions'!$H$8:$H$5924,SMALL(IF('Raw Data - Positions'!$E$8:$E$5924=$C$2,ROW('Raw Data - Positions'!$E$8:$E$5924)-7,""),ROWS($F$19:$F44))),"")</f>
        <v>125.45</v>
      </c>
      <c r="G44" s="64">
        <f t="shared" si="1"/>
        <v>1.0397044819275857E-2</v>
      </c>
      <c r="H44" s="32" cm="1">
        <f t="array" ref="H44">IFERROR(IF($D44="Bond",IFERROR(INDEX('Raw Data - Positions'!$I$8:$I$5924,SMALL(IF('Raw Data - Positions'!$E$8:$E$5924=$C$2,ROW('Raw Data - Positions'!$E$8:$E$5924)-7,""),ROWS($H$19:$H44))),""),$E44*$F44),"")</f>
        <v>41523.950000000004</v>
      </c>
      <c r="I44" s="70"/>
      <c r="J44" s="116">
        <f t="shared" si="5"/>
        <v>-4090.4645406745458</v>
      </c>
      <c r="K44" t="s">
        <v>530</v>
      </c>
      <c r="L44" s="115">
        <f>IFERROR(IF($K$5=Benchmark!$F$2,VLOOKUP(Dashboard!$K44,Benchmark!$C$5:$J$59,4,FALSE),IF(Dashboard!$K$5=Benchmark!$G$2,VLOOKUP(Dashboard!$K44,Benchmark!$C$5:$J$59,5,FALSE),IF(Dashboard!$K$5=Benchmark!$H$2,VLOOKUP(Dashboard!$K44,Benchmark!$C$5:$J$59,6,FALSE),IF(Dashboard!$K$5=Benchmark!$I$2,VLOOKUP(Dashboard!$K44,Benchmark!$C$5:$J$59,7,FALSE),IF(Dashboard!$K$5=Benchmark!$J$2,VLOOKUP(Dashboard!$K44,Benchmark!$C$5:$J$59,8,FALSE),""))))),"")</f>
        <v>5.0000000000000001E-3</v>
      </c>
      <c r="M44" s="116">
        <f t="shared" si="3"/>
        <v>363.07475932545452</v>
      </c>
      <c r="N44" s="108">
        <f>IFERROR(VLOOKUP(K44,'Raw Data - Positions'!$A$8:$H$500,8,FALSE),"")</f>
        <v>55</v>
      </c>
      <c r="O44" s="109">
        <f t="shared" si="4"/>
        <v>19969.1117629</v>
      </c>
    </row>
    <row r="45" spans="2:15">
      <c r="B45" t="str" cm="1">
        <f t="array" ref="B45">IFERROR(INDEX('Raw Data - Positions'!$A$8:$A$5924,SMALL(IF('Raw Data - Positions'!$E$8:$E$5924=$C$2,ROW('Raw Data - Positions'!$E$8:$E$5924)-7,""),ROWS($B$19:B45))),"")</f>
        <v>AMZN</v>
      </c>
      <c r="C45" t="str">
        <f>IFERROR(VLOOKUP(B45,'Raw Data - Positions'!$A$8:$B$9833,2,FALSE),"")</f>
        <v>Amazon</v>
      </c>
      <c r="D45" s="30" t="str">
        <f>IFERROR(VLOOKUP(B45,Benchmark!$O$2:$Q$1000,3,FALSE),"")</f>
        <v>US Equity</v>
      </c>
      <c r="E45" cm="1">
        <f t="array" ref="E45">IFERROR(INDEX('Raw Data - Positions'!$D$8:$D$5924,SMALL(IF('Raw Data - Positions'!$E$8:$E$5924=$C$2,ROW('Raw Data - Positions'!$E$8:$E$5924)-7,""),ROWS($E$19:$E45))),"")</f>
        <v>412</v>
      </c>
      <c r="F45" s="1" cm="1">
        <f t="array" ref="F45">IFERROR(INDEX('Raw Data - Positions'!$H$8:$H$5924,SMALL(IF('Raw Data - Positions'!$E$8:$E$5924=$C$2,ROW('Raw Data - Positions'!$E$8:$E$5924)-7,""),ROWS($F$19:$F45))),"")</f>
        <v>240.23</v>
      </c>
      <c r="G45" s="64">
        <f t="shared" si="1"/>
        <v>2.4781963558309628E-2</v>
      </c>
      <c r="H45" s="32" cm="1">
        <f t="array" ref="H45">IFERROR(IF($D45="Bond",IFERROR(INDEX('Raw Data - Positions'!$I$8:$I$5924,SMALL(IF('Raw Data - Positions'!$E$8:$E$5924=$C$2,ROW('Raw Data - Positions'!$E$8:$E$5924)-7,""),ROWS($H$19:$H45))),""),$E45*$F45),"")</f>
        <v>98974.76</v>
      </c>
      <c r="I45" s="70"/>
      <c r="J45" s="116">
        <f t="shared" si="5"/>
        <v>-128.96551567589609</v>
      </c>
      <c r="K45" t="s">
        <v>532</v>
      </c>
      <c r="L45" s="115">
        <f>IFERROR(IF($K$5=Benchmark!$F$2,VLOOKUP(Dashboard!$K45,Benchmark!$C$5:$J$59,4,FALSE),IF(Dashboard!$K$5=Benchmark!$G$2,VLOOKUP(Dashboard!$K45,Benchmark!$C$5:$J$59,5,FALSE),IF(Dashboard!$K$5=Benchmark!$H$2,VLOOKUP(Dashboard!$K45,Benchmark!$C$5:$J$59,6,FALSE),IF(Dashboard!$K$5=Benchmark!$I$2,VLOOKUP(Dashboard!$K45,Benchmark!$C$5:$J$59,7,FALSE),IF(Dashboard!$K$5=Benchmark!$J$2,VLOOKUP(Dashboard!$K45,Benchmark!$C$5:$J$59,8,FALSE),""))))),"")</f>
        <v>5.0000000000000001E-3</v>
      </c>
      <c r="M45" s="116">
        <f t="shared" si="3"/>
        <v>148.03448432410391</v>
      </c>
      <c r="N45" s="108">
        <f>IFERROR(VLOOKUP(K45,'Raw Data - Positions'!$A$8:$H$500,8,FALSE),"")</f>
        <v>134.89500000000001</v>
      </c>
      <c r="O45" s="109">
        <f t="shared" si="4"/>
        <v>19969.1117629</v>
      </c>
    </row>
    <row r="46" spans="2:15">
      <c r="B46" t="str" cm="1">
        <f t="array" ref="B46">IFERROR(INDEX('Raw Data - Positions'!$A$8:$A$5924,SMALL(IF('Raw Data - Positions'!$E$8:$E$5924=$C$2,ROW('Raw Data - Positions'!$E$8:$E$5924)-7,""),ROWS($B$19:B46))),"")</f>
        <v>AMCR</v>
      </c>
      <c r="C46" t="str">
        <f>IFERROR(VLOOKUP(B46,'Raw Data - Positions'!$A$8:$B$9833,2,FALSE),"")</f>
        <v>Amcor</v>
      </c>
      <c r="D46" s="30" t="str">
        <f>IFERROR(VLOOKUP(B46,Benchmark!$O$2:$Q$1000,3,FALSE),"")</f>
        <v>US Equity</v>
      </c>
      <c r="E46" cm="1">
        <f t="array" ref="E46">IFERROR(INDEX('Raw Data - Positions'!$D$8:$D$5924,SMALL(IF('Raw Data - Positions'!$E$8:$E$5924=$C$2,ROW('Raw Data - Positions'!$E$8:$E$5924)-7,""),ROWS($E$19:$E46))),"")</f>
        <v>1440</v>
      </c>
      <c r="F46" s="1" cm="1">
        <f t="array" ref="F46">IFERROR(INDEX('Raw Data - Positions'!$H$8:$H$5924,SMALL(IF('Raw Data - Positions'!$E$8:$E$5924=$C$2,ROW('Raw Data - Positions'!$E$8:$E$5924)-7,""),ROWS($F$19:$F46))),"")</f>
        <v>27.05</v>
      </c>
      <c r="G46" s="64">
        <f t="shared" si="1"/>
        <v>9.7530627457270598E-3</v>
      </c>
      <c r="H46" s="32" cm="1">
        <f t="array" ref="H46">IFERROR(IF($D46="Bond",IFERROR(INDEX('Raw Data - Positions'!$I$8:$I$5924,SMALL(IF('Raw Data - Positions'!$E$8:$E$5924=$C$2,ROW('Raw Data - Positions'!$E$8:$E$5924)-7,""),ROWS($H$19:$H46))),""),$E46*$F46),"")</f>
        <v>38952</v>
      </c>
      <c r="I46" s="70"/>
      <c r="J46" s="116">
        <f t="shared" si="5"/>
        <v>-47.111136227283808</v>
      </c>
      <c r="K46" t="s">
        <v>53</v>
      </c>
      <c r="L46" s="115">
        <f>IFERROR(IF($K$5=Benchmark!$F$2,VLOOKUP(Dashboard!$K46,Benchmark!$C$5:$J$59,4,FALSE),IF(Dashboard!$K$5=Benchmark!$G$2,VLOOKUP(Dashboard!$K46,Benchmark!$C$5:$J$59,5,FALSE),IF(Dashboard!$K$5=Benchmark!$H$2,VLOOKUP(Dashboard!$K46,Benchmark!$C$5:$J$59,6,FALSE),IF(Dashboard!$K$5=Benchmark!$I$2,VLOOKUP(Dashboard!$K46,Benchmark!$C$5:$J$59,7,FALSE),IF(Dashboard!$K$5=Benchmark!$J$2,VLOOKUP(Dashboard!$K46,Benchmark!$C$5:$J$59,8,FALSE),""))))),"")</f>
        <v>5.0000000000000001E-3</v>
      </c>
      <c r="M46" s="116">
        <f t="shared" si="3"/>
        <v>60.888863772716192</v>
      </c>
      <c r="N46" s="108">
        <f>IFERROR(VLOOKUP(K46,'Raw Data - Positions'!$A$8:$H$500,8,FALSE),"")</f>
        <v>327.96</v>
      </c>
      <c r="O46" s="109">
        <f t="shared" si="4"/>
        <v>19969.1117629</v>
      </c>
    </row>
    <row r="47" spans="2:15">
      <c r="B47" t="str" cm="1">
        <f t="array" ref="B47">IFERROR(INDEX('Raw Data - Positions'!$A$8:$A$5924,SMALL(IF('Raw Data - Positions'!$E$8:$E$5924=$C$2,ROW('Raw Data - Positions'!$E$8:$E$5924)-7,""),ROWS($B$19:B47))),"")</f>
        <v>AEE</v>
      </c>
      <c r="C47" t="str">
        <f>IFERROR(VLOOKUP(B47,'Raw Data - Positions'!$A$8:$B$9833,2,FALSE),"")</f>
        <v>Ameren Corp</v>
      </c>
      <c r="D47" s="30" t="str">
        <f>IFERROR(VLOOKUP(B47,Benchmark!$O$2:$Q$1000,3,FALSE),"")</f>
        <v>US Equity</v>
      </c>
      <c r="E47" cm="1">
        <f t="array" ref="E47">IFERROR(INDEX('Raw Data - Positions'!$D$8:$D$5924,SMALL(IF('Raw Data - Positions'!$E$8:$E$5924=$C$2,ROW('Raw Data - Positions'!$E$8:$E$5924)-7,""),ROWS($E$19:$E47))),"")</f>
        <v>288</v>
      </c>
      <c r="F47" s="1" cm="1">
        <f t="array" ref="F47">IFERROR(INDEX('Raw Data - Positions'!$H$8:$H$5924,SMALL(IF('Raw Data - Positions'!$E$8:$E$5924=$C$2,ROW('Raw Data - Positions'!$E$8:$E$5924)-7,""),ROWS($F$19:$F47))),"")</f>
        <v>126.08499999999999</v>
      </c>
      <c r="G47" s="64">
        <f t="shared" si="1"/>
        <v>9.0921620428465518E-3</v>
      </c>
      <c r="H47" s="32" cm="1">
        <f t="array" ref="H47">IFERROR(IF($D47="Bond",IFERROR(INDEX('Raw Data - Positions'!$I$8:$I$5924,SMALL(IF('Raw Data - Positions'!$E$8:$E$5924=$C$2,ROW('Raw Data - Positions'!$E$8:$E$5924)-7,""),ROWS($H$19:$H47))),""),$E47*$F47),"")</f>
        <v>36312.479999999996</v>
      </c>
      <c r="I47" s="70"/>
      <c r="J47" s="116">
        <f t="shared" si="5"/>
        <v>-2.8720638126553695</v>
      </c>
      <c r="K47" t="s">
        <v>52</v>
      </c>
      <c r="L47" s="115">
        <f>IFERROR(IF($K$5=Benchmark!$F$2,VLOOKUP(Dashboard!$K47,Benchmark!$C$5:$J$59,4,FALSE),IF(Dashboard!$K$5=Benchmark!$G$2,VLOOKUP(Dashboard!$K47,Benchmark!$C$5:$J$59,5,FALSE),IF(Dashboard!$K$5=Benchmark!$H$2,VLOOKUP(Dashboard!$K47,Benchmark!$C$5:$J$59,6,FALSE),IF(Dashboard!$K$5=Benchmark!$I$2,VLOOKUP(Dashboard!$K47,Benchmark!$C$5:$J$59,7,FALSE),IF(Dashboard!$K$5=Benchmark!$J$2,VLOOKUP(Dashboard!$K47,Benchmark!$C$5:$J$59,8,FALSE),""))))),"")</f>
        <v>5.0000000000000001E-3</v>
      </c>
      <c r="M47" s="116">
        <f t="shared" si="3"/>
        <v>45.127936187344631</v>
      </c>
      <c r="N47" s="108">
        <f>IFERROR(VLOOKUP(K47,'Raw Data - Positions'!$A$8:$H$500,8,FALSE),"")</f>
        <v>442.5</v>
      </c>
      <c r="O47" s="109">
        <f t="shared" si="4"/>
        <v>19969.1117629</v>
      </c>
    </row>
    <row r="48" spans="2:15">
      <c r="B48" t="str" cm="1">
        <f t="array" ref="B48">IFERROR(INDEX('Raw Data - Positions'!$A$8:$A$5924,SMALL(IF('Raw Data - Positions'!$E$8:$E$5924=$C$2,ROW('Raw Data - Positions'!$E$8:$E$5924)-7,""),ROWS($B$19:B48))),"")</f>
        <v>AAL</v>
      </c>
      <c r="C48" t="str">
        <f>IFERROR(VLOOKUP(B48,'Raw Data - Positions'!$A$8:$B$9833,2,FALSE),"")</f>
        <v>American Airlines Group</v>
      </c>
      <c r="D48" s="30" t="str">
        <f>IFERROR(VLOOKUP(B48,Benchmark!$O$2:$Q$1000,3,FALSE),"")</f>
        <v>US Equity</v>
      </c>
      <c r="E48" cm="1">
        <f t="array" ref="E48">IFERROR(INDEX('Raw Data - Positions'!$D$8:$D$5924,SMALL(IF('Raw Data - Positions'!$E$8:$E$5924=$C$2,ROW('Raw Data - Positions'!$E$8:$E$5924)-7,""),ROWS($E$19:$E48))),"")</f>
        <v>258</v>
      </c>
      <c r="F48" s="1" cm="1">
        <f t="array" ref="F48">IFERROR(INDEX('Raw Data - Positions'!$H$8:$H$5924,SMALL(IF('Raw Data - Positions'!$E$8:$E$5924=$C$2,ROW('Raw Data - Positions'!$E$8:$E$5924)-7,""),ROWS($F$19:$F48))),"")</f>
        <v>145.91</v>
      </c>
      <c r="G48" s="64">
        <f t="shared" si="1"/>
        <v>9.4257522435071649E-3</v>
      </c>
      <c r="H48" s="32" cm="1">
        <f t="array" ref="H48">IFERROR(IF($D48="Bond",IFERROR(INDEX('Raw Data - Positions'!$I$8:$I$5924,SMALL(IF('Raw Data - Positions'!$E$8:$E$5924=$C$2,ROW('Raw Data - Positions'!$E$8:$E$5924)-7,""),ROWS($H$19:$H48))),""),$E48*$F48),"")</f>
        <v>37644.78</v>
      </c>
      <c r="I48" s="70"/>
      <c r="J48" s="116">
        <f t="shared" si="5"/>
        <v>-171.82015334475886</v>
      </c>
      <c r="K48" t="s">
        <v>149</v>
      </c>
      <c r="L48" s="115">
        <f>IFERROR(IF($K$5=Benchmark!$F$2,VLOOKUP(Dashboard!$K48,Benchmark!$C$5:$J$59,4,FALSE),IF(Dashboard!$K$5=Benchmark!$G$2,VLOOKUP(Dashboard!$K48,Benchmark!$C$5:$J$59,5,FALSE),IF(Dashboard!$K$5=Benchmark!$H$2,VLOOKUP(Dashboard!$K48,Benchmark!$C$5:$J$59,6,FALSE),IF(Dashboard!$K$5=Benchmark!$I$2,VLOOKUP(Dashboard!$K48,Benchmark!$C$5:$J$59,7,FALSE),IF(Dashboard!$K$5=Benchmark!$J$2,VLOOKUP(Dashboard!$K48,Benchmark!$C$5:$J$59,8,FALSE),""))))),"")</f>
        <v>5.0000000000000001E-3</v>
      </c>
      <c r="M48" s="116">
        <f t="shared" si="3"/>
        <v>159.17984665524114</v>
      </c>
      <c r="N48" s="108">
        <f>IFERROR(VLOOKUP(K48,'Raw Data - Positions'!$A$8:$H$500,8,FALSE),"")</f>
        <v>125.45</v>
      </c>
      <c r="O48" s="109">
        <f t="shared" si="4"/>
        <v>19969.1117629</v>
      </c>
    </row>
    <row r="49" spans="2:15">
      <c r="B49" t="str" cm="1">
        <f t="array" ref="B49">IFERROR(INDEX('Raw Data - Positions'!$A$8:$A$5924,SMALL(IF('Raw Data - Positions'!$E$8:$E$5924=$C$2,ROW('Raw Data - Positions'!$E$8:$E$5924)-7,""),ROWS($B$19:B49))),"")</f>
        <v>AEP</v>
      </c>
      <c r="C49" t="str">
        <f>IFERROR(VLOOKUP(B49,'Raw Data - Positions'!$A$8:$B$9833,2,FALSE),"")</f>
        <v>American Electric Power</v>
      </c>
      <c r="D49" s="30" t="str">
        <f>IFERROR(VLOOKUP(B49,Benchmark!$O$2:$Q$1000,3,FALSE),"")</f>
        <v>US Equity</v>
      </c>
      <c r="E49" cm="1">
        <f t="array" ref="E49">IFERROR(INDEX('Raw Data - Positions'!$D$8:$D$5924,SMALL(IF('Raw Data - Positions'!$E$8:$E$5924=$C$2,ROW('Raw Data - Positions'!$E$8:$E$5924)-7,""),ROWS($E$19:$E49))),"")</f>
        <v>2586</v>
      </c>
      <c r="F49" s="1" cm="1">
        <f t="array" ref="F49">IFERROR(INDEX('Raw Data - Positions'!$H$8:$H$5924,SMALL(IF('Raw Data - Positions'!$E$8:$E$5924=$C$2,ROW('Raw Data - Positions'!$E$8:$E$5924)-7,""),ROWS($F$19:$F49))),"")</f>
        <v>20.335000000000001</v>
      </c>
      <c r="G49" s="64">
        <f t="shared" si="1"/>
        <v>1.3166912635968741E-2</v>
      </c>
      <c r="H49" s="32" cm="1">
        <f t="array" ref="H49">IFERROR(IF($D49="Bond",IFERROR(INDEX('Raw Data - Positions'!$I$8:$I$5924,SMALL(IF('Raw Data - Positions'!$E$8:$E$5924=$C$2,ROW('Raw Data - Positions'!$E$8:$E$5924)-7,""),ROWS($H$19:$H49))),""),$E49*$F49),"")</f>
        <v>52586.310000000005</v>
      </c>
      <c r="I49" s="70"/>
      <c r="J49" s="116">
        <f t="shared" si="5"/>
        <v>-328.87502908504348</v>
      </c>
      <c r="K49" t="s">
        <v>31</v>
      </c>
      <c r="L49" s="115">
        <f>IFERROR(IF($K$5=Benchmark!$F$2,VLOOKUP(Dashboard!$K49,Benchmark!$C$5:$J$59,4,FALSE),IF(Dashboard!$K$5=Benchmark!$G$2,VLOOKUP(Dashboard!$K49,Benchmark!$C$5:$J$59,5,FALSE),IF(Dashboard!$K$5=Benchmark!$H$2,VLOOKUP(Dashboard!$K49,Benchmark!$C$5:$J$59,6,FALSE),IF(Dashboard!$K$5=Benchmark!$I$2,VLOOKUP(Dashboard!$K49,Benchmark!$C$5:$J$59,7,FALSE),IF(Dashboard!$K$5=Benchmark!$J$2,VLOOKUP(Dashboard!$K49,Benchmark!$C$5:$J$59,8,FALSE),""))))),"")</f>
        <v>5.0000000000000001E-3</v>
      </c>
      <c r="M49" s="116">
        <f t="shared" si="3"/>
        <v>83.124970914956506</v>
      </c>
      <c r="N49" s="108">
        <f>IFERROR(VLOOKUP(K49,'Raw Data - Positions'!$A$8:$H$500,8,FALSE),"")</f>
        <v>240.23</v>
      </c>
      <c r="O49" s="109">
        <f t="shared" si="4"/>
        <v>19969.1117629</v>
      </c>
    </row>
    <row r="50" spans="2:15">
      <c r="B50" t="str" cm="1">
        <f t="array" ref="B50">IFERROR(INDEX('Raw Data - Positions'!$A$8:$A$5924,SMALL(IF('Raw Data - Positions'!$E$8:$E$5924=$C$2,ROW('Raw Data - Positions'!$E$8:$E$5924)-7,""),ROWS($B$19:B50))),"")</f>
        <v>AXP</v>
      </c>
      <c r="C50" t="str">
        <f>IFERROR(VLOOKUP(B50,'Raw Data - Positions'!$A$8:$B$9833,2,FALSE),"")</f>
        <v>American Express</v>
      </c>
      <c r="D50" s="30" t="str">
        <f>IFERROR(VLOOKUP(B50,Benchmark!$O$2:$Q$1000,3,FALSE),"")</f>
        <v>US Equity</v>
      </c>
      <c r="E50" cm="1">
        <f t="array" ref="E50">IFERROR(INDEX('Raw Data - Positions'!$D$8:$D$5924,SMALL(IF('Raw Data - Positions'!$E$8:$E$5924=$C$2,ROW('Raw Data - Positions'!$E$8:$E$5924)-7,""),ROWS($E$19:$E50))),"")</f>
        <v>1203</v>
      </c>
      <c r="F50" s="1" cm="1">
        <f t="array" ref="F50">IFERROR(INDEX('Raw Data - Positions'!$H$8:$H$5924,SMALL(IF('Raw Data - Positions'!$E$8:$E$5924=$C$2,ROW('Raw Data - Positions'!$E$8:$E$5924)-7,""),ROWS($F$19:$F50))),"")</f>
        <v>40.42</v>
      </c>
      <c r="G50" s="64">
        <f t="shared" si="1"/>
        <v>1.2175118397188647E-2</v>
      </c>
      <c r="H50" s="32" cm="1">
        <f t="array" ref="H50">IFERROR(IF($D50="Bond",IFERROR(INDEX('Raw Data - Positions'!$I$8:$I$5924,SMALL(IF('Raw Data - Positions'!$E$8:$E$5924=$C$2,ROW('Raw Data - Positions'!$E$8:$E$5924)-7,""),ROWS($H$19:$H50))),""),$E50*$F50),"")</f>
        <v>48625.26</v>
      </c>
      <c r="I50" s="70"/>
      <c r="J50" s="116">
        <f t="shared" si="5"/>
        <v>-701.77035996672828</v>
      </c>
      <c r="K50" t="s">
        <v>538</v>
      </c>
      <c r="L50" s="115">
        <f>IFERROR(IF($K$5=Benchmark!$F$2,VLOOKUP(Dashboard!$K50,Benchmark!$C$5:$J$59,4,FALSE),IF(Dashboard!$K$5=Benchmark!$G$2,VLOOKUP(Dashboard!$K50,Benchmark!$C$5:$J$59,5,FALSE),IF(Dashboard!$K$5=Benchmark!$H$2,VLOOKUP(Dashboard!$K50,Benchmark!$C$5:$J$59,6,FALSE),IF(Dashboard!$K$5=Benchmark!$I$2,VLOOKUP(Dashboard!$K50,Benchmark!$C$5:$J$59,7,FALSE),IF(Dashboard!$K$5=Benchmark!$J$2,VLOOKUP(Dashboard!$K50,Benchmark!$C$5:$J$59,8,FALSE),""))))),"")</f>
        <v>5.0000000000000001E-3</v>
      </c>
      <c r="M50" s="116">
        <f t="shared" si="3"/>
        <v>738.22964003327172</v>
      </c>
      <c r="N50" s="108">
        <f>IFERROR(VLOOKUP(K50,'Raw Data - Positions'!$A$8:$H$500,8,FALSE),"")</f>
        <v>27.05</v>
      </c>
      <c r="O50" s="109">
        <f t="shared" si="4"/>
        <v>19969.1117629</v>
      </c>
    </row>
    <row r="51" spans="2:15">
      <c r="B51" t="str" cm="1">
        <f t="array" ref="B51">IFERROR(INDEX('Raw Data - Positions'!$A$8:$A$5924,SMALL(IF('Raw Data - Positions'!$E$8:$E$5924=$C$2,ROW('Raw Data - Positions'!$E$8:$E$5924)-7,""),ROWS($B$19:B51))),"")</f>
        <v>AIG</v>
      </c>
      <c r="C51" t="str">
        <f>IFERROR(VLOOKUP(B51,'Raw Data - Positions'!$A$8:$B$9833,2,FALSE),"")</f>
        <v>American International Group</v>
      </c>
      <c r="D51" s="30" t="str">
        <f>IFERROR(VLOOKUP(B51,Benchmark!$O$2:$Q$1000,3,FALSE),"")</f>
        <v>US Equity</v>
      </c>
      <c r="E51" cm="1">
        <f t="array" ref="E51">IFERROR(INDEX('Raw Data - Positions'!$D$8:$D$5924,SMALL(IF('Raw Data - Positions'!$E$8:$E$5924=$C$2,ROW('Raw Data - Positions'!$E$8:$E$5924)-7,""),ROWS($E$19:$E51))),"")</f>
        <v>6938</v>
      </c>
      <c r="F51" s="1" cm="1">
        <f t="array" ref="F51">IFERROR(INDEX('Raw Data - Positions'!$H$8:$H$5924,SMALL(IF('Raw Data - Positions'!$E$8:$E$5924=$C$2,ROW('Raw Data - Positions'!$E$8:$E$5924)-7,""),ROWS($F$19:$F51))),"")</f>
        <v>12.414999999999999</v>
      </c>
      <c r="G51" s="64">
        <f t="shared" si="1"/>
        <v>2.1567126025111457E-2</v>
      </c>
      <c r="H51" s="32" cm="1">
        <f t="array" ref="H51">IFERROR(IF($D51="Bond",IFERROR(INDEX('Raw Data - Positions'!$I$8:$I$5924,SMALL(IF('Raw Data - Positions'!$E$8:$E$5924=$C$2,ROW('Raw Data - Positions'!$E$8:$E$5924)-7,""),ROWS($H$19:$H51))),""),$E51*$F51),"")</f>
        <v>86135.26999999999</v>
      </c>
      <c r="I51" s="70"/>
      <c r="J51" s="116">
        <f t="shared" si="5"/>
        <v>-129.62182842606177</v>
      </c>
      <c r="K51" t="s">
        <v>540</v>
      </c>
      <c r="L51" s="115">
        <f>IFERROR(IF($K$5=Benchmark!$F$2,VLOOKUP(Dashboard!$K51,Benchmark!$C$5:$J$59,4,FALSE),IF(Dashboard!$K$5=Benchmark!$G$2,VLOOKUP(Dashboard!$K51,Benchmark!$C$5:$J$59,5,FALSE),IF(Dashboard!$K$5=Benchmark!$H$2,VLOOKUP(Dashboard!$K51,Benchmark!$C$5:$J$59,6,FALSE),IF(Dashboard!$K$5=Benchmark!$I$2,VLOOKUP(Dashboard!$K51,Benchmark!$C$5:$J$59,7,FALSE),IF(Dashboard!$K$5=Benchmark!$J$2,VLOOKUP(Dashboard!$K51,Benchmark!$C$5:$J$59,8,FALSE),""))))),"")</f>
        <v>5.0000000000000001E-3</v>
      </c>
      <c r="M51" s="116">
        <f t="shared" si="3"/>
        <v>158.37817157393823</v>
      </c>
      <c r="N51" s="108">
        <f>IFERROR(VLOOKUP(K51,'Raw Data - Positions'!$A$8:$H$500,8,FALSE),"")</f>
        <v>126.08499999999999</v>
      </c>
      <c r="O51" s="109">
        <f t="shared" si="4"/>
        <v>19969.1117629</v>
      </c>
    </row>
    <row r="52" spans="2:15">
      <c r="B52" t="str" cm="1">
        <f t="array" ref="B52">IFERROR(INDEX('Raw Data - Positions'!$A$8:$A$5924,SMALL(IF('Raw Data - Positions'!$E$8:$E$5924=$C$2,ROW('Raw Data - Positions'!$E$8:$E$5924)-7,""),ROWS($B$19:B52))),"")</f>
        <v>AMT</v>
      </c>
      <c r="C52" t="str">
        <f>IFERROR(VLOOKUP(B52,'Raw Data - Positions'!$A$8:$B$9833,2,FALSE),"")</f>
        <v>American Tower</v>
      </c>
      <c r="D52" s="30" t="str">
        <f>IFERROR(VLOOKUP(B52,Benchmark!$O$2:$Q$1000,3,FALSE),"")</f>
        <v>US Equity</v>
      </c>
      <c r="E52" cm="1">
        <f t="array" ref="E52">IFERROR(INDEX('Raw Data - Positions'!$D$8:$D$5924,SMALL(IF('Raw Data - Positions'!$E$8:$E$5924=$C$2,ROW('Raw Data - Positions'!$E$8:$E$5924)-7,""),ROWS($E$19:$E52))),"")</f>
        <v>143</v>
      </c>
      <c r="F52" s="1" cm="1">
        <f t="array" ref="F52">IFERROR(INDEX('Raw Data - Positions'!$H$8:$H$5924,SMALL(IF('Raw Data - Positions'!$E$8:$E$5924=$C$2,ROW('Raw Data - Positions'!$E$8:$E$5924)-7,""),ROWS($F$19:$F52))),"")</f>
        <v>288.79000000000002</v>
      </c>
      <c r="G52" s="64">
        <f t="shared" si="1"/>
        <v>1.034021204606716E-2</v>
      </c>
      <c r="H52" s="32" cm="1">
        <f t="array" ref="H52">IFERROR(IF($D52="Bond",IFERROR(INDEX('Raw Data - Positions'!$I$8:$I$5924,SMALL(IF('Raw Data - Positions'!$E$8:$E$5924=$C$2,ROW('Raw Data - Positions'!$E$8:$E$5924)-7,""),ROWS($H$19:$H52))),""),$E52*$F52),"")</f>
        <v>41296.97</v>
      </c>
      <c r="I52" s="70"/>
      <c r="J52" s="116">
        <f t="shared" si="5"/>
        <v>-121.14089669727915</v>
      </c>
      <c r="K52" t="s">
        <v>542</v>
      </c>
      <c r="L52" s="115">
        <f>IFERROR(IF($K$5=Benchmark!$F$2,VLOOKUP(Dashboard!$K52,Benchmark!$C$5:$J$59,4,FALSE),IF(Dashboard!$K$5=Benchmark!$G$2,VLOOKUP(Dashboard!$K52,Benchmark!$C$5:$J$59,5,FALSE),IF(Dashboard!$K$5=Benchmark!$H$2,VLOOKUP(Dashboard!$K52,Benchmark!$C$5:$J$59,6,FALSE),IF(Dashboard!$K$5=Benchmark!$I$2,VLOOKUP(Dashboard!$K52,Benchmark!$C$5:$J$59,7,FALSE),IF(Dashboard!$K$5=Benchmark!$J$2,VLOOKUP(Dashboard!$K52,Benchmark!$C$5:$J$59,8,FALSE),""))))),"")</f>
        <v>5.0000000000000001E-3</v>
      </c>
      <c r="M52" s="116">
        <f t="shared" si="3"/>
        <v>136.85910330272085</v>
      </c>
      <c r="N52" s="108">
        <f>IFERROR(VLOOKUP(K52,'Raw Data - Positions'!$A$8:$H$500,8,FALSE),"")</f>
        <v>145.91</v>
      </c>
      <c r="O52" s="109">
        <f t="shared" si="4"/>
        <v>19969.1117629</v>
      </c>
    </row>
    <row r="53" spans="2:15">
      <c r="B53" t="str" cm="1">
        <f t="array" ref="B53">IFERROR(INDEX('Raw Data - Positions'!$A$8:$A$5924,SMALL(IF('Raw Data - Positions'!$E$8:$E$5924=$C$2,ROW('Raw Data - Positions'!$E$8:$E$5924)-7,""),ROWS($B$19:B53))),"")</f>
        <v>EEM</v>
      </c>
      <c r="C53" t="str">
        <f>IFERROR(VLOOKUP(B53,'Raw Data - Positions'!$A$8:$B$9833,2,FALSE),"")</f>
        <v>iShares MSCI Emerging Markets ETF</v>
      </c>
      <c r="D53" s="30" t="str">
        <f>IFERROR(VLOOKUP(B53,Benchmark!$O$2:$Q$1000,3,FALSE),"")</f>
        <v>Emerging</v>
      </c>
      <c r="E53" cm="1">
        <f t="array" ref="E53">IFERROR(INDEX('Raw Data - Positions'!$D$8:$D$5924,SMALL(IF('Raw Data - Positions'!$E$8:$E$5924=$C$2,ROW('Raw Data - Positions'!$E$8:$E$5924)-7,""),ROWS($E$19:$E53))),"")</f>
        <v>337</v>
      </c>
      <c r="F53" s="1" cm="1">
        <f t="array" ref="F53">IFERROR(INDEX('Raw Data - Positions'!$H$8:$H$5924,SMALL(IF('Raw Data - Positions'!$E$8:$E$5924=$C$2,ROW('Raw Data - Positions'!$E$8:$E$5924)-7,""),ROWS($F$19:$F53))),"")</f>
        <v>78.644999999999996</v>
      </c>
      <c r="G53" s="64">
        <f t="shared" si="1"/>
        <v>6.6360901062309102E-3</v>
      </c>
      <c r="H53" s="32" cm="1">
        <f t="array" ref="H53">IFERROR(IF($D53="Bond",IFERROR(INDEX('Raw Data - Positions'!$I$8:$I$5924,SMALL(IF('Raw Data - Positions'!$E$8:$E$5924=$C$2,ROW('Raw Data - Positions'!$E$8:$E$5924)-7,""),ROWS($H$19:$H53))),""),$E53*$F53),"")</f>
        <v>26503.364999999998</v>
      </c>
      <c r="J53" s="116">
        <f t="shared" si="5"/>
        <v>-1603.9930286255226</v>
      </c>
      <c r="K53" t="s">
        <v>544</v>
      </c>
      <c r="L53" s="115">
        <f>IFERROR(IF($K$5=Benchmark!$F$2,VLOOKUP(Dashboard!$K53,Benchmark!$C$5:$J$59,4,FALSE),IF(Dashboard!$K$5=Benchmark!$G$2,VLOOKUP(Dashboard!$K53,Benchmark!$C$5:$J$59,5,FALSE),IF(Dashboard!$K$5=Benchmark!$H$2,VLOOKUP(Dashboard!$K53,Benchmark!$C$5:$J$59,6,FALSE),IF(Dashboard!$K$5=Benchmark!$I$2,VLOOKUP(Dashboard!$K53,Benchmark!$C$5:$J$59,7,FALSE),IF(Dashboard!$K$5=Benchmark!$J$2,VLOOKUP(Dashboard!$K53,Benchmark!$C$5:$J$59,8,FALSE),""))))),"")</f>
        <v>5.0000000000000001E-3</v>
      </c>
      <c r="M53" s="116">
        <f t="shared" si="3"/>
        <v>982.00697137447742</v>
      </c>
      <c r="N53" s="108">
        <f>IFERROR(VLOOKUP(K53,'Raw Data - Positions'!$A$8:$H$500,8,FALSE),"")</f>
        <v>20.335000000000001</v>
      </c>
      <c r="O53" s="109">
        <f t="shared" si="4"/>
        <v>19969.1117629</v>
      </c>
    </row>
    <row r="54" spans="2:15">
      <c r="B54" t="str" cm="1">
        <f t="array" ref="B54">IFERROR(INDEX('Raw Data - Positions'!$A$8:$A$5924,SMALL(IF('Raw Data - Positions'!$E$8:$E$5924=$C$2,ROW('Raw Data - Positions'!$E$8:$E$5924)-7,""),ROWS($B$19:B54))),"")</f>
        <v>IEMG</v>
      </c>
      <c r="C54" t="str">
        <f>IFERROR(VLOOKUP(B54,'Raw Data - Positions'!$A$8:$B$9833,2,FALSE),"")</f>
        <v>iShares Core MSCI EM ETF</v>
      </c>
      <c r="D54" s="30" t="str">
        <f>IFERROR(VLOOKUP(B54,Benchmark!$O$2:$Q$1000,3,FALSE),"")</f>
        <v>Emerging</v>
      </c>
      <c r="E54" cm="1">
        <f t="array" ref="E54">IFERROR(INDEX('Raw Data - Positions'!$D$8:$D$5924,SMALL(IF('Raw Data - Positions'!$E$8:$E$5924=$C$2,ROW('Raw Data - Positions'!$E$8:$E$5924)-7,""),ROWS($E$19:$E54))),"")</f>
        <v>51</v>
      </c>
      <c r="F54" s="1" cm="1">
        <f t="array" ref="F54">IFERROR(INDEX('Raw Data - Positions'!$H$8:$H$5924,SMALL(IF('Raw Data - Positions'!$E$8:$E$5924=$C$2,ROW('Raw Data - Positions'!$E$8:$E$5924)-7,""),ROWS($F$19:$F54))),"")</f>
        <v>282.38</v>
      </c>
      <c r="G54" s="64">
        <f t="shared" si="1"/>
        <v>3.605914016354969E-3</v>
      </c>
      <c r="H54" s="32" cm="1">
        <f t="array" ref="H54">IFERROR(IF($D54="Bond",IFERROR(INDEX('Raw Data - Positions'!$I$8:$I$5924,SMALL(IF('Raw Data - Positions'!$E$8:$E$5924=$C$2,ROW('Raw Data - Positions'!$E$8:$E$5924)-7,""),ROWS($H$19:$H54))),""),$E54*$F54),"")</f>
        <v>14401.38</v>
      </c>
      <c r="J54" s="116">
        <f t="shared" si="5"/>
        <v>-708.95962981444836</v>
      </c>
      <c r="K54" t="s">
        <v>34</v>
      </c>
      <c r="L54" s="115">
        <f>IFERROR(IF($K$5=Benchmark!$F$2,VLOOKUP(Dashboard!$K54,Benchmark!$C$5:$J$59,4,FALSE),IF(Dashboard!$K$5=Benchmark!$G$2,VLOOKUP(Dashboard!$K54,Benchmark!$C$5:$J$59,5,FALSE),IF(Dashboard!$K$5=Benchmark!$H$2,VLOOKUP(Dashboard!$K54,Benchmark!$C$5:$J$59,6,FALSE),IF(Dashboard!$K$5=Benchmark!$I$2,VLOOKUP(Dashboard!$K54,Benchmark!$C$5:$J$59,7,FALSE),IF(Dashboard!$K$5=Benchmark!$J$2,VLOOKUP(Dashboard!$K54,Benchmark!$C$5:$J$59,8,FALSE),""))))),"")</f>
        <v>5.0000000000000001E-3</v>
      </c>
      <c r="M54" s="116">
        <f t="shared" si="3"/>
        <v>494.04037018555169</v>
      </c>
      <c r="N54" s="108">
        <f>IFERROR(VLOOKUP(K54,'Raw Data - Positions'!$A$8:$H$500,8,FALSE),"")</f>
        <v>40.42</v>
      </c>
      <c r="O54" s="109">
        <f t="shared" si="4"/>
        <v>19969.1117629</v>
      </c>
    </row>
    <row r="55" spans="2:15" ht="14.25" customHeight="1">
      <c r="B55" t="str" cm="1">
        <f t="array" ref="B55">IFERROR(INDEX('Raw Data - Positions'!$A$8:$A$5924,SMALL(IF('Raw Data - Positions'!$E$8:$E$5924=$C$2,ROW('Raw Data - Positions'!$E$8:$E$5924)-7,""),ROWS($B$19:B55))),"")</f>
        <v>VWO</v>
      </c>
      <c r="C55" t="str">
        <f>IFERROR(VLOOKUP(B55,'Raw Data - Positions'!$A$8:$B$9833,2,FALSE),"")</f>
        <v>Vanguard FTSE Emerging Markets ETF</v>
      </c>
      <c r="D55" s="30" t="str">
        <f>IFERROR(VLOOKUP(B55,Benchmark!$O$2:$Q$1000,3,FALSE),"")</f>
        <v>Emerging</v>
      </c>
      <c r="E55" cm="1">
        <f t="array" ref="E55">IFERROR(INDEX('Raw Data - Positions'!$D$8:$D$5924,SMALL(IF('Raw Data - Positions'!$E$8:$E$5924=$C$2,ROW('Raw Data - Positions'!$E$8:$E$5924)-7,""),ROWS($E$19:$E55))),"")</f>
        <v>399</v>
      </c>
      <c r="F55" s="1" cm="1">
        <f t="array" ref="F55">IFERROR(INDEX('Raw Data - Positions'!$H$8:$H$5924,SMALL(IF('Raw Data - Positions'!$E$8:$E$5924=$C$2,ROW('Raw Data - Positions'!$E$8:$E$5924)-7,""),ROWS($F$19:$F55))),"")</f>
        <v>94.265000000000001</v>
      </c>
      <c r="G55" s="64">
        <f t="shared" si="1"/>
        <v>9.4174782149994488E-3</v>
      </c>
      <c r="H55" s="32" cm="1">
        <f t="array" ref="H55">IFERROR(IF($D55="Bond",IFERROR(INDEX('Raw Data - Positions'!$I$8:$I$5924,SMALL(IF('Raw Data - Positions'!$E$8:$E$5924=$C$2,ROW('Raw Data - Positions'!$E$8:$E$5924)-7,""),ROWS($H$19:$H55))),""),$E55*$F55),"")</f>
        <v>37611.735000000001</v>
      </c>
      <c r="J55" s="116">
        <f t="shared" si="5"/>
        <v>-5329.5334866774065</v>
      </c>
      <c r="K55" t="s">
        <v>547</v>
      </c>
      <c r="L55" s="115">
        <f>IFERROR(IF($K$5=Benchmark!$F$2,VLOOKUP(Dashboard!$K55,Benchmark!$C$5:$J$59,4,FALSE),IF(Dashboard!$K$5=Benchmark!$G$2,VLOOKUP(Dashboard!$K55,Benchmark!$C$5:$J$59,5,FALSE),IF(Dashboard!$K$5=Benchmark!$H$2,VLOOKUP(Dashboard!$K55,Benchmark!$C$5:$J$59,6,FALSE),IF(Dashboard!$K$5=Benchmark!$I$2,VLOOKUP(Dashboard!$K55,Benchmark!$C$5:$J$59,7,FALSE),IF(Dashboard!$K$5=Benchmark!$J$2,VLOOKUP(Dashboard!$K55,Benchmark!$C$5:$J$59,8,FALSE),""))))),"")</f>
        <v>5.0000000000000001E-3</v>
      </c>
      <c r="M55" s="116">
        <f t="shared" si="3"/>
        <v>1608.4665133225938</v>
      </c>
      <c r="N55" s="108">
        <f>IFERROR(VLOOKUP(K55,'Raw Data - Positions'!$A$8:$H$500,8,FALSE),"")</f>
        <v>12.414999999999999</v>
      </c>
      <c r="O55" s="109">
        <f t="shared" si="4"/>
        <v>19969.1117629</v>
      </c>
    </row>
    <row r="56" spans="2:15" ht="14.25" customHeight="1">
      <c r="B56" t="str" cm="1">
        <f t="array" ref="B56">IFERROR(INDEX('Raw Data - Positions'!$A$8:$A$5924,SMALL(IF('Raw Data - Positions'!$E$8:$E$5924=$C$2,ROW('Raw Data - Positions'!$E$8:$E$5924)-7,""),ROWS($B$19:B56))),"")</f>
        <v>VEA</v>
      </c>
      <c r="C56" t="str">
        <f>IFERROR(VLOOKUP(B56,'Raw Data - Positions'!$A$8:$B$9833,2,FALSE),"")</f>
        <v>Vanguard FTSE Developed Markets ETF</v>
      </c>
      <c r="D56" s="30" t="str">
        <f>IFERROR(VLOOKUP(B56,Benchmark!$O$2:$Q$1000,3,FALSE),"")</f>
        <v>Intl</v>
      </c>
      <c r="E56" cm="1">
        <f t="array" ref="E56">IFERROR(INDEX('Raw Data - Positions'!$D$8:$D$5924,SMALL(IF('Raw Data - Positions'!$E$8:$E$5924=$C$2,ROW('Raw Data - Positions'!$E$8:$E$5924)-7,""),ROWS($E$19:$E56))),"")</f>
        <v>658</v>
      </c>
      <c r="F56" s="1" cm="1">
        <f t="array" ref="F56">IFERROR(INDEX('Raw Data - Positions'!$H$8:$H$5924,SMALL(IF('Raw Data - Positions'!$E$8:$E$5924=$C$2,ROW('Raw Data - Positions'!$E$8:$E$5924)-7,""),ROWS($F$19:$F56))),"")</f>
        <v>126.29</v>
      </c>
      <c r="G56" s="64">
        <f t="shared" si="1"/>
        <v>2.080683932932529E-2</v>
      </c>
      <c r="H56" s="32" cm="1">
        <f t="array" ref="H56">IFERROR(IF($D56="Bond",IFERROR(INDEX('Raw Data - Positions'!$I$8:$I$5924,SMALL(IF('Raw Data - Positions'!$E$8:$E$5924=$C$2,ROW('Raw Data - Positions'!$E$8:$E$5924)-7,""),ROWS($H$19:$H56))),""),$E56*$F56),"")</f>
        <v>83098.820000000007</v>
      </c>
      <c r="J56" s="116">
        <f t="shared" si="5"/>
        <v>-73.85248186259912</v>
      </c>
      <c r="K56" t="s">
        <v>549</v>
      </c>
      <c r="L56" s="115">
        <f>IFERROR(IF($K$5=Benchmark!$F$2,VLOOKUP(Dashboard!$K56,Benchmark!$C$5:$J$59,4,FALSE),IF(Dashboard!$K$5=Benchmark!$G$2,VLOOKUP(Dashboard!$K56,Benchmark!$C$5:$J$59,5,FALSE),IF(Dashboard!$K$5=Benchmark!$H$2,VLOOKUP(Dashboard!$K56,Benchmark!$C$5:$J$59,6,FALSE),IF(Dashboard!$K$5=Benchmark!$I$2,VLOOKUP(Dashboard!$K56,Benchmark!$C$5:$J$59,7,FALSE),IF(Dashboard!$K$5=Benchmark!$J$2,VLOOKUP(Dashboard!$K56,Benchmark!$C$5:$J$59,8,FALSE),""))))),"")</f>
        <v>5.0000000000000001E-3</v>
      </c>
      <c r="M56" s="116">
        <f t="shared" si="3"/>
        <v>69.14751813740088</v>
      </c>
      <c r="N56" s="108">
        <f>IFERROR(VLOOKUP(K56,'Raw Data - Positions'!$A$8:$H$500,8,FALSE),"")</f>
        <v>288.79000000000002</v>
      </c>
      <c r="O56" s="109">
        <f t="shared" si="4"/>
        <v>19969.1117629</v>
      </c>
    </row>
    <row r="57" spans="2:15" ht="14.25" customHeight="1">
      <c r="B57" t="str" cm="1">
        <f t="array" ref="B57">IFERROR(INDEX('Raw Data - Positions'!$A$8:$A$5924,SMALL(IF('Raw Data - Positions'!$E$8:$E$5924=$C$2,ROW('Raw Data - Positions'!$E$8:$E$5924)-7,""),ROWS($B$19:B57))),"")</f>
        <v>EFA</v>
      </c>
      <c r="C57" t="str">
        <f>IFERROR(VLOOKUP(B57,'Raw Data - Positions'!$A$8:$B$9833,2,FALSE),"")</f>
        <v>iShares MSCI EAFE ETF</v>
      </c>
      <c r="D57" s="30" t="str">
        <f>IFERROR(VLOOKUP(B57,Benchmark!$O$2:$Q$1000,3,FALSE),"")</f>
        <v>Intl</v>
      </c>
      <c r="E57" cm="1">
        <f t="array" ref="E57">IFERROR(INDEX('Raw Data - Positions'!$D$8:$D$5924,SMALL(IF('Raw Data - Positions'!$E$8:$E$5924=$C$2,ROW('Raw Data - Positions'!$E$8:$E$5924)-7,""),ROWS($E$19:$E57))),"")</f>
        <v>1877</v>
      </c>
      <c r="F57" s="1" cm="1">
        <f t="array" ref="F57">IFERROR(INDEX('Raw Data - Positions'!$H$8:$H$5924,SMALL(IF('Raw Data - Positions'!$E$8:$E$5924=$C$2,ROW('Raw Data - Positions'!$E$8:$E$5924)-7,""),ROWS($F$19:$F57))),"")</f>
        <v>44.564999999999998</v>
      </c>
      <c r="G57" s="64">
        <f t="shared" si="1"/>
        <v>2.0944473142618186E-2</v>
      </c>
      <c r="H57" s="32" cm="1">
        <f t="array" ref="H57">IFERROR(IF($D57="Bond",IFERROR(INDEX('Raw Data - Positions'!$I$8:$I$5924,SMALL(IF('Raw Data - Positions'!$E$8:$E$5924=$C$2,ROW('Raw Data - Positions'!$E$8:$E$5924)-7,""),ROWS($H$19:$H57))),""),$E57*$F57),"")</f>
        <v>83648.50499999999</v>
      </c>
      <c r="J57" s="116">
        <f t="shared" si="5"/>
        <v>-337</v>
      </c>
      <c r="K57" t="s">
        <v>553</v>
      </c>
      <c r="L57" s="115">
        <f>IFERROR(IF($K$5=Benchmark!$F$2,VLOOKUP(Dashboard!$K57,Benchmark!$C$5:$J$59,4,FALSE),IF(Dashboard!$K$5=Benchmark!$G$2,VLOOKUP(Dashboard!$K57,Benchmark!$C$5:$J$59,5,FALSE),IF(Dashboard!$K$5=Benchmark!$H$2,VLOOKUP(Dashboard!$K57,Benchmark!$C$5:$J$59,6,FALSE),IF(Dashboard!$K$5=Benchmark!$I$2,VLOOKUP(Dashboard!$K57,Benchmark!$C$5:$J$59,7,FALSE),IF(Dashboard!$K$5=Benchmark!$J$2,VLOOKUP(Dashboard!$K57,Benchmark!$C$5:$J$59,8,FALSE),""))))),"")</f>
        <v>0</v>
      </c>
      <c r="M57" s="116">
        <f>IFERROR(L57*$C$15/N57,"")</f>
        <v>0</v>
      </c>
      <c r="N57" s="108">
        <f>IFERROR(VLOOKUP(K57,'Raw Data - Positions'!$A$8:$H$500,8,FALSE),"")</f>
        <v>78.644999999999996</v>
      </c>
      <c r="O57" s="109">
        <f>IFERROR(N57*M57,"")</f>
        <v>0</v>
      </c>
    </row>
    <row r="58" spans="2:15" ht="14.25" customHeight="1">
      <c r="B58" t="str" cm="1">
        <f t="array" ref="B58">IFERROR(INDEX('Raw Data - Positions'!$A$8:$A$5924,SMALL(IF('Raw Data - Positions'!$E$8:$E$5924=$C$2,ROW('Raw Data - Positions'!$E$8:$E$5924)-7,""),ROWS($B$19:B58))),"")</f>
        <v>SCHF</v>
      </c>
      <c r="C58" t="str">
        <f>IFERROR(VLOOKUP(B58,'Raw Data - Positions'!$A$8:$B$9833,2,FALSE),"")</f>
        <v>Schwab International Equity ETF</v>
      </c>
      <c r="D58" s="30" t="str">
        <f>IFERROR(VLOOKUP(B58,Benchmark!$O$2:$Q$1000,3,FALSE),"")</f>
        <v>Intl</v>
      </c>
      <c r="E58" cm="1">
        <f t="array" ref="E58">IFERROR(INDEX('Raw Data - Positions'!$D$8:$D$5924,SMALL(IF('Raw Data - Positions'!$E$8:$E$5924=$C$2,ROW('Raw Data - Positions'!$E$8:$E$5924)-7,""),ROWS($E$19:$E58))),"")</f>
        <v>352</v>
      </c>
      <c r="F58" s="1" cm="1">
        <f t="array" ref="F58">IFERROR(INDEX('Raw Data - Positions'!$H$8:$H$5924,SMALL(IF('Raw Data - Positions'!$E$8:$E$5924=$C$2,ROW('Raw Data - Positions'!$E$8:$E$5924)-7,""),ROWS($F$19:$F58))),"")</f>
        <v>395.25</v>
      </c>
      <c r="G58" s="64">
        <f t="shared" si="1"/>
        <v>3.4835800823770649E-2</v>
      </c>
      <c r="H58" s="32" cm="1">
        <f t="array" ref="H58">IFERROR(IF($D58="Bond",IFERROR(INDEX('Raw Data - Positions'!$I$8:$I$5924,SMALL(IF('Raw Data - Positions'!$E$8:$E$5924=$C$2,ROW('Raw Data - Positions'!$E$8:$E$5924)-7,""),ROWS($H$19:$H58))),""),$E58*$F58),"")</f>
        <v>139128</v>
      </c>
      <c r="J58" s="116">
        <f t="shared" si="5"/>
        <v>-51</v>
      </c>
      <c r="K58" t="s">
        <v>555</v>
      </c>
      <c r="L58" s="115">
        <f>IFERROR(IF($K$5=Benchmark!$F$2,VLOOKUP(Dashboard!$K58,Benchmark!$C$5:$J$59,4,FALSE),IF(Dashboard!$K$5=Benchmark!$G$2,VLOOKUP(Dashboard!$K58,Benchmark!$C$5:$J$59,5,FALSE),IF(Dashboard!$K$5=Benchmark!$H$2,VLOOKUP(Dashboard!$K58,Benchmark!$C$5:$J$59,6,FALSE),IF(Dashboard!$K$5=Benchmark!$I$2,VLOOKUP(Dashboard!$K58,Benchmark!$C$5:$J$59,7,FALSE),IF(Dashboard!$K$5=Benchmark!$J$2,VLOOKUP(Dashboard!$K58,Benchmark!$C$5:$J$59,8,FALSE),""))))),"")</f>
        <v>0</v>
      </c>
      <c r="M58" s="116">
        <f t="shared" si="3"/>
        <v>0</v>
      </c>
      <c r="N58" s="108">
        <f>IFERROR(VLOOKUP(K58,'Raw Data - Positions'!$A$8:$H$500,8,FALSE),"")</f>
        <v>282.38</v>
      </c>
      <c r="O58" s="109">
        <f t="shared" si="4"/>
        <v>0</v>
      </c>
    </row>
    <row r="59" spans="2:15" ht="14.25" customHeight="1">
      <c r="B59" t="str" cm="1">
        <f t="array" ref="B59">IFERROR(INDEX('Raw Data - Positions'!$A$8:$A$5924,SMALL(IF('Raw Data - Positions'!$E$8:$E$5924=$C$2,ROW('Raw Data - Positions'!$E$8:$E$5924)-7,""),ROWS($B$19:B59))),"")</f>
        <v>SCZ</v>
      </c>
      <c r="C59" t="str">
        <f>IFERROR(VLOOKUP(B59,'Raw Data - Positions'!$A$8:$B$9833,2,FALSE),"")</f>
        <v>iShares MSCI EAFE Small-Cap ETF</v>
      </c>
      <c r="D59" s="30" t="str">
        <f>IFERROR(VLOOKUP(B59,Benchmark!$O$2:$Q$1000,3,FALSE),"")</f>
        <v>Intl</v>
      </c>
      <c r="E59" cm="1">
        <f t="array" ref="E59">IFERROR(INDEX('Raw Data - Positions'!$D$8:$D$5924,SMALL(IF('Raw Data - Positions'!$E$8:$E$5924=$C$2,ROW('Raw Data - Positions'!$E$8:$E$5924)-7,""),ROWS($E$19:$E59))),"")</f>
        <v>691</v>
      </c>
      <c r="F59" s="1" cm="1">
        <f t="array" ref="F59">IFERROR(INDEX('Raw Data - Positions'!$H$8:$H$5924,SMALL(IF('Raw Data - Positions'!$E$8:$E$5924=$C$2,ROW('Raw Data - Positions'!$E$8:$E$5924)-7,""),ROWS($F$19:$F59))),"")</f>
        <v>50.354999999999997</v>
      </c>
      <c r="G59" s="64">
        <f t="shared" si="1"/>
        <v>8.7122816009886656E-3</v>
      </c>
      <c r="H59" s="32" cm="1">
        <f t="array" ref="H59">IFERROR(IF($D59="Bond",IFERROR(INDEX('Raw Data - Positions'!$I$8:$I$5924,SMALL(IF('Raw Data - Positions'!$E$8:$E$5924=$C$2,ROW('Raw Data - Positions'!$E$8:$E$5924)-7,""),ROWS($H$19:$H59))),""),$E59*$F59),"")</f>
        <v>34795.305</v>
      </c>
      <c r="J59" s="116">
        <f t="shared" si="5"/>
        <v>-399</v>
      </c>
      <c r="K59" t="s">
        <v>557</v>
      </c>
      <c r="L59" s="115">
        <f>IFERROR(IF($K$5=Benchmark!$F$2,VLOOKUP(Dashboard!$K59,Benchmark!$C$5:$J$59,4,FALSE),IF(Dashboard!$K$5=Benchmark!$G$2,VLOOKUP(Dashboard!$K59,Benchmark!$C$5:$J$59,5,FALSE),IF(Dashboard!$K$5=Benchmark!$H$2,VLOOKUP(Dashboard!$K59,Benchmark!$C$5:$J$59,6,FALSE),IF(Dashboard!$K$5=Benchmark!$I$2,VLOOKUP(Dashboard!$K59,Benchmark!$C$5:$J$59,7,FALSE),IF(Dashboard!$K$5=Benchmark!$J$2,VLOOKUP(Dashboard!$K59,Benchmark!$C$5:$J$59,8,FALSE),""))))),"")</f>
        <v>0</v>
      </c>
      <c r="M59" s="116">
        <f t="shared" si="3"/>
        <v>0</v>
      </c>
      <c r="N59" s="108">
        <f>IFERROR(VLOOKUP(K59,'Raw Data - Positions'!$A$8:$H$500,8,FALSE),"")</f>
        <v>94.265000000000001</v>
      </c>
      <c r="O59" s="109">
        <f t="shared" si="4"/>
        <v>0</v>
      </c>
    </row>
    <row r="60" spans="2:15" ht="14.25" customHeight="1">
      <c r="B60" t="str" cm="1">
        <f t="array" ref="B60">IFERROR(INDEX('Raw Data - Positions'!$A$8:$A$5924,SMALL(IF('Raw Data - Positions'!$E$8:$E$5924=$C$2,ROW('Raw Data - Positions'!$E$8:$E$5924)-7,""),ROWS($B$19:B60))),"")</f>
        <v>SWVXX</v>
      </c>
      <c r="C60" t="str">
        <f>IFERROR(VLOOKUP(B60,'Raw Data - Positions'!$A$8:$B$9833,2,FALSE),"")</f>
        <v>Money Market Fund</v>
      </c>
      <c r="D60" s="30" t="str">
        <f>IFERROR(VLOOKUP(B60,Benchmark!$O$2:$Q$1000,3,FALSE),"")</f>
        <v>MMF</v>
      </c>
      <c r="E60" cm="1">
        <f t="array" ref="E60">IFERROR(INDEX('Raw Data - Positions'!$D$8:$D$5924,SMALL(IF('Raw Data - Positions'!$E$8:$E$5924=$C$2,ROW('Raw Data - Positions'!$E$8:$E$5924)-7,""),ROWS($E$19:$E60))),"")</f>
        <v>156</v>
      </c>
      <c r="F60" s="1" cm="1">
        <f t="array" ref="F60">IFERROR(INDEX('Raw Data - Positions'!$H$8:$H$5924,SMALL(IF('Raw Data - Positions'!$E$8:$E$5924=$C$2,ROW('Raw Data - Positions'!$E$8:$E$5924)-7,""),ROWS($F$19:$F60))),"")</f>
        <v>223.9</v>
      </c>
      <c r="G60" s="64">
        <f t="shared" si="1"/>
        <v>8.7456068188502007E-3</v>
      </c>
      <c r="H60" s="32" cm="1">
        <f t="array" ref="H60">IFERROR(IF($D60="Bond",IFERROR(INDEX('Raw Data - Positions'!$I$8:$I$5924,SMALL(IF('Raw Data - Positions'!$E$8:$E$5924=$C$2,ROW('Raw Data - Positions'!$E$8:$E$5924)-7,""),ROWS($H$19:$H60))),""),$E60*$F60),"")</f>
        <v>34928.400000000001</v>
      </c>
      <c r="J60" s="116">
        <f t="shared" si="5"/>
        <v>290.72650706627599</v>
      </c>
      <c r="K60" t="s">
        <v>559</v>
      </c>
      <c r="L60" s="115">
        <f>IFERROR(IF($K$5=Benchmark!$F$2,VLOOKUP(Dashboard!$K60,Benchmark!$C$5:$J$59,4,FALSE),IF(Dashboard!$K$5=Benchmark!$G$2,VLOOKUP(Dashboard!$K60,Benchmark!$C$5:$J$59,5,FALSE),IF(Dashboard!$K$5=Benchmark!$H$2,VLOOKUP(Dashboard!$K60,Benchmark!$C$5:$J$59,6,FALSE),IF(Dashboard!$K$5=Benchmark!$I$2,VLOOKUP(Dashboard!$K60,Benchmark!$C$5:$J$59,7,FALSE),IF(Dashboard!$K$5=Benchmark!$J$2,VLOOKUP(Dashboard!$K60,Benchmark!$C$5:$J$59,8,FALSE),""))))),"")</f>
        <v>0.03</v>
      </c>
      <c r="M60" s="116">
        <f t="shared" si="3"/>
        <v>948.72650706627599</v>
      </c>
      <c r="N60" s="108">
        <f>IFERROR(VLOOKUP(K60,'Raw Data - Positions'!$A$8:$H$500,8,FALSE),"")</f>
        <v>126.29</v>
      </c>
      <c r="O60" s="109">
        <f t="shared" si="4"/>
        <v>119814.6705774</v>
      </c>
    </row>
    <row r="61" spans="2:15" ht="14.25" customHeight="1">
      <c r="B61" t="str" cm="1">
        <f t="array" ref="B61">IFERROR(INDEX('Raw Data - Positions'!$A$8:$A$5924,SMALL(IF('Raw Data - Positions'!$E$8:$E$5924=$C$2,ROW('Raw Data - Positions'!$E$8:$E$5924)-7,""),ROWS($B$19:B61))),"")</f>
        <v>LQDI</v>
      </c>
      <c r="C61" t="str">
        <f>IFERROR(VLOOKUP(B61,'Raw Data - Positions'!$A$8:$B$9833,2,FALSE),"")</f>
        <v>iShares Inflation Hedged Corporate Bond</v>
      </c>
      <c r="D61" s="30" t="str">
        <f>IFERROR(VLOOKUP(B61,Benchmark!$O$2:$Q$1000,3,FALSE),"")</f>
        <v>Bond</v>
      </c>
      <c r="E61" cm="1">
        <f t="array" ref="E61">IFERROR(INDEX('Raw Data - Positions'!$D$8:$D$5924,SMALL(IF('Raw Data - Positions'!$E$8:$E$5924=$C$2,ROW('Raw Data - Positions'!$E$8:$E$5924)-7,""),ROWS($E$19:$E61))),"")</f>
        <v>4277</v>
      </c>
      <c r="F61" s="1" cm="1">
        <f t="array" ref="F61">IFERROR(INDEX('Raw Data - Positions'!$H$8:$H$5924,SMALL(IF('Raw Data - Positions'!$E$8:$E$5924=$C$2,ROW('Raw Data - Positions'!$E$8:$E$5924)-7,""),ROWS($F$19:$F61))),"")</f>
        <v>80.459999999999994</v>
      </c>
      <c r="G61" s="64">
        <f t="shared" si="1"/>
        <v>8.616492913804602E-2</v>
      </c>
      <c r="H61" s="32" cm="1">
        <f t="array" ref="H61">IFERROR(IF($D61="Bond",IFERROR(INDEX('Raw Data - Positions'!$I$8:$I$5924,SMALL(IF('Raw Data - Positions'!$E$8:$E$5924=$C$2,ROW('Raw Data - Positions'!$E$8:$E$5924)-7,""),ROWS($H$19:$H61))),""),$E61*$F61),"")</f>
        <v>344127.42</v>
      </c>
      <c r="J61" s="116">
        <f t="shared" si="5"/>
        <v>-1877</v>
      </c>
      <c r="K61" t="s">
        <v>561</v>
      </c>
      <c r="L61" s="115">
        <f>IFERROR(IF($K$5=Benchmark!$F$2,VLOOKUP(Dashboard!$K61,Benchmark!$C$5:$J$59,4,FALSE),IF(Dashboard!$K$5=Benchmark!$G$2,VLOOKUP(Dashboard!$K61,Benchmark!$C$5:$J$59,5,FALSE),IF(Dashboard!$K$5=Benchmark!$H$2,VLOOKUP(Dashboard!$K61,Benchmark!$C$5:$J$59,6,FALSE),IF(Dashboard!$K$5=Benchmark!$I$2,VLOOKUP(Dashboard!$K61,Benchmark!$C$5:$J$59,7,FALSE),IF(Dashboard!$K$5=Benchmark!$J$2,VLOOKUP(Dashboard!$K61,Benchmark!$C$5:$J$59,8,FALSE),""))))),"")</f>
        <v>0</v>
      </c>
      <c r="M61" s="116">
        <f t="shared" si="3"/>
        <v>0</v>
      </c>
      <c r="N61" s="108">
        <f>IFERROR(VLOOKUP(K61,'Raw Data - Positions'!$A$8:$H$500,8,FALSE),"")</f>
        <v>44.564999999999998</v>
      </c>
      <c r="O61" s="109">
        <f t="shared" si="4"/>
        <v>0</v>
      </c>
    </row>
    <row r="62" spans="2:15">
      <c r="B62" t="str" cm="1">
        <f t="array" ref="B62">IFERROR(INDEX('Raw Data - Positions'!$A$8:$A$5924,SMALL(IF('Raw Data - Positions'!$E$8:$E$5924=$C$2,ROW('Raw Data - Positions'!$E$8:$E$5924)-7,""),ROWS($B$19:B62))),"")</f>
        <v>BNDX</v>
      </c>
      <c r="C62" t="str">
        <f>IFERROR(VLOOKUP(B62,'Raw Data - Positions'!$A$8:$B$9833,2,FALSE),"")</f>
        <v>Vanguard Total International Bond ETF</v>
      </c>
      <c r="D62" s="30" t="str">
        <f>IFERROR(VLOOKUP(B62,Benchmark!$O$2:$Q$1000,3,FALSE),"")</f>
        <v>Bond</v>
      </c>
      <c r="E62" cm="1">
        <f t="array" ref="E62">IFERROR(INDEX('Raw Data - Positions'!$D$8:$D$5924,SMALL(IF('Raw Data - Positions'!$E$8:$E$5924=$C$2,ROW('Raw Data - Positions'!$E$8:$E$5924)-7,""),ROWS($E$19:$E62))),"")</f>
        <v>103000</v>
      </c>
      <c r="F62" s="1" cm="1">
        <f t="array" ref="F62">IFERROR(INDEX('Raw Data - Positions'!$H$8:$H$5924,SMALL(IF('Raw Data - Positions'!$E$8:$E$5924=$C$2,ROW('Raw Data - Positions'!$E$8:$E$5924)-7,""),ROWS($F$19:$F62))),"")</f>
        <v>28.41</v>
      </c>
      <c r="G62" s="64">
        <f t="shared" si="1"/>
        <v>7.3268907369143793E-3</v>
      </c>
      <c r="H62" s="32" cm="1">
        <f t="array" ref="H62">IFERROR(IF($D62="Bond",IFERROR(INDEX('Raw Data - Positions'!$I$8:$I$5924,SMALL(IF('Raw Data - Positions'!$E$8:$E$5924=$C$2,ROW('Raw Data - Positions'!$E$8:$E$5924)-7,""),ROWS($H$19:$H62))),""),$E62*$F62),"")</f>
        <v>29262.3</v>
      </c>
      <c r="J62" s="116">
        <f t="shared" si="5"/>
        <v>-352</v>
      </c>
      <c r="K62" t="s">
        <v>563</v>
      </c>
      <c r="L62" s="115">
        <f>IFERROR(IF($K$5=Benchmark!$F$2,VLOOKUP(Dashboard!$K62,Benchmark!$C$5:$J$59,4,FALSE),IF(Dashboard!$K$5=Benchmark!$G$2,VLOOKUP(Dashboard!$K62,Benchmark!$C$5:$J$59,5,FALSE),IF(Dashboard!$K$5=Benchmark!$H$2,VLOOKUP(Dashboard!$K62,Benchmark!$C$5:$J$59,6,FALSE),IF(Dashboard!$K$5=Benchmark!$I$2,VLOOKUP(Dashboard!$K62,Benchmark!$C$5:$J$59,7,FALSE),IF(Dashboard!$K$5=Benchmark!$J$2,VLOOKUP(Dashboard!$K62,Benchmark!$C$5:$J$59,8,FALSE),""))))),"")</f>
        <v>0</v>
      </c>
      <c r="M62" s="116">
        <f t="shared" si="3"/>
        <v>0</v>
      </c>
      <c r="N62" s="108">
        <f>IFERROR(VLOOKUP(K62,'Raw Data - Positions'!$A$8:$H$500,8,FALSE),"")</f>
        <v>395.25</v>
      </c>
      <c r="O62" s="109">
        <f t="shared" si="4"/>
        <v>0</v>
      </c>
    </row>
    <row r="63" spans="2:15">
      <c r="B63" t="str" cm="1">
        <f t="array" ref="B63">IFERROR(INDEX('Raw Data - Positions'!$A$8:$A$5924,SMALL(IF('Raw Data - Positions'!$E$8:$E$5924=$C$2,ROW('Raw Data - Positions'!$E$8:$E$5924)-7,""),ROWS($B$19:B63))),"")</f>
        <v>HYGH</v>
      </c>
      <c r="C63" t="str">
        <f>IFERROR(VLOOKUP(B63,'Raw Data - Positions'!$A$8:$B$9833,2,FALSE),"")</f>
        <v>iShares Interest Rate Hedged High Yield Bond ETF</v>
      </c>
      <c r="D63" s="30" t="str">
        <f>IFERROR(VLOOKUP(B63,Benchmark!$O$2:$Q$1000,3,FALSE),"")</f>
        <v>Bond</v>
      </c>
      <c r="E63" cm="1">
        <f t="array" ref="E63">IFERROR(INDEX('Raw Data - Positions'!$D$8:$D$5924,SMALL(IF('Raw Data - Positions'!$E$8:$E$5924=$C$2,ROW('Raw Data - Positions'!$E$8:$E$5924)-7,""),ROWS($E$19:$E63))),"")</f>
        <v>94000</v>
      </c>
      <c r="F63" s="1" cm="1">
        <f t="array" ref="F63">IFERROR(INDEX('Raw Data - Positions'!$H$8:$H$5924,SMALL(IF('Raw Data - Positions'!$E$8:$E$5924=$C$2,ROW('Raw Data - Positions'!$E$8:$E$5924)-7,""),ROWS($F$19:$F63))),"")</f>
        <v>96.935000000000002</v>
      </c>
      <c r="G63" s="64">
        <f t="shared" si="1"/>
        <v>2.2814960695769902E-2</v>
      </c>
      <c r="H63" s="32" cm="1">
        <f t="array" ref="H63">IFERROR(IF($D63="Bond",IFERROR(INDEX('Raw Data - Positions'!$I$8:$I$5924,SMALL(IF('Raw Data - Positions'!$E$8:$E$5924=$C$2,ROW('Raw Data - Positions'!$E$8:$E$5924)-7,""),ROWS($H$19:$H63))),""),$E63*$F63),"")</f>
        <v>91118.9</v>
      </c>
      <c r="J63" s="116">
        <f t="shared" si="5"/>
        <v>-691</v>
      </c>
      <c r="K63" t="s">
        <v>76</v>
      </c>
      <c r="L63" s="115">
        <f>IFERROR(IF($K$5=Benchmark!$F$2,VLOOKUP(Dashboard!$K63,Benchmark!$C$5:$J$59,4,FALSE),IF(Dashboard!$K$5=Benchmark!$G$2,VLOOKUP(Dashboard!$K63,Benchmark!$C$5:$J$59,5,FALSE),IF(Dashboard!$K$5=Benchmark!$H$2,VLOOKUP(Dashboard!$K63,Benchmark!$C$5:$J$59,6,FALSE),IF(Dashboard!$K$5=Benchmark!$I$2,VLOOKUP(Dashboard!$K63,Benchmark!$C$5:$J$59,7,FALSE),IF(Dashboard!$K$5=Benchmark!$J$2,VLOOKUP(Dashboard!$K63,Benchmark!$C$5:$J$59,8,FALSE),""))))),"")</f>
        <v>0</v>
      </c>
      <c r="M63" s="116">
        <f t="shared" si="3"/>
        <v>0</v>
      </c>
      <c r="N63" s="108">
        <f>IFERROR(VLOOKUP(K63,'Raw Data - Positions'!$A$8:$H$500,8,FALSE),"")</f>
        <v>50.354999999999997</v>
      </c>
      <c r="O63" s="109">
        <f t="shared" si="4"/>
        <v>0</v>
      </c>
    </row>
    <row r="64" spans="2:15">
      <c r="B64" t="str" cm="1">
        <f t="array" ref="B64">IFERROR(INDEX('Raw Data - Positions'!$A$8:$A$5924,SMALL(IF('Raw Data - Positions'!$E$8:$E$5924=$C$2,ROW('Raw Data - Positions'!$E$8:$E$5924)-7,""),ROWS($B$19:B64))),"")</f>
        <v>STIP</v>
      </c>
      <c r="C64" t="str">
        <f>IFERROR(VLOOKUP(B64,'Raw Data - Positions'!$A$8:$B$9833,2,FALSE),"")</f>
        <v>iShares TIPS Bond ETF</v>
      </c>
      <c r="D64" s="30" t="str">
        <f>IFERROR(VLOOKUP(B64,Benchmark!$O$2:$Q$1000,3,FALSE),"")</f>
        <v>Bond</v>
      </c>
      <c r="E64" cm="1">
        <f t="array" ref="E64">IFERROR(INDEX('Raw Data - Positions'!$D$8:$D$5924,SMALL(IF('Raw Data - Positions'!$E$8:$E$5924=$C$2,ROW('Raw Data - Positions'!$E$8:$E$5924)-7,""),ROWS($E$19:$E64))),"")</f>
        <v>12000</v>
      </c>
      <c r="F64" s="1" cm="1">
        <f t="array" ref="F64">IFERROR(INDEX('Raw Data - Positions'!$H$8:$H$5924,SMALL(IF('Raw Data - Positions'!$E$8:$E$5924=$C$2,ROW('Raw Data - Positions'!$E$8:$E$5924)-7,""),ROWS($F$19:$F64))),"")</f>
        <v>98.955600000000004</v>
      </c>
      <c r="G64" s="64">
        <f t="shared" si="1"/>
        <v>2.9732594371226829E-3</v>
      </c>
      <c r="H64" s="32" cm="1">
        <f t="array" ref="H64">IFERROR(IF($D64="Bond",IFERROR(INDEX('Raw Data - Positions'!$I$8:$I$5924,SMALL(IF('Raw Data - Positions'!$E$8:$E$5924=$C$2,ROW('Raw Data - Positions'!$E$8:$E$5924)-7,""),ROWS($H$19:$H64))),""),$E64*$F64),"")</f>
        <v>11874.67</v>
      </c>
      <c r="J64" s="116">
        <f t="shared" si="5"/>
        <v>-21852.417000000001</v>
      </c>
      <c r="K64" t="s">
        <v>578</v>
      </c>
      <c r="L64" s="115">
        <f>IFERROR(IF($K$5=Benchmark!$F$2,VLOOKUP(Dashboard!$K64,Benchmark!$C$5:$J$59,4,FALSE),IF(Dashboard!$K$5=Benchmark!$G$2,VLOOKUP(Dashboard!$K64,Benchmark!$C$5:$J$59,5,FALSE),IF(Dashboard!$K$5=Benchmark!$H$2,VLOOKUP(Dashboard!$K64,Benchmark!$C$5:$J$59,6,FALSE),IF(Dashboard!$K$5=Benchmark!$I$2,VLOOKUP(Dashboard!$K64,Benchmark!$C$5:$J$59,7,FALSE),IF(Dashboard!$K$5=Benchmark!$J$2,VLOOKUP(Dashboard!$K64,Benchmark!$C$5:$J$59,8,FALSE),""))))),"")</f>
        <v>0</v>
      </c>
      <c r="M64" s="116">
        <f t="shared" si="3"/>
        <v>0</v>
      </c>
      <c r="N64" s="108">
        <f>IFERROR(VLOOKUP(K64,'Raw Data - Positions'!$A$8:$H$500,8,FALSE),"")</f>
        <v>4.84</v>
      </c>
      <c r="O64" s="109">
        <f t="shared" si="4"/>
        <v>0</v>
      </c>
    </row>
    <row r="65" spans="2:15">
      <c r="B65" t="str" cm="1">
        <f t="array" ref="B65">IFERROR(INDEX('Raw Data - Positions'!$A$8:$A$5924,SMALL(IF('Raw Data - Positions'!$E$8:$E$5924=$C$2,ROW('Raw Data - Positions'!$E$8:$E$5924)-7,""),ROWS($B$19:B65))),"")</f>
        <v>SPY</v>
      </c>
      <c r="C65" t="str">
        <f>IFERROR(VLOOKUP(B65,'Raw Data - Positions'!$A$8:$B$9833,2,FALSE),"")</f>
        <v>SPDR S&amp;P 500 ETF</v>
      </c>
      <c r="D65" s="30" t="str">
        <f>IFERROR(VLOOKUP(B65,Benchmark!$O$2:$Q$1000,3,FALSE),"")</f>
        <v>US ETF</v>
      </c>
      <c r="E65" cm="1">
        <f t="array" ref="E65">IFERROR(INDEX('Raw Data - Positions'!$D$8:$D$5924,SMALL(IF('Raw Data - Positions'!$E$8:$E$5924=$C$2,ROW('Raw Data - Positions'!$E$8:$E$5924)-7,""),ROWS($E$19:$E65))),"")</f>
        <v>11238.326999999999</v>
      </c>
      <c r="F65" s="1" cm="1">
        <f t="array" ref="F65">IFERROR(INDEX('Raw Data - Positions'!$H$8:$H$5924,SMALL(IF('Raw Data - Positions'!$E$8:$E$5924=$C$2,ROW('Raw Data - Positions'!$E$8:$E$5924)-7,""),ROWS($F$19:$F65))),"")</f>
        <v>28.4</v>
      </c>
      <c r="G65" s="64">
        <f t="shared" si="1"/>
        <v>7.991554421388268E-2</v>
      </c>
      <c r="H65" s="32" cm="1">
        <f t="array" ref="H65">IFERROR(IF($D65="Bond",IFERROR(INDEX('Raw Data - Positions'!$I$8:$I$5924,SMALL(IF('Raw Data - Positions'!$E$8:$E$5924=$C$2,ROW('Raw Data - Positions'!$E$8:$E$5924)-7,""),ROWS($H$19:$H65))),""),$E65*$F65),"")</f>
        <v>319168.48679999996</v>
      </c>
      <c r="J65" s="116" t="e">
        <f t="shared" si="5"/>
        <v>#VALUE!</v>
      </c>
      <c r="L65" s="115" t="str">
        <f>IFERROR(IF($K$5=Benchmark!$F$2,VLOOKUP(Dashboard!$K65,Benchmark!$C$5:$J$59,4,FALSE),IF(Dashboard!$K$5=Benchmark!$G$2,VLOOKUP(Dashboard!$K65,Benchmark!$C$5:$J$59,5,FALSE),IF(Dashboard!$K$5=Benchmark!$H$2,VLOOKUP(Dashboard!$K65,Benchmark!$C$5:$J$59,6,FALSE),IF(Dashboard!$K$5=Benchmark!$I$2,VLOOKUP(Dashboard!$K65,Benchmark!$C$5:$J$59,7,FALSE),IF(Dashboard!$K$5=Benchmark!$J$2,VLOOKUP(Dashboard!$K65,Benchmark!$C$5:$J$59,8,FALSE),""))))),"")</f>
        <v/>
      </c>
      <c r="M65" s="116" t="str">
        <f t="shared" si="3"/>
        <v/>
      </c>
      <c r="N65" s="108" t="str">
        <f>IFERROR(VLOOKUP(K65,'Raw Data - Positions'!$A$8:$H$500,8,FALSE),"")</f>
        <v/>
      </c>
      <c r="O65" s="109" t="str">
        <f t="shared" si="4"/>
        <v/>
      </c>
    </row>
    <row r="66" spans="2:15">
      <c r="B66" t="str" cm="1">
        <f t="array" ref="B66">IFERROR(INDEX('Raw Data - Positions'!$A$8:$A$5924,SMALL(IF('Raw Data - Positions'!$E$8:$E$5924=$C$2,ROW('Raw Data - Positions'!$E$8:$E$5924)-7,""),ROWS($B$19:B66))),"")</f>
        <v>VNQ</v>
      </c>
      <c r="C66" t="str">
        <f>IFERROR(VLOOKUP(B66,'Raw Data - Positions'!$A$8:$B$9833,2,FALSE),"")</f>
        <v>Vanguard Real Estate ETF</v>
      </c>
      <c r="D66" s="30" t="str">
        <f>IFERROR(VLOOKUP(B66,Benchmark!$O$2:$Q$1000,3,FALSE),"")</f>
        <v>REIT</v>
      </c>
      <c r="E66" cm="1">
        <f t="array" ref="E66">IFERROR(INDEX('Raw Data - Positions'!$D$8:$D$5924,SMALL(IF('Raw Data - Positions'!$E$8:$E$5924=$C$2,ROW('Raw Data - Positions'!$E$8:$E$5924)-7,""),ROWS($E$19:$E66))),"")</f>
        <v>21852.417000000001</v>
      </c>
      <c r="F66" s="1" cm="1">
        <f t="array" ref="F66">IFERROR(INDEX('Raw Data - Positions'!$H$8:$H$5924,SMALL(IF('Raw Data - Positions'!$E$8:$E$5924=$C$2,ROW('Raw Data - Positions'!$E$8:$E$5924)-7,""),ROWS($F$19:$F66))),"")</f>
        <v>4.84</v>
      </c>
      <c r="G66" s="64">
        <f t="shared" si="1"/>
        <v>2.6482324185419914E-2</v>
      </c>
      <c r="H66" s="32" cm="1">
        <f t="array" ref="H66">IFERROR(IF($D66="Bond",IFERROR(INDEX('Raw Data - Positions'!$I$8:$I$5924,SMALL(IF('Raw Data - Positions'!$E$8:$E$5924=$C$2,ROW('Raw Data - Positions'!$E$8:$E$5924)-7,""),ROWS($H$19:$H66))),""),$E66*$F66),"")</f>
        <v>105765.69828</v>
      </c>
      <c r="J66" s="116" t="e">
        <f t="shared" si="5"/>
        <v>#VALUE!</v>
      </c>
      <c r="L66" s="115" t="str">
        <f>IFERROR(IF($K$5=Benchmark!$F$2,VLOOKUP(Dashboard!$K66,Benchmark!$C$5:$J$59,4,FALSE),IF(Dashboard!$K$5=Benchmark!$G$2,VLOOKUP(Dashboard!$K66,Benchmark!$C$5:$J$59,5,FALSE),IF(Dashboard!$K$5=Benchmark!$H$2,VLOOKUP(Dashboard!$K66,Benchmark!$C$5:$J$59,6,FALSE),IF(Dashboard!$K$5=Benchmark!$I$2,VLOOKUP(Dashboard!$K66,Benchmark!$C$5:$J$59,7,FALSE),IF(Dashboard!$K$5=Benchmark!$J$2,VLOOKUP(Dashboard!$K66,Benchmark!$C$5:$J$59,8,FALSE),""))))),"")</f>
        <v/>
      </c>
      <c r="M66" s="116" t="str">
        <f t="shared" si="3"/>
        <v/>
      </c>
      <c r="N66" s="108" t="str">
        <f>IFERROR(VLOOKUP(K66,'Raw Data - Positions'!$A$8:$H$500,8,FALSE),"")</f>
        <v/>
      </c>
      <c r="O66" s="109" t="str">
        <f t="shared" si="4"/>
        <v/>
      </c>
    </row>
    <row r="67" spans="2:15">
      <c r="B67" t="str" cm="1">
        <f t="array" ref="B67">IFERROR(INDEX('Raw Data - Positions'!$A$8:$A$5924,SMALL(IF('Raw Data - Positions'!$E$8:$E$5924=$C$2,ROW('Raw Data - Positions'!$E$8:$E$5924)-7,""),ROWS($B$19:B67))),"")</f>
        <v>SWPPX</v>
      </c>
      <c r="C67" t="str">
        <f>IFERROR(VLOOKUP(B67,'Raw Data - Positions'!$A$8:$B$9833,2,FALSE),"")</f>
        <v>Schwab S&amp;P 500 Index Fund</v>
      </c>
      <c r="D67" s="30" t="str">
        <f>IFERROR(VLOOKUP(B67,Benchmark!$O$2:$Q$1000,3,FALSE),"")</f>
        <v>US MF</v>
      </c>
      <c r="E67" cm="1">
        <f t="array" ref="E67">IFERROR(INDEX('Raw Data - Positions'!$D$8:$D$5924,SMALL(IF('Raw Data - Positions'!$E$8:$E$5924=$C$2,ROW('Raw Data - Positions'!$E$8:$E$5924)-7,""),ROWS($E$19:$E67))),"")</f>
        <v>683.86</v>
      </c>
      <c r="F67" s="1" cm="1">
        <f t="array" ref="F67">IFERROR(INDEX('Raw Data - Positions'!$H$8:$H$5924,SMALL(IF('Raw Data - Positions'!$E$8:$E$5924=$C$2,ROW('Raw Data - Positions'!$E$8:$E$5924)-7,""),ROWS($F$19:$F67))),"")</f>
        <v>1</v>
      </c>
      <c r="G67" s="64">
        <f t="shared" si="1"/>
        <v>1.7122944879063737E-4</v>
      </c>
      <c r="H67" s="32" cm="1">
        <f t="array" ref="H67">IFERROR(IF($D67="Bond",IFERROR(INDEX('Raw Data - Positions'!$I$8:$I$5924,SMALL(IF('Raw Data - Positions'!$E$8:$E$5924=$C$2,ROW('Raw Data - Positions'!$E$8:$E$5924)-7,""),ROWS($H$19:$H67))),""),$E67*$F67),"")</f>
        <v>683.86</v>
      </c>
      <c r="J67" s="116" t="e">
        <f t="shared" si="5"/>
        <v>#VALUE!</v>
      </c>
      <c r="L67" s="115" t="str">
        <f>IFERROR(IF($K$5=Benchmark!$F$2,VLOOKUP(Dashboard!$K67,Benchmark!$C$5:$J$59,4,FALSE),IF(Dashboard!$K$5=Benchmark!$G$2,VLOOKUP(Dashboard!$K67,Benchmark!$C$5:$J$59,5,FALSE),IF(Dashboard!$K$5=Benchmark!$H$2,VLOOKUP(Dashboard!$K67,Benchmark!$C$5:$J$59,6,FALSE),IF(Dashboard!$K$5=Benchmark!$I$2,VLOOKUP(Dashboard!$K67,Benchmark!$C$5:$J$59,7,FALSE),IF(Dashboard!$K$5=Benchmark!$J$2,VLOOKUP(Dashboard!$K67,Benchmark!$C$5:$J$59,8,FALSE),""))))),"")</f>
        <v/>
      </c>
      <c r="M67" s="116" t="str">
        <f t="shared" si="3"/>
        <v/>
      </c>
      <c r="N67" s="108" t="str">
        <f>IFERROR(VLOOKUP(K67,'Raw Data - Positions'!$A$8:$H$500,8,FALSE),"")</f>
        <v/>
      </c>
      <c r="O67" s="109" t="str">
        <f t="shared" si="4"/>
        <v/>
      </c>
    </row>
    <row r="68" spans="2:15">
      <c r="B68" t="str" cm="1">
        <f t="array" ref="B68">IFERROR(INDEX('Raw Data - Positions'!$A$8:$A$5924,SMALL(IF('Raw Data - Positions'!$E$8:$E$5924=$C$2,ROW('Raw Data - Positions'!$E$8:$E$5924)-7,""),ROWS($B$19:B68))),"")</f>
        <v/>
      </c>
      <c r="C68" t="str">
        <f>IFERROR(VLOOKUP(B68,'Raw Data - Positions'!$A$8:$B$9833,2,FALSE),"")</f>
        <v/>
      </c>
      <c r="D68" s="30" t="str">
        <f>IFERROR(VLOOKUP(B68,Benchmark!$O$2:$Q$1000,3,FALSE),"")</f>
        <v/>
      </c>
      <c r="E68" t="str" cm="1">
        <f t="array" ref="E68">IFERROR(INDEX('Raw Data - Positions'!$D$8:$D$5924,SMALL(IF('Raw Data - Positions'!$E$8:$E$5924=$C$2,ROW('Raw Data - Positions'!$E$8:$E$5924)-7,""),ROWS($E$19:$E68))),"")</f>
        <v/>
      </c>
      <c r="F68" s="1" t="str" cm="1">
        <f t="array" ref="F68">IFERROR(INDEX('Raw Data - Positions'!$H$8:$H$5924,SMALL(IF('Raw Data - Positions'!$E$8:$E$5924=$C$2,ROW('Raw Data - Positions'!$E$8:$E$5924)-7,""),ROWS($F$19:$F68))),"")</f>
        <v/>
      </c>
      <c r="G68" s="64" t="str">
        <f t="shared" si="1"/>
        <v/>
      </c>
      <c r="H68" s="32" t="str" cm="1">
        <f t="array" ref="H68">IFERROR(IF($D68="Bond",IFERROR(INDEX('Raw Data - Positions'!$I$8:$I$5924,SMALL(IF('Raw Data - Positions'!$E$8:$E$5924=$C$2,ROW('Raw Data - Positions'!$E$8:$E$5924)-7,""),ROWS($H$19:$H68))),""),$E68*$F68),"")</f>
        <v/>
      </c>
      <c r="J68" s="116" t="e">
        <f t="shared" si="5"/>
        <v>#VALUE!</v>
      </c>
      <c r="L68" s="115" t="str">
        <f>IFERROR(IF($K$5=Benchmark!$F$2,VLOOKUP(Dashboard!$K68,Benchmark!$C$5:$J$59,4,FALSE),IF(Dashboard!$K$5=Benchmark!$G$2,VLOOKUP(Dashboard!$K68,Benchmark!$C$5:$J$59,5,FALSE),IF(Dashboard!$K$5=Benchmark!$H$2,VLOOKUP(Dashboard!$K68,Benchmark!$C$5:$J$59,6,FALSE),IF(Dashboard!$K$5=Benchmark!$I$2,VLOOKUP(Dashboard!$K68,Benchmark!$C$5:$J$59,7,FALSE),IF(Dashboard!$K$5=Benchmark!$J$2,VLOOKUP(Dashboard!$K68,Benchmark!$C$5:$J$59,8,FALSE),""))))),"")</f>
        <v/>
      </c>
      <c r="M68" s="116" t="str">
        <f t="shared" si="3"/>
        <v/>
      </c>
      <c r="N68" s="108" t="str">
        <f>IFERROR(VLOOKUP(K68,'Raw Data - Positions'!$A$8:$H$500,8,FALSE),"")</f>
        <v/>
      </c>
      <c r="O68" s="109" t="str">
        <f t="shared" si="4"/>
        <v/>
      </c>
    </row>
    <row r="69" spans="2:15">
      <c r="B69" t="str" cm="1">
        <f t="array" ref="B69">IFERROR(INDEX('Raw Data - Positions'!$A$8:$A$5924,SMALL(IF('Raw Data - Positions'!$E$8:$E$5924=$C$2,ROW('Raw Data - Positions'!$E$8:$E$5924)-7,""),ROWS($B$19:B69))),"")</f>
        <v/>
      </c>
      <c r="C69" t="str">
        <f>IFERROR(VLOOKUP(B69,'Raw Data - Positions'!$A$8:$B$9833,2,FALSE),"")</f>
        <v/>
      </c>
      <c r="D69" s="30" t="str">
        <f>IFERROR(VLOOKUP(B69,Benchmark!$O$2:$Q$1000,3,FALSE),"")</f>
        <v/>
      </c>
      <c r="E69" t="str" cm="1">
        <f t="array" ref="E69">IFERROR(INDEX('Raw Data - Positions'!$D$8:$D$5924,SMALL(IF('Raw Data - Positions'!$E$8:$E$5924=$C$2,ROW('Raw Data - Positions'!$E$8:$E$5924)-7,""),ROWS($E$19:$E69))),"")</f>
        <v/>
      </c>
      <c r="F69" s="1" t="str" cm="1">
        <f t="array" ref="F69">IFERROR(INDEX('Raw Data - Positions'!$H$8:$H$5924,SMALL(IF('Raw Data - Positions'!$E$8:$E$5924=$C$2,ROW('Raw Data - Positions'!$E$8:$E$5924)-7,""),ROWS($F$19:$F69))),"")</f>
        <v/>
      </c>
      <c r="G69" s="64" t="str">
        <f t="shared" si="1"/>
        <v/>
      </c>
      <c r="H69" s="32" t="str" cm="1">
        <f t="array" ref="H69">IFERROR(IF($D69="Bond",IFERROR(INDEX('Raw Data - Positions'!$I$8:$I$5924,SMALL(IF('Raw Data - Positions'!$E$8:$E$5924=$C$2,ROW('Raw Data - Positions'!$E$8:$E$5924)-7,""),ROWS($H$19:$H69))),""),$E69*$F69),"")</f>
        <v/>
      </c>
      <c r="J69" s="116" t="e">
        <f t="shared" si="5"/>
        <v>#VALUE!</v>
      </c>
      <c r="L69" s="115" t="str">
        <f>IFERROR(IF($K$5=Benchmark!$F$2,VLOOKUP(Dashboard!$K69,Benchmark!$C$5:$J$59,4,FALSE),IF(Dashboard!$K$5=Benchmark!$G$2,VLOOKUP(Dashboard!$K69,Benchmark!$C$5:$J$59,5,FALSE),IF(Dashboard!$K$5=Benchmark!$H$2,VLOOKUP(Dashboard!$K69,Benchmark!$C$5:$J$59,6,FALSE),IF(Dashboard!$K$5=Benchmark!$I$2,VLOOKUP(Dashboard!$K69,Benchmark!$C$5:$J$59,7,FALSE),IF(Dashboard!$K$5=Benchmark!$J$2,VLOOKUP(Dashboard!$K69,Benchmark!$C$5:$J$59,8,FALSE),""))))),"")</f>
        <v/>
      </c>
      <c r="M69" s="116" t="str">
        <f t="shared" si="3"/>
        <v/>
      </c>
      <c r="N69" s="108" t="str">
        <f>IFERROR(VLOOKUP(K69,'Raw Data - Positions'!$A$8:$H$500,8,FALSE),"")</f>
        <v/>
      </c>
      <c r="O69" s="109" t="str">
        <f t="shared" si="4"/>
        <v/>
      </c>
    </row>
    <row r="70" spans="2:15">
      <c r="B70" t="str" cm="1">
        <f t="array" ref="B70">IFERROR(INDEX('Raw Data - Positions'!$A$8:$A$5924,SMALL(IF('Raw Data - Positions'!$E$8:$E$5924=$C$2,ROW('Raw Data - Positions'!$E$8:$E$5924)-7,""),ROWS($B$19:B70))),"")</f>
        <v/>
      </c>
      <c r="C70" t="str">
        <f>IFERROR(VLOOKUP(B70,'Raw Data - Positions'!$A$8:$B$9833,2,FALSE),"")</f>
        <v/>
      </c>
      <c r="D70" s="30" t="str">
        <f>IFERROR(VLOOKUP(B70,Benchmark!$O$2:$Q$1000,3,FALSE),"")</f>
        <v/>
      </c>
      <c r="E70" t="str" cm="1">
        <f t="array" ref="E70">IFERROR(INDEX('Raw Data - Positions'!$D$8:$D$5924,SMALL(IF('Raw Data - Positions'!$E$8:$E$5924=$C$2,ROW('Raw Data - Positions'!$E$8:$E$5924)-7,""),ROWS($E$19:$E70))),"")</f>
        <v/>
      </c>
      <c r="F70" s="1" t="str" cm="1">
        <f t="array" ref="F70">IFERROR(INDEX('Raw Data - Positions'!$H$8:$H$5924,SMALL(IF('Raw Data - Positions'!$E$8:$E$5924=$C$2,ROW('Raw Data - Positions'!$E$8:$E$5924)-7,""),ROWS($F$19:$F70))),"")</f>
        <v/>
      </c>
      <c r="G70" s="64" t="str">
        <f t="shared" si="1"/>
        <v/>
      </c>
      <c r="H70" s="32" t="str" cm="1">
        <f t="array" ref="H70">IFERROR(IF($D70="Bond",IFERROR(INDEX('Raw Data - Positions'!$I$8:$I$5924,SMALL(IF('Raw Data - Positions'!$E$8:$E$5924=$C$2,ROW('Raw Data - Positions'!$E$8:$E$5924)-7,""),ROWS($H$19:$H70))),""),$E70*$F70),"")</f>
        <v/>
      </c>
      <c r="J70" s="116" t="e">
        <f t="shared" si="5"/>
        <v>#VALUE!</v>
      </c>
      <c r="L70" s="115" t="str">
        <f>IFERROR(IF($K$5=Benchmark!$F$2,VLOOKUP(Dashboard!$K70,Benchmark!$C$5:$J$59,4,FALSE),IF(Dashboard!$K$5=Benchmark!$G$2,VLOOKUP(Dashboard!$K70,Benchmark!$C$5:$J$59,5,FALSE),IF(Dashboard!$K$5=Benchmark!$H$2,VLOOKUP(Dashboard!$K70,Benchmark!$C$5:$J$59,6,FALSE),IF(Dashboard!$K$5=Benchmark!$I$2,VLOOKUP(Dashboard!$K70,Benchmark!$C$5:$J$59,7,FALSE),IF(Dashboard!$K$5=Benchmark!$J$2,VLOOKUP(Dashboard!$K70,Benchmark!$C$5:$J$59,8,FALSE),""))))),"")</f>
        <v/>
      </c>
      <c r="M70" s="116" t="str">
        <f t="shared" si="3"/>
        <v/>
      </c>
      <c r="N70" s="108" t="str">
        <f>IFERROR(VLOOKUP(K70,'Raw Data - Positions'!$A$8:$H$500,8,FALSE),"")</f>
        <v/>
      </c>
      <c r="O70" s="109" t="str">
        <f t="shared" si="4"/>
        <v/>
      </c>
    </row>
    <row r="71" spans="2:15">
      <c r="B71" t="str" cm="1">
        <f t="array" ref="B71">IFERROR(INDEX('Raw Data - Positions'!$A$8:$A$5924,SMALL(IF('Raw Data - Positions'!$E$8:$E$5924=$C$2,ROW('Raw Data - Positions'!$E$8:$E$5924)-7,""),ROWS($B$19:B71))),"")</f>
        <v/>
      </c>
      <c r="C71" t="str">
        <f>IFERROR(VLOOKUP(B71,'Raw Data - Positions'!$A$8:$B$9833,2,FALSE),"")</f>
        <v/>
      </c>
      <c r="D71" s="30" t="str">
        <f>IFERROR(VLOOKUP(B71,Benchmark!$O$2:$Q$1000,3,FALSE),"")</f>
        <v/>
      </c>
      <c r="E71" t="str" cm="1">
        <f t="array" ref="E71">IFERROR(INDEX('Raw Data - Positions'!$D$8:$D$5924,SMALL(IF('Raw Data - Positions'!$E$8:$E$5924=$C$2,ROW('Raw Data - Positions'!$E$8:$E$5924)-7,""),ROWS($E$19:$E71))),"")</f>
        <v/>
      </c>
      <c r="F71" s="1" t="str" cm="1">
        <f t="array" ref="F71">IFERROR(INDEX('Raw Data - Positions'!$H$8:$H$5924,SMALL(IF('Raw Data - Positions'!$E$8:$E$5924=$C$2,ROW('Raw Data - Positions'!$E$8:$E$5924)-7,""),ROWS($F$19:$F71))),"")</f>
        <v/>
      </c>
      <c r="G71" s="64" t="str">
        <f t="shared" si="1"/>
        <v/>
      </c>
      <c r="H71" s="32" t="str" cm="1">
        <f t="array" ref="H71">IFERROR(IF($D71="Bond",IFERROR(INDEX('Raw Data - Positions'!$I$8:$I$5924,SMALL(IF('Raw Data - Positions'!$E$8:$E$5924=$C$2,ROW('Raw Data - Positions'!$E$8:$E$5924)-7,""),ROWS($H$19:$H71))),""),$E71*$F71),"")</f>
        <v/>
      </c>
      <c r="J71" s="116" t="e">
        <f t="shared" si="5"/>
        <v>#VALUE!</v>
      </c>
      <c r="L71" s="115" t="str">
        <f>IFERROR(IF($K$5=Benchmark!$F$2,VLOOKUP(Dashboard!$K71,Benchmark!$C$5:$J$59,4,FALSE),IF(Dashboard!$K$5=Benchmark!$G$2,VLOOKUP(Dashboard!$K71,Benchmark!$C$5:$J$59,5,FALSE),IF(Dashboard!$K$5=Benchmark!$H$2,VLOOKUP(Dashboard!$K71,Benchmark!$C$5:$J$59,6,FALSE),IF(Dashboard!$K$5=Benchmark!$I$2,VLOOKUP(Dashboard!$K71,Benchmark!$C$5:$J$59,7,FALSE),IF(Dashboard!$K$5=Benchmark!$J$2,VLOOKUP(Dashboard!$K71,Benchmark!$C$5:$J$59,8,FALSE),""))))),"")</f>
        <v/>
      </c>
      <c r="M71" s="116" t="str">
        <f t="shared" si="3"/>
        <v/>
      </c>
      <c r="N71" s="108" t="str">
        <f>IFERROR(VLOOKUP(K71,'Raw Data - Positions'!$A$8:$H$500,8,FALSE),"")</f>
        <v/>
      </c>
      <c r="O71" s="109" t="str">
        <f t="shared" si="4"/>
        <v/>
      </c>
    </row>
    <row r="72" spans="2:15">
      <c r="B72" t="str" cm="1">
        <f t="array" ref="B72">IFERROR(INDEX('Raw Data - Positions'!$A$8:$A$5924,SMALL(IF('Raw Data - Positions'!$E$8:$E$5924=$C$2,ROW('Raw Data - Positions'!$E$8:$E$5924)-7,""),ROWS($B$19:B72))),"")</f>
        <v/>
      </c>
      <c r="C72" t="str">
        <f>IFERROR(VLOOKUP(B72,'Raw Data - Positions'!$A$8:$B$9833,2,FALSE),"")</f>
        <v/>
      </c>
      <c r="D72" s="30" t="str">
        <f>IFERROR(VLOOKUP(B72,Benchmark!$O$2:$Q$1000,3,FALSE),"")</f>
        <v/>
      </c>
      <c r="E72" t="str" cm="1">
        <f t="array" ref="E72">IFERROR(INDEX('Raw Data - Positions'!$D$8:$D$5924,SMALL(IF('Raw Data - Positions'!$E$8:$E$5924=$C$2,ROW('Raw Data - Positions'!$E$8:$E$5924)-7,""),ROWS($E$19:$E72))),"")</f>
        <v/>
      </c>
      <c r="F72" s="1" t="str" cm="1">
        <f t="array" ref="F72">IFERROR(INDEX('Raw Data - Positions'!$H$8:$H$5924,SMALL(IF('Raw Data - Positions'!$E$8:$E$5924=$C$2,ROW('Raw Data - Positions'!$E$8:$E$5924)-7,""),ROWS($F$19:$F72))),"")</f>
        <v/>
      </c>
      <c r="G72" s="64" t="str">
        <f t="shared" si="1"/>
        <v/>
      </c>
      <c r="H72" s="32" t="str" cm="1">
        <f t="array" ref="H72">IFERROR(IF($D72="Bond",IFERROR(INDEX('Raw Data - Positions'!$I$8:$I$5924,SMALL(IF('Raw Data - Positions'!$E$8:$E$5924=$C$2,ROW('Raw Data - Positions'!$E$8:$E$5924)-7,""),ROWS($H$19:$H72))),""),$E72*$F72),"")</f>
        <v/>
      </c>
      <c r="J72" s="116" t="e">
        <f t="shared" si="5"/>
        <v>#VALUE!</v>
      </c>
      <c r="L72" s="115" t="str">
        <f>IFERROR(IF($K$5=Benchmark!$F$2,VLOOKUP(Dashboard!$K72,Benchmark!$C$5:$J$59,4,FALSE),IF(Dashboard!$K$5=Benchmark!$G$2,VLOOKUP(Dashboard!$K72,Benchmark!$C$5:$J$59,5,FALSE),IF(Dashboard!$K$5=Benchmark!$H$2,VLOOKUP(Dashboard!$K72,Benchmark!$C$5:$J$59,6,FALSE),IF(Dashboard!$K$5=Benchmark!$I$2,VLOOKUP(Dashboard!$K72,Benchmark!$C$5:$J$59,7,FALSE),IF(Dashboard!$K$5=Benchmark!$J$2,VLOOKUP(Dashboard!$K72,Benchmark!$C$5:$J$59,8,FALSE),""))))),"")</f>
        <v/>
      </c>
      <c r="M72" s="116" t="str">
        <f t="shared" si="3"/>
        <v/>
      </c>
      <c r="N72" s="108" t="str">
        <f>IFERROR(VLOOKUP(K72,'Raw Data - Positions'!$A$8:$H$500,8,FALSE),"")</f>
        <v/>
      </c>
      <c r="O72" s="109" t="str">
        <f t="shared" si="4"/>
        <v/>
      </c>
    </row>
    <row r="73" spans="2:15">
      <c r="B73" t="str" cm="1">
        <f t="array" ref="B73">IFERROR(INDEX('Raw Data - Positions'!$A$8:$A$5924,SMALL(IF('Raw Data - Positions'!$E$8:$E$5924=$C$2,ROW('Raw Data - Positions'!$E$8:$E$5924)-7,""),ROWS($B$19:B73))),"")</f>
        <v/>
      </c>
      <c r="C73" t="str">
        <f>IFERROR(VLOOKUP(B73,'Raw Data - Positions'!$A$8:$B$9833,2,FALSE),"")</f>
        <v/>
      </c>
      <c r="D73" s="30" t="str">
        <f>IFERROR(VLOOKUP(B73,Benchmark!$O$2:$Q$1000,3,FALSE),"")</f>
        <v/>
      </c>
      <c r="E73" t="str" cm="1">
        <f t="array" ref="E73">IFERROR(INDEX('Raw Data - Positions'!$D$8:$D$5924,SMALL(IF('Raw Data - Positions'!$E$8:$E$5924=$C$2,ROW('Raw Data - Positions'!$E$8:$E$5924)-7,""),ROWS($E$19:$E73))),"")</f>
        <v/>
      </c>
      <c r="F73" s="1" t="str" cm="1">
        <f t="array" ref="F73">IFERROR(INDEX('Raw Data - Positions'!$H$8:$H$5924,SMALL(IF('Raw Data - Positions'!$E$8:$E$5924=$C$2,ROW('Raw Data - Positions'!$E$8:$E$5924)-7,""),ROWS($F$19:$F73))),"")</f>
        <v/>
      </c>
      <c r="G73" s="64" t="str">
        <f t="shared" si="1"/>
        <v/>
      </c>
      <c r="H73" s="32" t="str" cm="1">
        <f t="array" ref="H73">IFERROR(IF($D73="Bond",IFERROR(INDEX('Raw Data - Positions'!$I$8:$I$5924,SMALL(IF('Raw Data - Positions'!$E$8:$E$5924=$C$2,ROW('Raw Data - Positions'!$E$8:$E$5924)-7,""),ROWS($H$19:$H73))),""),$E73*$F73),"")</f>
        <v/>
      </c>
      <c r="J73" s="116" t="e">
        <f t="shared" si="5"/>
        <v>#VALUE!</v>
      </c>
      <c r="L73" s="115" t="str">
        <f>IFERROR(IF($K$5=Benchmark!$F$2,VLOOKUP(Dashboard!$K73,Benchmark!$C$5:$J$59,4,FALSE),IF(Dashboard!$K$5=Benchmark!$G$2,VLOOKUP(Dashboard!$K73,Benchmark!$C$5:$J$59,5,FALSE),IF(Dashboard!$K$5=Benchmark!$H$2,VLOOKUP(Dashboard!$K73,Benchmark!$C$5:$J$59,6,FALSE),IF(Dashboard!$K$5=Benchmark!$I$2,VLOOKUP(Dashboard!$K73,Benchmark!$C$5:$J$59,7,FALSE),IF(Dashboard!$K$5=Benchmark!$J$2,VLOOKUP(Dashboard!$K73,Benchmark!$C$5:$J$59,8,FALSE),""))))),"")</f>
        <v/>
      </c>
      <c r="M73" s="116" t="str">
        <f t="shared" si="3"/>
        <v/>
      </c>
      <c r="N73" s="108" t="str">
        <f>IFERROR(VLOOKUP(K73,'Raw Data - Positions'!$A$8:$H$500,8,FALSE),"")</f>
        <v/>
      </c>
      <c r="O73" s="109" t="str">
        <f t="shared" si="4"/>
        <v/>
      </c>
    </row>
    <row r="74" spans="2:15">
      <c r="B74" t="str" cm="1">
        <f t="array" ref="B74">IFERROR(INDEX('Raw Data - Positions'!$A$8:$A$5924,SMALL(IF('Raw Data - Positions'!$E$8:$E$5924=$C$2,ROW('Raw Data - Positions'!$E$8:$E$5924)-7,""),ROWS($B$19:B74))),"")</f>
        <v/>
      </c>
      <c r="C74" t="str">
        <f>IFERROR(VLOOKUP(B74,'Raw Data - Positions'!$A$8:$B$9833,2,FALSE),"")</f>
        <v/>
      </c>
      <c r="D74" s="30" t="str">
        <f>IFERROR(VLOOKUP(B74,Benchmark!$O$2:$Q$1000,3,FALSE),"")</f>
        <v/>
      </c>
      <c r="E74" t="str" cm="1">
        <f t="array" ref="E74">IFERROR(INDEX('Raw Data - Positions'!$D$8:$D$5924,SMALL(IF('Raw Data - Positions'!$E$8:$E$5924=$C$2,ROW('Raw Data - Positions'!$E$8:$E$5924)-7,""),ROWS($E$19:$E74))),"")</f>
        <v/>
      </c>
      <c r="F74" s="1" t="str" cm="1">
        <f t="array" ref="F74">IFERROR(INDEX('Raw Data - Positions'!$H$8:$H$5924,SMALL(IF('Raw Data - Positions'!$E$8:$E$5924=$C$2,ROW('Raw Data - Positions'!$E$8:$E$5924)-7,""),ROWS($F$19:$F74))),"")</f>
        <v/>
      </c>
      <c r="G74" s="64" t="str">
        <f t="shared" si="1"/>
        <v/>
      </c>
      <c r="H74" s="32" t="str" cm="1">
        <f t="array" ref="H74">IFERROR(IF($D74="Bond",IFERROR(INDEX('Raw Data - Positions'!$I$8:$I$5924,SMALL(IF('Raw Data - Positions'!$E$8:$E$5924=$C$2,ROW('Raw Data - Positions'!$E$8:$E$5924)-7,""),ROWS($H$19:$H74))),""),$E74*$F74),"")</f>
        <v/>
      </c>
      <c r="J74" s="116" t="e">
        <f t="shared" si="5"/>
        <v>#VALUE!</v>
      </c>
      <c r="L74" s="115" t="str">
        <f>IFERROR(IF($K$5=Benchmark!$F$2,VLOOKUP(Dashboard!$K74,Benchmark!$C$5:$J$59,4,FALSE),IF(Dashboard!$K$5=Benchmark!$G$2,VLOOKUP(Dashboard!$K74,Benchmark!$C$5:$J$59,5,FALSE),IF(Dashboard!$K$5=Benchmark!$H$2,VLOOKUP(Dashboard!$K74,Benchmark!$C$5:$J$59,6,FALSE),IF(Dashboard!$K$5=Benchmark!$I$2,VLOOKUP(Dashboard!$K74,Benchmark!$C$5:$J$59,7,FALSE),IF(Dashboard!$K$5=Benchmark!$J$2,VLOOKUP(Dashboard!$K74,Benchmark!$C$5:$J$59,8,FALSE),""))))),"")</f>
        <v/>
      </c>
      <c r="M74" s="116" t="str">
        <f t="shared" si="3"/>
        <v/>
      </c>
      <c r="N74" s="108" t="str">
        <f>IFERROR(VLOOKUP(K74,'Raw Data - Positions'!$A$8:$H$500,8,FALSE),"")</f>
        <v/>
      </c>
      <c r="O74" s="109" t="str">
        <f t="shared" si="4"/>
        <v/>
      </c>
    </row>
    <row r="75" spans="2:15">
      <c r="B75" t="str" cm="1">
        <f t="array" ref="B75">IFERROR(INDEX('Raw Data - Positions'!$A$8:$A$5924,SMALL(IF('Raw Data - Positions'!$E$8:$E$5924=$C$2,ROW('Raw Data - Positions'!$E$8:$E$5924)-7,""),ROWS($B$19:B75))),"")</f>
        <v/>
      </c>
      <c r="C75" t="str">
        <f>IFERROR(VLOOKUP(B75,'Raw Data - Positions'!$A$8:$B$9833,2,FALSE),"")</f>
        <v/>
      </c>
      <c r="D75" s="30" t="str">
        <f>IFERROR(VLOOKUP(B75,Benchmark!$O$2:$Q$1000,3,FALSE),"")</f>
        <v/>
      </c>
      <c r="E75" t="str" cm="1">
        <f t="array" ref="E75">IFERROR(INDEX('Raw Data - Positions'!$D$8:$D$5924,SMALL(IF('Raw Data - Positions'!$E$8:$E$5924=$C$2,ROW('Raw Data - Positions'!$E$8:$E$5924)-7,""),ROWS($E$19:$E75))),"")</f>
        <v/>
      </c>
      <c r="F75" s="1" t="str" cm="1">
        <f t="array" ref="F75">IFERROR(INDEX('Raw Data - Positions'!$H$8:$H$5924,SMALL(IF('Raw Data - Positions'!$E$8:$E$5924=$C$2,ROW('Raw Data - Positions'!$E$8:$E$5924)-7,""),ROWS($F$19:$F75))),"")</f>
        <v/>
      </c>
      <c r="G75" s="64" t="str">
        <f t="shared" si="1"/>
        <v/>
      </c>
      <c r="H75" s="32" t="str" cm="1">
        <f t="array" ref="H75">IFERROR(IF($D75="Bond",IFERROR(INDEX('Raw Data - Positions'!$I$8:$I$5924,SMALL(IF('Raw Data - Positions'!$E$8:$E$5924=$C$2,ROW('Raw Data - Positions'!$E$8:$E$5924)-7,""),ROWS($H$19:$H75))),""),$E75*$F75),"")</f>
        <v/>
      </c>
      <c r="J75" s="116" t="e">
        <f t="shared" si="5"/>
        <v>#VALUE!</v>
      </c>
      <c r="L75" s="115" t="str">
        <f>IFERROR(IF($K$5=Benchmark!$F$2,VLOOKUP(Dashboard!$K75,Benchmark!$C$5:$J$59,4,FALSE),IF(Dashboard!$K$5=Benchmark!$G$2,VLOOKUP(Dashboard!$K75,Benchmark!$C$5:$J$59,5,FALSE),IF(Dashboard!$K$5=Benchmark!$H$2,VLOOKUP(Dashboard!$K75,Benchmark!$C$5:$J$59,6,FALSE),IF(Dashboard!$K$5=Benchmark!$I$2,VLOOKUP(Dashboard!$K75,Benchmark!$C$5:$J$59,7,FALSE),IF(Dashboard!$K$5=Benchmark!$J$2,VLOOKUP(Dashboard!$K75,Benchmark!$C$5:$J$59,8,FALSE),""))))),"")</f>
        <v/>
      </c>
      <c r="M75" s="116" t="str">
        <f t="shared" si="3"/>
        <v/>
      </c>
      <c r="N75" s="108" t="str">
        <f>IFERROR(VLOOKUP(K75,'Raw Data - Positions'!$A$8:$H$500,8,FALSE),"")</f>
        <v/>
      </c>
      <c r="O75" s="109" t="str">
        <f t="shared" si="4"/>
        <v/>
      </c>
    </row>
    <row r="76" spans="2:15">
      <c r="B76" t="str" cm="1">
        <f t="array" ref="B76">IFERROR(INDEX('Raw Data - Positions'!$A$8:$A$5924,SMALL(IF('Raw Data - Positions'!$E$8:$E$5924=$C$2,ROW('Raw Data - Positions'!$E$8:$E$5924)-7,""),ROWS($B$19:B76))),"")</f>
        <v/>
      </c>
      <c r="C76" t="str">
        <f>IFERROR(VLOOKUP(B76,'Raw Data - Positions'!$A$8:$B$9833,2,FALSE),"")</f>
        <v/>
      </c>
      <c r="D76" s="30" t="str">
        <f>IFERROR(VLOOKUP(B76,Benchmark!$O$2:$Q$1000,3,FALSE),"")</f>
        <v/>
      </c>
      <c r="E76" t="str" cm="1">
        <f t="array" ref="E76">IFERROR(INDEX('Raw Data - Positions'!$D$8:$D$5924,SMALL(IF('Raw Data - Positions'!$E$8:$E$5924=$C$2,ROW('Raw Data - Positions'!$E$8:$E$5924)-7,""),ROWS($E$19:$E76))),"")</f>
        <v/>
      </c>
      <c r="F76" s="1" t="str" cm="1">
        <f t="array" ref="F76">IFERROR(INDEX('Raw Data - Positions'!$H$8:$H$5924,SMALL(IF('Raw Data - Positions'!$E$8:$E$5924=$C$2,ROW('Raw Data - Positions'!$E$8:$E$5924)-7,""),ROWS($F$19:$F76))),"")</f>
        <v/>
      </c>
      <c r="G76" s="64" t="str">
        <f t="shared" si="1"/>
        <v/>
      </c>
      <c r="H76" s="32" t="str" cm="1">
        <f t="array" ref="H76">IFERROR(IF($D76="Bond",IFERROR(INDEX('Raw Data - Positions'!$I$8:$I$5924,SMALL(IF('Raw Data - Positions'!$E$8:$E$5924=$C$2,ROW('Raw Data - Positions'!$E$8:$E$5924)-7,""),ROWS($H$19:$H76))),""),$E76*$F76),"")</f>
        <v/>
      </c>
      <c r="J76" s="116" t="e">
        <f t="shared" si="5"/>
        <v>#VALUE!</v>
      </c>
      <c r="L76" s="115" t="str">
        <f>IFERROR(IF($K$5=Benchmark!$F$2,VLOOKUP(Dashboard!$K76,Benchmark!$C$5:$J$59,4,FALSE),IF(Dashboard!$K$5=Benchmark!$G$2,VLOOKUP(Dashboard!$K76,Benchmark!$C$5:$J$59,5,FALSE),IF(Dashboard!$K$5=Benchmark!$H$2,VLOOKUP(Dashboard!$K76,Benchmark!$C$5:$J$59,6,FALSE),IF(Dashboard!$K$5=Benchmark!$I$2,VLOOKUP(Dashboard!$K76,Benchmark!$C$5:$J$59,7,FALSE),IF(Dashboard!$K$5=Benchmark!$J$2,VLOOKUP(Dashboard!$K76,Benchmark!$C$5:$J$59,8,FALSE),""))))),"")</f>
        <v/>
      </c>
      <c r="M76" s="116" t="str">
        <f t="shared" si="3"/>
        <v/>
      </c>
      <c r="N76" s="108" t="str">
        <f>IFERROR(VLOOKUP(K76,'Raw Data - Positions'!$A$8:$H$500,8,FALSE),"")</f>
        <v/>
      </c>
      <c r="O76" s="109" t="str">
        <f t="shared" si="4"/>
        <v/>
      </c>
    </row>
    <row r="77" spans="2:15">
      <c r="B77" t="str" cm="1">
        <f t="array" ref="B77">IFERROR(INDEX('Raw Data - Positions'!$A$8:$A$5924,SMALL(IF('Raw Data - Positions'!$E$8:$E$5924=$C$2,ROW('Raw Data - Positions'!$E$8:$E$5924)-7,""),ROWS($B$19:B77))),"")</f>
        <v/>
      </c>
      <c r="C77" t="str">
        <f>IFERROR(VLOOKUP(B77,'Raw Data - Positions'!$A$8:$B$9833,2,FALSE),"")</f>
        <v/>
      </c>
      <c r="D77" s="30" t="str">
        <f>IFERROR(VLOOKUP(B77,Benchmark!$O$2:$Q$1000,3,FALSE),"")</f>
        <v/>
      </c>
      <c r="E77" t="str" cm="1">
        <f t="array" ref="E77">IFERROR(INDEX('Raw Data - Positions'!$D$8:$D$5924,SMALL(IF('Raw Data - Positions'!$E$8:$E$5924=$C$2,ROW('Raw Data - Positions'!$E$8:$E$5924)-7,""),ROWS($E$19:$E77))),"")</f>
        <v/>
      </c>
      <c r="F77" s="1" t="str" cm="1">
        <f t="array" ref="F77">IFERROR(INDEX('Raw Data - Positions'!$H$8:$H$5924,SMALL(IF('Raw Data - Positions'!$E$8:$E$5924=$C$2,ROW('Raw Data - Positions'!$E$8:$E$5924)-7,""),ROWS($F$19:$F77))),"")</f>
        <v/>
      </c>
      <c r="G77" s="64" t="str">
        <f t="shared" si="1"/>
        <v/>
      </c>
      <c r="H77" s="32" t="str" cm="1">
        <f t="array" ref="H77">IFERROR(IF($D77="Bond",IFERROR(INDEX('Raw Data - Positions'!$I$8:$I$5924,SMALL(IF('Raw Data - Positions'!$E$8:$E$5924=$C$2,ROW('Raw Data - Positions'!$E$8:$E$5924)-7,""),ROWS($H$19:$H77))),""),$E77*$F77),"")</f>
        <v/>
      </c>
      <c r="J77" s="116" t="e">
        <f t="shared" si="5"/>
        <v>#VALUE!</v>
      </c>
      <c r="L77" s="115" t="str">
        <f>IFERROR(IF($K$5=Benchmark!$F$2,VLOOKUP(Dashboard!$K77,Benchmark!$C$5:$J$59,4,FALSE),IF(Dashboard!$K$5=Benchmark!$G$2,VLOOKUP(Dashboard!$K77,Benchmark!$C$5:$J$59,5,FALSE),IF(Dashboard!$K$5=Benchmark!$H$2,VLOOKUP(Dashboard!$K77,Benchmark!$C$5:$J$59,6,FALSE),IF(Dashboard!$K$5=Benchmark!$I$2,VLOOKUP(Dashboard!$K77,Benchmark!$C$5:$J$59,7,FALSE),IF(Dashboard!$K$5=Benchmark!$J$2,VLOOKUP(Dashboard!$K77,Benchmark!$C$5:$J$59,8,FALSE),""))))),"")</f>
        <v/>
      </c>
      <c r="M77" s="116" t="str">
        <f t="shared" si="3"/>
        <v/>
      </c>
      <c r="N77" s="108" t="str">
        <f>IFERROR(VLOOKUP(K77,'Raw Data - Positions'!$A$8:$H$500,8,FALSE),"")</f>
        <v/>
      </c>
      <c r="O77" s="109" t="str">
        <f t="shared" si="4"/>
        <v/>
      </c>
    </row>
    <row r="78" spans="2:15">
      <c r="B78" t="str" cm="1">
        <f t="array" ref="B78">IFERROR(INDEX('Raw Data - Positions'!$A$8:$A$5924,SMALL(IF('Raw Data - Positions'!$E$8:$E$5924=$C$2,ROW('Raw Data - Positions'!$E$8:$E$5924)-7,""),ROWS($B$19:B78))),"")</f>
        <v/>
      </c>
      <c r="C78" t="str">
        <f>IFERROR(VLOOKUP(B78,'Raw Data - Positions'!$A$8:$B$9833,2,FALSE),"")</f>
        <v/>
      </c>
      <c r="D78" s="30" t="str">
        <f>IFERROR(VLOOKUP(B78,Benchmark!$O$2:$Q$1000,3,FALSE),"")</f>
        <v/>
      </c>
      <c r="E78" t="str" cm="1">
        <f t="array" ref="E78">IFERROR(INDEX('Raw Data - Positions'!$D$8:$D$5924,SMALL(IF('Raw Data - Positions'!$E$8:$E$5924=$C$2,ROW('Raw Data - Positions'!$E$8:$E$5924)-7,""),ROWS($E$19:$E78))),"")</f>
        <v/>
      </c>
      <c r="F78" s="1" t="str" cm="1">
        <f t="array" ref="F78">IFERROR(INDEX('Raw Data - Positions'!$H$8:$H$5924,SMALL(IF('Raw Data - Positions'!$E$8:$E$5924=$C$2,ROW('Raw Data - Positions'!$E$8:$E$5924)-7,""),ROWS($F$19:$F78))),"")</f>
        <v/>
      </c>
      <c r="G78" s="64" t="str">
        <f t="shared" si="1"/>
        <v/>
      </c>
      <c r="H78" s="32" t="str" cm="1">
        <f t="array" ref="H78">IFERROR(IF($D78="Bond",IFERROR(INDEX('Raw Data - Positions'!$I$8:$I$5924,SMALL(IF('Raw Data - Positions'!$E$8:$E$5924=$C$2,ROW('Raw Data - Positions'!$E$8:$E$5924)-7,""),ROWS($H$19:$H78))),""),$E78*$F78),"")</f>
        <v/>
      </c>
      <c r="J78" s="116" t="e">
        <f t="shared" si="5"/>
        <v>#VALUE!</v>
      </c>
      <c r="L78" s="115" t="str">
        <f>IFERROR(IF($K$5=Benchmark!$F$2,VLOOKUP(Dashboard!$K78,Benchmark!$C$5:$J$59,4,FALSE),IF(Dashboard!$K$5=Benchmark!$G$2,VLOOKUP(Dashboard!$K78,Benchmark!$C$5:$J$59,5,FALSE),IF(Dashboard!$K$5=Benchmark!$H$2,VLOOKUP(Dashboard!$K78,Benchmark!$C$5:$J$59,6,FALSE),IF(Dashboard!$K$5=Benchmark!$I$2,VLOOKUP(Dashboard!$K78,Benchmark!$C$5:$J$59,7,FALSE),IF(Dashboard!$K$5=Benchmark!$J$2,VLOOKUP(Dashboard!$K78,Benchmark!$C$5:$J$59,8,FALSE),""))))),"")</f>
        <v/>
      </c>
      <c r="M78" s="116" t="str">
        <f t="shared" si="3"/>
        <v/>
      </c>
      <c r="N78" s="108" t="str">
        <f>IFERROR(VLOOKUP(K78,'Raw Data - Positions'!$A$8:$H$500,8,FALSE),"")</f>
        <v/>
      </c>
      <c r="O78" s="109" t="str">
        <f t="shared" si="4"/>
        <v/>
      </c>
    </row>
    <row r="79" spans="2:15">
      <c r="B79" t="str" cm="1">
        <f t="array" ref="B79">IFERROR(INDEX('Raw Data - Positions'!$A$8:$A$5924,SMALL(IF('Raw Data - Positions'!$E$8:$E$5924=$C$2,ROW('Raw Data - Positions'!$E$8:$E$5924)-7,""),ROWS($B$19:B79))),"")</f>
        <v/>
      </c>
      <c r="C79" t="str">
        <f>IFERROR(VLOOKUP(B79,'Raw Data - Positions'!$A$8:$B$9833,2,FALSE),"")</f>
        <v/>
      </c>
      <c r="D79" s="30" t="str">
        <f>IFERROR(VLOOKUP(B79,Benchmark!$O$2:$Q$1000,3,FALSE),"")</f>
        <v/>
      </c>
      <c r="E79" t="str" cm="1">
        <f t="array" ref="E79">IFERROR(INDEX('Raw Data - Positions'!$D$8:$D$5924,SMALL(IF('Raw Data - Positions'!$E$8:$E$5924=$C$2,ROW('Raw Data - Positions'!$E$8:$E$5924)-7,""),ROWS($E$19:$E79))),"")</f>
        <v/>
      </c>
      <c r="F79" s="1" t="str" cm="1">
        <f t="array" ref="F79">IFERROR(INDEX('Raw Data - Positions'!$H$8:$H$5924,SMALL(IF('Raw Data - Positions'!$E$8:$E$5924=$C$2,ROW('Raw Data - Positions'!$E$8:$E$5924)-7,""),ROWS($F$19:$F79))),"")</f>
        <v/>
      </c>
      <c r="G79" s="64" t="str">
        <f t="shared" si="1"/>
        <v/>
      </c>
      <c r="H79" s="32" t="str" cm="1">
        <f t="array" ref="H79">IFERROR(IF($D79="Bond",IFERROR(INDEX('Raw Data - Positions'!$I$8:$I$5924,SMALL(IF('Raw Data - Positions'!$E$8:$E$5924=$C$2,ROW('Raw Data - Positions'!$E$8:$E$5924)-7,""),ROWS($H$19:$H79))),""),$E79*$F79),"")</f>
        <v/>
      </c>
      <c r="J79" s="116" t="e">
        <f t="shared" si="5"/>
        <v>#VALUE!</v>
      </c>
      <c r="L79" s="115" t="str">
        <f>IFERROR(IF($K$5=Benchmark!$F$2,VLOOKUP(Dashboard!$K79,Benchmark!$C$5:$J$59,4,FALSE),IF(Dashboard!$K$5=Benchmark!$G$2,VLOOKUP(Dashboard!$K79,Benchmark!$C$5:$J$59,5,FALSE),IF(Dashboard!$K$5=Benchmark!$H$2,VLOOKUP(Dashboard!$K79,Benchmark!$C$5:$J$59,6,FALSE),IF(Dashboard!$K$5=Benchmark!$I$2,VLOOKUP(Dashboard!$K79,Benchmark!$C$5:$J$59,7,FALSE),IF(Dashboard!$K$5=Benchmark!$J$2,VLOOKUP(Dashboard!$K79,Benchmark!$C$5:$J$59,8,FALSE),""))))),"")</f>
        <v/>
      </c>
      <c r="M79" s="116" t="str">
        <f t="shared" si="3"/>
        <v/>
      </c>
      <c r="N79" s="108" t="str">
        <f>IFERROR(VLOOKUP(K79,'Raw Data - Positions'!$A$8:$H$500,8,FALSE),"")</f>
        <v/>
      </c>
      <c r="O79" s="109" t="str">
        <f t="shared" si="4"/>
        <v/>
      </c>
    </row>
    <row r="80" spans="2:15">
      <c r="B80" t="str" cm="1">
        <f t="array" ref="B80">IFERROR(INDEX('Raw Data - Positions'!$A$8:$A$5924,SMALL(IF('Raw Data - Positions'!$E$8:$E$5924=$C$2,ROW('Raw Data - Positions'!$E$8:$E$5924)-7,""),ROWS($B$19:B80))),"")</f>
        <v/>
      </c>
      <c r="C80" t="str">
        <f>IFERROR(VLOOKUP(B80,'Raw Data - Positions'!$A$8:$B$9833,2,FALSE),"")</f>
        <v/>
      </c>
      <c r="D80" s="30" t="str">
        <f>IFERROR(VLOOKUP(B80,Benchmark!$O$2:$Q$1000,3,FALSE),"")</f>
        <v/>
      </c>
      <c r="E80" t="str" cm="1">
        <f t="array" ref="E80">IFERROR(INDEX('Raw Data - Positions'!$D$8:$D$5924,SMALL(IF('Raw Data - Positions'!$E$8:$E$5924=$C$2,ROW('Raw Data - Positions'!$E$8:$E$5924)-7,""),ROWS($E$19:$E80))),"")</f>
        <v/>
      </c>
      <c r="F80" s="1" t="str" cm="1">
        <f t="array" ref="F80">IFERROR(INDEX('Raw Data - Positions'!$H$8:$H$5924,SMALL(IF('Raw Data - Positions'!$E$8:$E$5924=$C$2,ROW('Raw Data - Positions'!$E$8:$E$5924)-7,""),ROWS($F$19:$F80))),"")</f>
        <v/>
      </c>
      <c r="G80" s="64" t="str">
        <f t="shared" si="1"/>
        <v/>
      </c>
      <c r="H80" s="32" t="str" cm="1">
        <f t="array" ref="H80">IFERROR(IF($D80="Bond",IFERROR(INDEX('Raw Data - Positions'!$I$8:$I$5924,SMALL(IF('Raw Data - Positions'!$E$8:$E$5924=$C$2,ROW('Raw Data - Positions'!$E$8:$E$5924)-7,""),ROWS($H$19:$H80))),""),$E80*$F80),"")</f>
        <v/>
      </c>
      <c r="J80" s="116" t="e">
        <f t="shared" si="5"/>
        <v>#VALUE!</v>
      </c>
      <c r="L80" s="115" t="str">
        <f>IFERROR(IF($K$5=Benchmark!$F$2,VLOOKUP(Dashboard!$K80,Benchmark!$C$5:$J$59,4,FALSE),IF(Dashboard!$K$5=Benchmark!$G$2,VLOOKUP(Dashboard!$K80,Benchmark!$C$5:$J$59,5,FALSE),IF(Dashboard!$K$5=Benchmark!$H$2,VLOOKUP(Dashboard!$K80,Benchmark!$C$5:$J$59,6,FALSE),IF(Dashboard!$K$5=Benchmark!$I$2,VLOOKUP(Dashboard!$K80,Benchmark!$C$5:$J$59,7,FALSE),IF(Dashboard!$K$5=Benchmark!$J$2,VLOOKUP(Dashboard!$K80,Benchmark!$C$5:$J$59,8,FALSE),""))))),"")</f>
        <v/>
      </c>
      <c r="M80" s="116" t="str">
        <f t="shared" si="3"/>
        <v/>
      </c>
      <c r="N80" s="108" t="str">
        <f>IFERROR(VLOOKUP(K80,'Raw Data - Positions'!$A$8:$H$500,8,FALSE),"")</f>
        <v/>
      </c>
      <c r="O80" s="109" t="str">
        <f t="shared" si="4"/>
        <v/>
      </c>
    </row>
    <row r="81" spans="2:15">
      <c r="B81" t="str" cm="1">
        <f t="array" ref="B81">IFERROR(INDEX('Raw Data - Positions'!$A$8:$A$5924,SMALL(IF('Raw Data - Positions'!$E$8:$E$5924=$C$2,ROW('Raw Data - Positions'!$E$8:$E$5924)-7,""),ROWS($B$19:B81))),"")</f>
        <v/>
      </c>
      <c r="C81" t="str">
        <f>IFERROR(VLOOKUP(B81,'Raw Data - Positions'!$A$8:$B$9833,2,FALSE),"")</f>
        <v/>
      </c>
      <c r="D81" s="30" t="str">
        <f>IFERROR(VLOOKUP(B81,Benchmark!$O$2:$Q$1000,3,FALSE),"")</f>
        <v/>
      </c>
      <c r="E81" t="str" cm="1">
        <f t="array" ref="E81">IFERROR(INDEX('Raw Data - Positions'!$D$8:$D$5924,SMALL(IF('Raw Data - Positions'!$E$8:$E$5924=$C$2,ROW('Raw Data - Positions'!$E$8:$E$5924)-7,""),ROWS($E$19:$E81))),"")</f>
        <v/>
      </c>
      <c r="F81" s="1" t="str" cm="1">
        <f t="array" ref="F81">IFERROR(INDEX('Raw Data - Positions'!$H$8:$H$5924,SMALL(IF('Raw Data - Positions'!$E$8:$E$5924=$C$2,ROW('Raw Data - Positions'!$E$8:$E$5924)-7,""),ROWS($F$19:$F81))),"")</f>
        <v/>
      </c>
      <c r="G81" s="64" t="str">
        <f t="shared" si="1"/>
        <v/>
      </c>
      <c r="H81" s="32" t="str" cm="1">
        <f t="array" ref="H81">IFERROR(IF($D81="Bond",IFERROR(INDEX('Raw Data - Positions'!$I$8:$I$5924,SMALL(IF('Raw Data - Positions'!$E$8:$E$5924=$C$2,ROW('Raw Data - Positions'!$E$8:$E$5924)-7,""),ROWS($H$19:$H81))),""),$E81*$F81),"")</f>
        <v/>
      </c>
      <c r="J81" s="116" t="e">
        <f t="shared" si="5"/>
        <v>#VALUE!</v>
      </c>
      <c r="L81" s="115" t="str">
        <f>IFERROR(IF($K$5=Benchmark!$F$2,VLOOKUP(Dashboard!$K81,Benchmark!$C$5:$J$59,4,FALSE),IF(Dashboard!$K$5=Benchmark!$G$2,VLOOKUP(Dashboard!$K81,Benchmark!$C$5:$J$59,5,FALSE),IF(Dashboard!$K$5=Benchmark!$H$2,VLOOKUP(Dashboard!$K81,Benchmark!$C$5:$J$59,6,FALSE),IF(Dashboard!$K$5=Benchmark!$I$2,VLOOKUP(Dashboard!$K81,Benchmark!$C$5:$J$59,7,FALSE),IF(Dashboard!$K$5=Benchmark!$J$2,VLOOKUP(Dashboard!$K81,Benchmark!$C$5:$J$59,8,FALSE),""))))),"")</f>
        <v/>
      </c>
      <c r="M81" s="116" t="str">
        <f t="shared" si="3"/>
        <v/>
      </c>
      <c r="N81" s="108" t="str">
        <f>IFERROR(VLOOKUP(K81,'Raw Data - Positions'!$A$8:$H$500,8,FALSE),"")</f>
        <v/>
      </c>
      <c r="O81" s="109" t="str">
        <f t="shared" si="4"/>
        <v/>
      </c>
    </row>
    <row r="82" spans="2:15">
      <c r="B82" t="str" cm="1">
        <f t="array" ref="B82">IFERROR(INDEX('Raw Data - Positions'!$A$8:$A$5924,SMALL(IF('Raw Data - Positions'!$E$8:$E$5924=$C$2,ROW('Raw Data - Positions'!$E$8:$E$5924)-7,""),ROWS($B$19:B82))),"")</f>
        <v/>
      </c>
      <c r="C82" t="str">
        <f>IFERROR(VLOOKUP(B82,'Raw Data - Positions'!$A$8:$B$9833,2,FALSE),"")</f>
        <v/>
      </c>
      <c r="D82" s="30" t="str">
        <f>IFERROR(VLOOKUP(B82,Benchmark!$O$2:$Q$1000,3,FALSE),"")</f>
        <v/>
      </c>
      <c r="E82" t="str" cm="1">
        <f t="array" ref="E82">IFERROR(INDEX('Raw Data - Positions'!$D$8:$D$5924,SMALL(IF('Raw Data - Positions'!$E$8:$E$5924=$C$2,ROW('Raw Data - Positions'!$E$8:$E$5924)-7,""),ROWS($E$19:$E82))),"")</f>
        <v/>
      </c>
      <c r="F82" s="1" t="str" cm="1">
        <f t="array" ref="F82">IFERROR(INDEX('Raw Data - Positions'!$H$8:$H$5924,SMALL(IF('Raw Data - Positions'!$E$8:$E$5924=$C$2,ROW('Raw Data - Positions'!$E$8:$E$5924)-7,""),ROWS($F$19:$F82))),"")</f>
        <v/>
      </c>
      <c r="G82" s="64" t="str">
        <f t="shared" si="1"/>
        <v/>
      </c>
      <c r="H82" s="32" t="str" cm="1">
        <f t="array" ref="H82">IFERROR(IF($D82="Bond",IFERROR(INDEX('Raw Data - Positions'!$I$8:$I$5924,SMALL(IF('Raw Data - Positions'!$E$8:$E$5924=$C$2,ROW('Raw Data - Positions'!$E$8:$E$5924)-7,""),ROWS($H$19:$H82))),""),$E82*$F82),"")</f>
        <v/>
      </c>
      <c r="J82" s="116" t="e">
        <f t="shared" si="5"/>
        <v>#VALUE!</v>
      </c>
      <c r="L82" s="115" t="str">
        <f>IFERROR(IF($K$5=Benchmark!$F$2,VLOOKUP(Dashboard!$K82,Benchmark!$C$5:$J$59,4,FALSE),IF(Dashboard!$K$5=Benchmark!$G$2,VLOOKUP(Dashboard!$K82,Benchmark!$C$5:$J$59,5,FALSE),IF(Dashboard!$K$5=Benchmark!$H$2,VLOOKUP(Dashboard!$K82,Benchmark!$C$5:$J$59,6,FALSE),IF(Dashboard!$K$5=Benchmark!$I$2,VLOOKUP(Dashboard!$K82,Benchmark!$C$5:$J$59,7,FALSE),IF(Dashboard!$K$5=Benchmark!$J$2,VLOOKUP(Dashboard!$K82,Benchmark!$C$5:$J$59,8,FALSE),""))))),"")</f>
        <v/>
      </c>
      <c r="M82" s="116" t="str">
        <f t="shared" si="3"/>
        <v/>
      </c>
      <c r="N82" s="108" t="str">
        <f>IFERROR(VLOOKUP(K82,'Raw Data - Positions'!$A$8:$H$500,8,FALSE),"")</f>
        <v/>
      </c>
      <c r="O82" s="109" t="str">
        <f t="shared" si="4"/>
        <v/>
      </c>
    </row>
    <row r="83" spans="2:15">
      <c r="B83" t="str" cm="1">
        <f t="array" ref="B83">IFERROR(INDEX('Raw Data - Positions'!$A$8:$A$5924,SMALL(IF('Raw Data - Positions'!$E$8:$E$5924=$C$2,ROW('Raw Data - Positions'!$E$8:$E$5924)-7,""),ROWS($B$19:B83))),"")</f>
        <v/>
      </c>
      <c r="C83" t="str">
        <f>IFERROR(VLOOKUP(B83,'Raw Data - Positions'!$A$8:$B$9833,2,FALSE),"")</f>
        <v/>
      </c>
      <c r="D83" s="30" t="str">
        <f>IFERROR(VLOOKUP(B83,Benchmark!$O$2:$Q$1000,3,FALSE),"")</f>
        <v/>
      </c>
      <c r="E83" t="str" cm="1">
        <f t="array" ref="E83">IFERROR(INDEX('Raw Data - Positions'!$D$8:$D$5924,SMALL(IF('Raw Data - Positions'!$E$8:$E$5924=$C$2,ROW('Raw Data - Positions'!$E$8:$E$5924)-7,""),ROWS($E$19:$E83))),"")</f>
        <v/>
      </c>
      <c r="F83" s="1" t="str" cm="1">
        <f t="array" ref="F83">IFERROR(INDEX('Raw Data - Positions'!$H$8:$H$5924,SMALL(IF('Raw Data - Positions'!$E$8:$E$5924=$C$2,ROW('Raw Data - Positions'!$E$8:$E$5924)-7,""),ROWS($F$19:$F83))),"")</f>
        <v/>
      </c>
      <c r="G83" s="64" t="str">
        <f t="shared" ref="G83:G146" si="6">IFERROR(H83/$C$15,"")</f>
        <v/>
      </c>
      <c r="H83" s="32" t="str" cm="1">
        <f t="array" ref="H83">IFERROR(IF($D83="Bond",IFERROR(INDEX('Raw Data - Positions'!$I$8:$I$5924,SMALL(IF('Raw Data - Positions'!$E$8:$E$5924=$C$2,ROW('Raw Data - Positions'!$E$8:$E$5924)-7,""),ROWS($H$19:$H83))),""),$E83*$F83),"")</f>
        <v/>
      </c>
      <c r="J83" s="116" t="e">
        <f t="shared" si="5"/>
        <v>#VALUE!</v>
      </c>
      <c r="L83" s="115" t="str">
        <f>IFERROR(IF($K$5=Benchmark!$F$2,VLOOKUP(Dashboard!$K83,Benchmark!$C$5:$J$59,4,FALSE),IF(Dashboard!$K$5=Benchmark!$G$2,VLOOKUP(Dashboard!$K83,Benchmark!$C$5:$J$59,5,FALSE),IF(Dashboard!$K$5=Benchmark!$H$2,VLOOKUP(Dashboard!$K83,Benchmark!$C$5:$J$59,6,FALSE),IF(Dashboard!$K$5=Benchmark!$I$2,VLOOKUP(Dashboard!$K83,Benchmark!$C$5:$J$59,7,FALSE),IF(Dashboard!$K$5=Benchmark!$J$2,VLOOKUP(Dashboard!$K83,Benchmark!$C$5:$J$59,8,FALSE),""))))),"")</f>
        <v/>
      </c>
      <c r="M83" s="116" t="str">
        <f t="shared" si="3"/>
        <v/>
      </c>
      <c r="N83" s="108" t="str">
        <f>IFERROR(VLOOKUP(K83,'Raw Data - Positions'!$A$8:$H$500,8,FALSE),"")</f>
        <v/>
      </c>
      <c r="O83" s="109" t="str">
        <f t="shared" si="4"/>
        <v/>
      </c>
    </row>
    <row r="84" spans="2:15">
      <c r="B84" t="str" cm="1">
        <f t="array" ref="B84">IFERROR(INDEX('Raw Data - Positions'!$A$8:$A$5924,SMALL(IF('Raw Data - Positions'!$E$8:$E$5924=$C$2,ROW('Raw Data - Positions'!$E$8:$E$5924)-7,""),ROWS($B$19:B84))),"")</f>
        <v/>
      </c>
      <c r="C84" t="str">
        <f>IFERROR(VLOOKUP(B84,'Raw Data - Positions'!$A$8:$B$9833,2,FALSE),"")</f>
        <v/>
      </c>
      <c r="D84" s="30" t="str">
        <f>IFERROR(VLOOKUP(B84,Benchmark!$O$2:$Q$1000,3,FALSE),"")</f>
        <v/>
      </c>
      <c r="E84" t="str" cm="1">
        <f t="array" ref="E84">IFERROR(INDEX('Raw Data - Positions'!$D$8:$D$5924,SMALL(IF('Raw Data - Positions'!$E$8:$E$5924=$C$2,ROW('Raw Data - Positions'!$E$8:$E$5924)-7,""),ROWS($E$19:$E84))),"")</f>
        <v/>
      </c>
      <c r="F84" s="1" t="str" cm="1">
        <f t="array" ref="F84">IFERROR(INDEX('Raw Data - Positions'!$H$8:$H$5924,SMALL(IF('Raw Data - Positions'!$E$8:$E$5924=$C$2,ROW('Raw Data - Positions'!$E$8:$E$5924)-7,""),ROWS($F$19:$F84))),"")</f>
        <v/>
      </c>
      <c r="G84" s="64" t="str">
        <f t="shared" si="6"/>
        <v/>
      </c>
      <c r="H84" s="32" t="str" cm="1">
        <f t="array" ref="H84">IFERROR(IF($D84="Bond",IFERROR(INDEX('Raw Data - Positions'!$I$8:$I$5924,SMALL(IF('Raw Data - Positions'!$E$8:$E$5924=$C$2,ROW('Raw Data - Positions'!$E$8:$E$5924)-7,""),ROWS($H$19:$H84))),""),$E84*$F84),"")</f>
        <v/>
      </c>
      <c r="J84" s="116" t="e">
        <f t="shared" si="5"/>
        <v>#VALUE!</v>
      </c>
      <c r="L84" s="115" t="str">
        <f>IFERROR(IF($K$5=Benchmark!$F$2,VLOOKUP(Dashboard!$K84,Benchmark!$C$5:$J$59,4,FALSE),IF(Dashboard!$K$5=Benchmark!$G$2,VLOOKUP(Dashboard!$K84,Benchmark!$C$5:$J$59,5,FALSE),IF(Dashboard!$K$5=Benchmark!$H$2,VLOOKUP(Dashboard!$K84,Benchmark!$C$5:$J$59,6,FALSE),IF(Dashboard!$K$5=Benchmark!$I$2,VLOOKUP(Dashboard!$K84,Benchmark!$C$5:$J$59,7,FALSE),IF(Dashboard!$K$5=Benchmark!$J$2,VLOOKUP(Dashboard!$K84,Benchmark!$C$5:$J$59,8,FALSE),""))))),"")</f>
        <v/>
      </c>
      <c r="M84" s="116" t="str">
        <f t="shared" ref="M84:M142" si="7">IFERROR(L84*$C$15/N84,"")</f>
        <v/>
      </c>
      <c r="N84" s="108" t="str">
        <f>IFERROR(VLOOKUP(K84,'Raw Data - Positions'!$A$8:$H$500,8,FALSE),"")</f>
        <v/>
      </c>
      <c r="O84" s="109" t="str">
        <f t="shared" ref="O84:O142" si="8">IFERROR(N84*M84,"")</f>
        <v/>
      </c>
    </row>
    <row r="85" spans="2:15">
      <c r="B85" t="str" cm="1">
        <f t="array" ref="B85">IFERROR(INDEX('Raw Data - Positions'!$A$8:$A$5924,SMALL(IF('Raw Data - Positions'!$E$8:$E$5924=$C$2,ROW('Raw Data - Positions'!$E$8:$E$5924)-7,""),ROWS($B$19:B85))),"")</f>
        <v/>
      </c>
      <c r="C85" t="str">
        <f>IFERROR(VLOOKUP(B85,'Raw Data - Positions'!$A$8:$B$9833,2,FALSE),"")</f>
        <v/>
      </c>
      <c r="D85" s="30" t="str">
        <f>IFERROR(VLOOKUP(B85,Benchmark!$O$2:$Q$1000,3,FALSE),"")</f>
        <v/>
      </c>
      <c r="E85" t="str" cm="1">
        <f t="array" ref="E85">IFERROR(INDEX('Raw Data - Positions'!$D$8:$D$5924,SMALL(IF('Raw Data - Positions'!$E$8:$E$5924=$C$2,ROW('Raw Data - Positions'!$E$8:$E$5924)-7,""),ROWS($E$19:$E85))),"")</f>
        <v/>
      </c>
      <c r="F85" s="1" t="str" cm="1">
        <f t="array" ref="F85">IFERROR(INDEX('Raw Data - Positions'!$H$8:$H$5924,SMALL(IF('Raw Data - Positions'!$E$8:$E$5924=$C$2,ROW('Raw Data - Positions'!$E$8:$E$5924)-7,""),ROWS($F$19:$F85))),"")</f>
        <v/>
      </c>
      <c r="G85" s="64" t="str">
        <f t="shared" si="6"/>
        <v/>
      </c>
      <c r="H85" s="32" t="str" cm="1">
        <f t="array" ref="H85">IFERROR(IF($D85="Bond",IFERROR(INDEX('Raw Data - Positions'!$I$8:$I$5924,SMALL(IF('Raw Data - Positions'!$E$8:$E$5924=$C$2,ROW('Raw Data - Positions'!$E$8:$E$5924)-7,""),ROWS($H$19:$H85))),""),$E85*$F85),"")</f>
        <v/>
      </c>
      <c r="J85" s="116" t="e">
        <f t="shared" si="5"/>
        <v>#VALUE!</v>
      </c>
      <c r="L85" s="115" t="str">
        <f>IFERROR(IF($K$5=Benchmark!$F$2,VLOOKUP(Dashboard!$K85,Benchmark!$C$5:$J$59,4,FALSE),IF(Dashboard!$K$5=Benchmark!$G$2,VLOOKUP(Dashboard!$K85,Benchmark!$C$5:$J$59,5,FALSE),IF(Dashboard!$K$5=Benchmark!$H$2,VLOOKUP(Dashboard!$K85,Benchmark!$C$5:$J$59,6,FALSE),IF(Dashboard!$K$5=Benchmark!$I$2,VLOOKUP(Dashboard!$K85,Benchmark!$C$5:$J$59,7,FALSE),IF(Dashboard!$K$5=Benchmark!$J$2,VLOOKUP(Dashboard!$K85,Benchmark!$C$5:$J$59,8,FALSE),""))))),"")</f>
        <v/>
      </c>
      <c r="M85" s="116" t="str">
        <f t="shared" si="7"/>
        <v/>
      </c>
      <c r="N85" s="108" t="str">
        <f>IFERROR(VLOOKUP(K85,'Raw Data - Positions'!$A$8:$H$500,8,FALSE),"")</f>
        <v/>
      </c>
      <c r="O85" s="109" t="str">
        <f t="shared" si="8"/>
        <v/>
      </c>
    </row>
    <row r="86" spans="2:15">
      <c r="B86" t="str" cm="1">
        <f t="array" ref="B86">IFERROR(INDEX('Raw Data - Positions'!$A$8:$A$5924,SMALL(IF('Raw Data - Positions'!$E$8:$E$5924=$C$2,ROW('Raw Data - Positions'!$E$8:$E$5924)-7,""),ROWS($B$19:B86))),"")</f>
        <v/>
      </c>
      <c r="C86" t="str">
        <f>IFERROR(VLOOKUP(B86,'Raw Data - Positions'!$A$8:$B$9833,2,FALSE),"")</f>
        <v/>
      </c>
      <c r="D86" s="30" t="str">
        <f>IFERROR(VLOOKUP(B86,Benchmark!$O$2:$Q$1000,3,FALSE),"")</f>
        <v/>
      </c>
      <c r="E86" t="str" cm="1">
        <f t="array" ref="E86">IFERROR(INDEX('Raw Data - Positions'!$D$8:$D$5924,SMALL(IF('Raw Data - Positions'!$E$8:$E$5924=$C$2,ROW('Raw Data - Positions'!$E$8:$E$5924)-7,""),ROWS($E$19:$E86))),"")</f>
        <v/>
      </c>
      <c r="F86" s="1" t="str" cm="1">
        <f t="array" ref="F86">IFERROR(INDEX('Raw Data - Positions'!$H$8:$H$5924,SMALL(IF('Raw Data - Positions'!$E$8:$E$5924=$C$2,ROW('Raw Data - Positions'!$E$8:$E$5924)-7,""),ROWS($F$19:$F86))),"")</f>
        <v/>
      </c>
      <c r="G86" s="64" t="str">
        <f t="shared" si="6"/>
        <v/>
      </c>
      <c r="H86" s="32" t="str" cm="1">
        <f t="array" ref="H86">IFERROR(IF($D86="Bond",IFERROR(INDEX('Raw Data - Positions'!$I$8:$I$5924,SMALL(IF('Raw Data - Positions'!$E$8:$E$5924=$C$2,ROW('Raw Data - Positions'!$E$8:$E$5924)-7,""),ROWS($H$19:$H86))),""),$E86*$F86),"")</f>
        <v/>
      </c>
      <c r="J86" s="116" t="e">
        <f t="shared" si="5"/>
        <v>#VALUE!</v>
      </c>
      <c r="L86" s="115" t="str">
        <f>IFERROR(IF($K$5=Benchmark!$F$2,VLOOKUP(Dashboard!$K86,Benchmark!$C$5:$J$59,4,FALSE),IF(Dashboard!$K$5=Benchmark!$G$2,VLOOKUP(Dashboard!$K86,Benchmark!$C$5:$J$59,5,FALSE),IF(Dashboard!$K$5=Benchmark!$H$2,VLOOKUP(Dashboard!$K86,Benchmark!$C$5:$J$59,6,FALSE),IF(Dashboard!$K$5=Benchmark!$I$2,VLOOKUP(Dashboard!$K86,Benchmark!$C$5:$J$59,7,FALSE),IF(Dashboard!$K$5=Benchmark!$J$2,VLOOKUP(Dashboard!$K86,Benchmark!$C$5:$J$59,8,FALSE),""))))),"")</f>
        <v/>
      </c>
      <c r="M86" s="116" t="str">
        <f t="shared" si="7"/>
        <v/>
      </c>
      <c r="N86" s="108" t="str">
        <f>IFERROR(VLOOKUP(K86,'Raw Data - Positions'!$A$8:$H$500,8,FALSE),"")</f>
        <v/>
      </c>
      <c r="O86" s="109" t="str">
        <f t="shared" si="8"/>
        <v/>
      </c>
    </row>
    <row r="87" spans="2:15">
      <c r="B87" t="str" cm="1">
        <f t="array" ref="B87">IFERROR(INDEX('Raw Data - Positions'!$A$8:$A$5924,SMALL(IF('Raw Data - Positions'!$E$8:$E$5924=$C$2,ROW('Raw Data - Positions'!$E$8:$E$5924)-7,""),ROWS($B$19:B87))),"")</f>
        <v/>
      </c>
      <c r="C87" t="str">
        <f>IFERROR(VLOOKUP(B87,'Raw Data - Positions'!$A$8:$B$9833,2,FALSE),"")</f>
        <v/>
      </c>
      <c r="D87" s="30" t="str">
        <f>IFERROR(VLOOKUP(B87,Benchmark!$O$2:$Q$1000,3,FALSE),"")</f>
        <v/>
      </c>
      <c r="E87" t="str" cm="1">
        <f t="array" ref="E87">IFERROR(INDEX('Raw Data - Positions'!$D$8:$D$5924,SMALL(IF('Raw Data - Positions'!$E$8:$E$5924=$C$2,ROW('Raw Data - Positions'!$E$8:$E$5924)-7,""),ROWS($E$19:$E87))),"")</f>
        <v/>
      </c>
      <c r="F87" s="1" t="str" cm="1">
        <f t="array" ref="F87">IFERROR(INDEX('Raw Data - Positions'!$H$8:$H$5924,SMALL(IF('Raw Data - Positions'!$E$8:$E$5924=$C$2,ROW('Raw Data - Positions'!$E$8:$E$5924)-7,""),ROWS($F$19:$F87))),"")</f>
        <v/>
      </c>
      <c r="G87" s="64" t="str">
        <f t="shared" si="6"/>
        <v/>
      </c>
      <c r="H87" s="32" t="str" cm="1">
        <f t="array" ref="H87">IFERROR(IF($D87="Bond",IFERROR(INDEX('Raw Data - Positions'!$I$8:$I$5924,SMALL(IF('Raw Data - Positions'!$E$8:$E$5924=$C$2,ROW('Raw Data - Positions'!$E$8:$E$5924)-7,""),ROWS($H$19:$H87))),""),$E87*$F87),"")</f>
        <v/>
      </c>
      <c r="J87" s="116" t="e">
        <f t="shared" si="5"/>
        <v>#VALUE!</v>
      </c>
      <c r="L87" s="115" t="str">
        <f>IFERROR(IF($K$5=Benchmark!$F$2,VLOOKUP(Dashboard!$K87,Benchmark!$C$5:$J$59,4,FALSE),IF(Dashboard!$K$5=Benchmark!$G$2,VLOOKUP(Dashboard!$K87,Benchmark!$C$5:$J$59,5,FALSE),IF(Dashboard!$K$5=Benchmark!$H$2,VLOOKUP(Dashboard!$K87,Benchmark!$C$5:$J$59,6,FALSE),IF(Dashboard!$K$5=Benchmark!$I$2,VLOOKUP(Dashboard!$K87,Benchmark!$C$5:$J$59,7,FALSE),IF(Dashboard!$K$5=Benchmark!$J$2,VLOOKUP(Dashboard!$K87,Benchmark!$C$5:$J$59,8,FALSE),""))))),"")</f>
        <v/>
      </c>
      <c r="M87" s="116" t="str">
        <f t="shared" si="7"/>
        <v/>
      </c>
      <c r="N87" s="108" t="str">
        <f>IFERROR(VLOOKUP(K87,'Raw Data - Positions'!$A$8:$H$500,8,FALSE),"")</f>
        <v/>
      </c>
      <c r="O87" s="109" t="str">
        <f t="shared" si="8"/>
        <v/>
      </c>
    </row>
    <row r="88" spans="2:15">
      <c r="B88" t="str" cm="1">
        <f t="array" ref="B88">IFERROR(INDEX('Raw Data - Positions'!$A$8:$A$5924,SMALL(IF('Raw Data - Positions'!$E$8:$E$5924=$C$2,ROW('Raw Data - Positions'!$E$8:$E$5924)-7,""),ROWS($B$19:B88))),"")</f>
        <v/>
      </c>
      <c r="C88" t="str">
        <f>IFERROR(VLOOKUP(B88,'Raw Data - Positions'!$A$8:$B$9833,2,FALSE),"")</f>
        <v/>
      </c>
      <c r="D88" s="30" t="str">
        <f>IFERROR(VLOOKUP(B88,Benchmark!$O$2:$Q$1000,3,FALSE),"")</f>
        <v/>
      </c>
      <c r="E88" t="str" cm="1">
        <f t="array" ref="E88">IFERROR(INDEX('Raw Data - Positions'!$D$8:$D$5924,SMALL(IF('Raw Data - Positions'!$E$8:$E$5924=$C$2,ROW('Raw Data - Positions'!$E$8:$E$5924)-7,""),ROWS($E$19:$E88))),"")</f>
        <v/>
      </c>
      <c r="F88" s="1" t="str" cm="1">
        <f t="array" ref="F88">IFERROR(INDEX('Raw Data - Positions'!$H$8:$H$5924,SMALL(IF('Raw Data - Positions'!$E$8:$E$5924=$C$2,ROW('Raw Data - Positions'!$E$8:$E$5924)-7,""),ROWS($F$19:$F88))),"")</f>
        <v/>
      </c>
      <c r="G88" s="64" t="str">
        <f t="shared" si="6"/>
        <v/>
      </c>
      <c r="H88" s="32" t="str" cm="1">
        <f t="array" ref="H88">IFERROR(IF($D88="Bond",IFERROR(INDEX('Raw Data - Positions'!$I$8:$I$5924,SMALL(IF('Raw Data - Positions'!$E$8:$E$5924=$C$2,ROW('Raw Data - Positions'!$E$8:$E$5924)-7,""),ROWS($H$19:$H88))),""),$E88*$F88),"")</f>
        <v/>
      </c>
      <c r="J88" s="116" t="e">
        <f t="shared" ref="J88:J142" si="9">IFERROR(M88-VLOOKUP(K88,$B$19:$H$1000,4,FALSE),L88*$C$15/N88)</f>
        <v>#VALUE!</v>
      </c>
      <c r="L88" s="115" t="str">
        <f>IFERROR(IF($K$5=Benchmark!$F$2,VLOOKUP(Dashboard!$K88,Benchmark!$C$5:$J$59,4,FALSE),IF(Dashboard!$K$5=Benchmark!$G$2,VLOOKUP(Dashboard!$K88,Benchmark!$C$5:$J$59,5,FALSE),IF(Dashboard!$K$5=Benchmark!$H$2,VLOOKUP(Dashboard!$K88,Benchmark!$C$5:$J$59,6,FALSE),IF(Dashboard!$K$5=Benchmark!$I$2,VLOOKUP(Dashboard!$K88,Benchmark!$C$5:$J$59,7,FALSE),IF(Dashboard!$K$5=Benchmark!$J$2,VLOOKUP(Dashboard!$K88,Benchmark!$C$5:$J$59,8,FALSE),""))))),"")</f>
        <v/>
      </c>
      <c r="M88" s="116" t="str">
        <f t="shared" si="7"/>
        <v/>
      </c>
      <c r="N88" s="108" t="str">
        <f>IFERROR(VLOOKUP(K88,'Raw Data - Positions'!$A$8:$H$500,8,FALSE),"")</f>
        <v/>
      </c>
      <c r="O88" s="109" t="str">
        <f t="shared" si="8"/>
        <v/>
      </c>
    </row>
    <row r="89" spans="2:15">
      <c r="B89" t="str" cm="1">
        <f t="array" ref="B89">IFERROR(INDEX('Raw Data - Positions'!$A$8:$A$5924,SMALL(IF('Raw Data - Positions'!$E$8:$E$5924=$C$2,ROW('Raw Data - Positions'!$E$8:$E$5924)-7,""),ROWS($B$19:B89))),"")</f>
        <v/>
      </c>
      <c r="C89" t="str">
        <f>IFERROR(VLOOKUP(B89,'Raw Data - Positions'!$A$8:$B$9833,2,FALSE),"")</f>
        <v/>
      </c>
      <c r="D89" s="30" t="str">
        <f>IFERROR(VLOOKUP(B89,Benchmark!$O$2:$Q$1000,3,FALSE),"")</f>
        <v/>
      </c>
      <c r="E89" t="str" cm="1">
        <f t="array" ref="E89">IFERROR(INDEX('Raw Data - Positions'!$D$8:$D$5924,SMALL(IF('Raw Data - Positions'!$E$8:$E$5924=$C$2,ROW('Raw Data - Positions'!$E$8:$E$5924)-7,""),ROWS($E$19:$E89))),"")</f>
        <v/>
      </c>
      <c r="F89" s="1" t="str" cm="1">
        <f t="array" ref="F89">IFERROR(INDEX('Raw Data - Positions'!$H$8:$H$5924,SMALL(IF('Raw Data - Positions'!$E$8:$E$5924=$C$2,ROW('Raw Data - Positions'!$E$8:$E$5924)-7,""),ROWS($F$19:$F89))),"")</f>
        <v/>
      </c>
      <c r="G89" s="64" t="str">
        <f t="shared" si="6"/>
        <v/>
      </c>
      <c r="H89" s="32" t="str" cm="1">
        <f t="array" ref="H89">IFERROR(IF($D89="Bond",IFERROR(INDEX('Raw Data - Positions'!$I$8:$I$5924,SMALL(IF('Raw Data - Positions'!$E$8:$E$5924=$C$2,ROW('Raw Data - Positions'!$E$8:$E$5924)-7,""),ROWS($H$19:$H89))),""),$E89*$F89),"")</f>
        <v/>
      </c>
      <c r="J89" s="116" t="e">
        <f t="shared" si="9"/>
        <v>#VALUE!</v>
      </c>
      <c r="L89" s="115" t="str">
        <f>IFERROR(IF($K$5=Benchmark!$F$2,VLOOKUP(Dashboard!$K89,Benchmark!$C$5:$J$59,4,FALSE),IF(Dashboard!$K$5=Benchmark!$G$2,VLOOKUP(Dashboard!$K89,Benchmark!$C$5:$J$59,5,FALSE),IF(Dashboard!$K$5=Benchmark!$H$2,VLOOKUP(Dashboard!$K89,Benchmark!$C$5:$J$59,6,FALSE),IF(Dashboard!$K$5=Benchmark!$I$2,VLOOKUP(Dashboard!$K89,Benchmark!$C$5:$J$59,7,FALSE),IF(Dashboard!$K$5=Benchmark!$J$2,VLOOKUP(Dashboard!$K89,Benchmark!$C$5:$J$59,8,FALSE),""))))),"")</f>
        <v/>
      </c>
      <c r="M89" s="116" t="str">
        <f t="shared" si="7"/>
        <v/>
      </c>
      <c r="N89" s="108" t="str">
        <f>IFERROR(VLOOKUP(K89,'Raw Data - Positions'!$A$8:$H$500,8,FALSE),"")</f>
        <v/>
      </c>
      <c r="O89" s="109" t="str">
        <f t="shared" si="8"/>
        <v/>
      </c>
    </row>
    <row r="90" spans="2:15">
      <c r="B90" t="str" cm="1">
        <f t="array" ref="B90">IFERROR(INDEX('Raw Data - Positions'!$A$8:$A$5924,SMALL(IF('Raw Data - Positions'!$E$8:$E$5924=$C$2,ROW('Raw Data - Positions'!$E$8:$E$5924)-7,""),ROWS($B$19:B90))),"")</f>
        <v/>
      </c>
      <c r="C90" t="str">
        <f>IFERROR(VLOOKUP(B90,'Raw Data - Positions'!$A$8:$B$9833,2,FALSE),"")</f>
        <v/>
      </c>
      <c r="D90" s="30" t="str">
        <f>IFERROR(VLOOKUP(B90,Benchmark!$O$2:$Q$1000,3,FALSE),"")</f>
        <v/>
      </c>
      <c r="E90" t="str" cm="1">
        <f t="array" ref="E90">IFERROR(INDEX('Raw Data - Positions'!$D$8:$D$5924,SMALL(IF('Raw Data - Positions'!$E$8:$E$5924=$C$2,ROW('Raw Data - Positions'!$E$8:$E$5924)-7,""),ROWS($E$19:$E90))),"")</f>
        <v/>
      </c>
      <c r="F90" s="1" t="str" cm="1">
        <f t="array" ref="F90">IFERROR(INDEX('Raw Data - Positions'!$H$8:$H$5924,SMALL(IF('Raw Data - Positions'!$E$8:$E$5924=$C$2,ROW('Raw Data - Positions'!$E$8:$E$5924)-7,""),ROWS($F$19:$F90))),"")</f>
        <v/>
      </c>
      <c r="G90" s="64" t="str">
        <f t="shared" si="6"/>
        <v/>
      </c>
      <c r="H90" s="32" t="str" cm="1">
        <f t="array" ref="H90">IFERROR(IF($D90="Bond",IFERROR(INDEX('Raw Data - Positions'!$I$8:$I$5924,SMALL(IF('Raw Data - Positions'!$E$8:$E$5924=$C$2,ROW('Raw Data - Positions'!$E$8:$E$5924)-7,""),ROWS($H$19:$H90))),""),$E90*$F90),"")</f>
        <v/>
      </c>
      <c r="J90" s="116" t="e">
        <f t="shared" si="9"/>
        <v>#VALUE!</v>
      </c>
      <c r="L90" s="115" t="str">
        <f>IFERROR(IF($K$5=Benchmark!$F$2,VLOOKUP(Dashboard!$K90,Benchmark!$C$5:$J$59,4,FALSE),IF(Dashboard!$K$5=Benchmark!$G$2,VLOOKUP(Dashboard!$K90,Benchmark!$C$5:$J$59,5,FALSE),IF(Dashboard!$K$5=Benchmark!$H$2,VLOOKUP(Dashboard!$K90,Benchmark!$C$5:$J$59,6,FALSE),IF(Dashboard!$K$5=Benchmark!$I$2,VLOOKUP(Dashboard!$K90,Benchmark!$C$5:$J$59,7,FALSE),IF(Dashboard!$K$5=Benchmark!$J$2,VLOOKUP(Dashboard!$K90,Benchmark!$C$5:$J$59,8,FALSE),""))))),"")</f>
        <v/>
      </c>
      <c r="M90" s="116" t="str">
        <f t="shared" si="7"/>
        <v/>
      </c>
      <c r="N90" s="108" t="str">
        <f>IFERROR(VLOOKUP(K90,'Raw Data - Positions'!$A$8:$H$500,8,FALSE),"")</f>
        <v/>
      </c>
      <c r="O90" s="109" t="str">
        <f t="shared" si="8"/>
        <v/>
      </c>
    </row>
    <row r="91" spans="2:15">
      <c r="B91" t="str" cm="1">
        <f t="array" ref="B91">IFERROR(INDEX('Raw Data - Positions'!$A$8:$A$5924,SMALL(IF('Raw Data - Positions'!$E$8:$E$5924=$C$2,ROW('Raw Data - Positions'!$E$8:$E$5924)-7,""),ROWS($B$19:B91))),"")</f>
        <v/>
      </c>
      <c r="C91" t="str">
        <f>IFERROR(VLOOKUP(B91,'Raw Data - Positions'!$A$8:$B$9833,2,FALSE),"")</f>
        <v/>
      </c>
      <c r="D91" s="30" t="str">
        <f>IFERROR(VLOOKUP(B91,Benchmark!$O$2:$Q$1000,3,FALSE),"")</f>
        <v/>
      </c>
      <c r="E91" t="str" cm="1">
        <f t="array" ref="E91">IFERROR(INDEX('Raw Data - Positions'!$D$8:$D$5924,SMALL(IF('Raw Data - Positions'!$E$8:$E$5924=$C$2,ROW('Raw Data - Positions'!$E$8:$E$5924)-7,""),ROWS($E$19:$E91))),"")</f>
        <v/>
      </c>
      <c r="F91" s="1" t="str" cm="1">
        <f t="array" ref="F91">IFERROR(INDEX('Raw Data - Positions'!$H$8:$H$5924,SMALL(IF('Raw Data - Positions'!$E$8:$E$5924=$C$2,ROW('Raw Data - Positions'!$E$8:$E$5924)-7,""),ROWS($F$19:$F91))),"")</f>
        <v/>
      </c>
      <c r="G91" s="64" t="str">
        <f t="shared" si="6"/>
        <v/>
      </c>
      <c r="H91" s="32" t="str" cm="1">
        <f t="array" ref="H91">IFERROR(IF($D91="Bond",IFERROR(INDEX('Raw Data - Positions'!$I$8:$I$5924,SMALL(IF('Raw Data - Positions'!$E$8:$E$5924=$C$2,ROW('Raw Data - Positions'!$E$8:$E$5924)-7,""),ROWS($H$19:$H91))),""),$E91*$F91),"")</f>
        <v/>
      </c>
      <c r="J91" s="116" t="e">
        <f t="shared" si="9"/>
        <v>#VALUE!</v>
      </c>
      <c r="L91" s="115" t="str">
        <f>IFERROR(IF($K$5=Benchmark!$F$2,VLOOKUP(Dashboard!$K91,Benchmark!$C$5:$J$59,4,FALSE),IF(Dashboard!$K$5=Benchmark!$G$2,VLOOKUP(Dashboard!$K91,Benchmark!$C$5:$J$59,5,FALSE),IF(Dashboard!$K$5=Benchmark!$H$2,VLOOKUP(Dashboard!$K91,Benchmark!$C$5:$J$59,6,FALSE),IF(Dashboard!$K$5=Benchmark!$I$2,VLOOKUP(Dashboard!$K91,Benchmark!$C$5:$J$59,7,FALSE),IF(Dashboard!$K$5=Benchmark!$J$2,VLOOKUP(Dashboard!$K91,Benchmark!$C$5:$J$59,8,FALSE),""))))),"")</f>
        <v/>
      </c>
      <c r="M91" s="116" t="str">
        <f t="shared" si="7"/>
        <v/>
      </c>
      <c r="N91" s="108" t="str">
        <f>IFERROR(VLOOKUP(K91,'Raw Data - Positions'!$A$8:$H$500,8,FALSE),"")</f>
        <v/>
      </c>
      <c r="O91" s="109" t="str">
        <f t="shared" si="8"/>
        <v/>
      </c>
    </row>
    <row r="92" spans="2:15">
      <c r="B92" t="str" cm="1">
        <f t="array" ref="B92">IFERROR(INDEX('Raw Data - Positions'!$A$8:$A$5924,SMALL(IF('Raw Data - Positions'!$E$8:$E$5924=$C$2,ROW('Raw Data - Positions'!$E$8:$E$5924)-7,""),ROWS($B$19:B92))),"")</f>
        <v/>
      </c>
      <c r="C92" t="str">
        <f>IFERROR(VLOOKUP(B92,'Raw Data - Positions'!$A$8:$B$9833,2,FALSE),"")</f>
        <v/>
      </c>
      <c r="D92" s="30" t="str">
        <f>IFERROR(VLOOKUP(B92,Benchmark!$O$2:$Q$1000,3,FALSE),"")</f>
        <v/>
      </c>
      <c r="E92" t="str" cm="1">
        <f t="array" ref="E92">IFERROR(INDEX('Raw Data - Positions'!$D$8:$D$5924,SMALL(IF('Raw Data - Positions'!$E$8:$E$5924=$C$2,ROW('Raw Data - Positions'!$E$8:$E$5924)-7,""),ROWS($E$19:$E92))),"")</f>
        <v/>
      </c>
      <c r="F92" s="1" t="str" cm="1">
        <f t="array" ref="F92">IFERROR(INDEX('Raw Data - Positions'!$H$8:$H$5924,SMALL(IF('Raw Data - Positions'!$E$8:$E$5924=$C$2,ROW('Raw Data - Positions'!$E$8:$E$5924)-7,""),ROWS($F$19:$F92))),"")</f>
        <v/>
      </c>
      <c r="G92" s="64" t="str">
        <f t="shared" si="6"/>
        <v/>
      </c>
      <c r="H92" s="32" t="str" cm="1">
        <f t="array" ref="H92">IFERROR(IF($D92="Bond",IFERROR(INDEX('Raw Data - Positions'!$I$8:$I$5924,SMALL(IF('Raw Data - Positions'!$E$8:$E$5924=$C$2,ROW('Raw Data - Positions'!$E$8:$E$5924)-7,""),ROWS($H$19:$H92))),""),$E92*$F92),"")</f>
        <v/>
      </c>
      <c r="J92" s="116" t="e">
        <f t="shared" si="9"/>
        <v>#VALUE!</v>
      </c>
      <c r="L92" s="115" t="str">
        <f>IFERROR(IF($K$5=Benchmark!$F$2,VLOOKUP(Dashboard!$K92,Benchmark!$C$5:$J$59,4,FALSE),IF(Dashboard!$K$5=Benchmark!$G$2,VLOOKUP(Dashboard!$K92,Benchmark!$C$5:$J$59,5,FALSE),IF(Dashboard!$K$5=Benchmark!$H$2,VLOOKUP(Dashboard!$K92,Benchmark!$C$5:$J$59,6,FALSE),IF(Dashboard!$K$5=Benchmark!$I$2,VLOOKUP(Dashboard!$K92,Benchmark!$C$5:$J$59,7,FALSE),IF(Dashboard!$K$5=Benchmark!$J$2,VLOOKUP(Dashboard!$K92,Benchmark!$C$5:$J$59,8,FALSE),""))))),"")</f>
        <v/>
      </c>
      <c r="M92" s="116" t="str">
        <f t="shared" si="7"/>
        <v/>
      </c>
      <c r="N92" s="108" t="str">
        <f>IFERROR(VLOOKUP(K92,'Raw Data - Positions'!$A$8:$H$500,8,FALSE),"")</f>
        <v/>
      </c>
      <c r="O92" s="109" t="str">
        <f t="shared" si="8"/>
        <v/>
      </c>
    </row>
    <row r="93" spans="2:15">
      <c r="B93" t="str" cm="1">
        <f t="array" ref="B93">IFERROR(INDEX('Raw Data - Positions'!$A$8:$A$5924,SMALL(IF('Raw Data - Positions'!$E$8:$E$5924=$C$2,ROW('Raw Data - Positions'!$E$8:$E$5924)-7,""),ROWS($B$19:B93))),"")</f>
        <v/>
      </c>
      <c r="C93" t="str">
        <f>IFERROR(VLOOKUP(B93,'Raw Data - Positions'!$A$8:$B$9833,2,FALSE),"")</f>
        <v/>
      </c>
      <c r="D93" s="30" t="str">
        <f>IFERROR(VLOOKUP(B93,Benchmark!$O$2:$Q$1000,3,FALSE),"")</f>
        <v/>
      </c>
      <c r="E93" t="str" cm="1">
        <f t="array" ref="E93">IFERROR(INDEX('Raw Data - Positions'!$D$8:$D$5924,SMALL(IF('Raw Data - Positions'!$E$8:$E$5924=$C$2,ROW('Raw Data - Positions'!$E$8:$E$5924)-7,""),ROWS($E$19:$E93))),"")</f>
        <v/>
      </c>
      <c r="F93" s="1" t="str" cm="1">
        <f t="array" ref="F93">IFERROR(INDEX('Raw Data - Positions'!$H$8:$H$5924,SMALL(IF('Raw Data - Positions'!$E$8:$E$5924=$C$2,ROW('Raw Data - Positions'!$E$8:$E$5924)-7,""),ROWS($F$19:$F93))),"")</f>
        <v/>
      </c>
      <c r="G93" s="64" t="str">
        <f t="shared" si="6"/>
        <v/>
      </c>
      <c r="H93" s="32" t="str" cm="1">
        <f t="array" ref="H93">IFERROR(IF($D93="Bond",IFERROR(INDEX('Raw Data - Positions'!$I$8:$I$5924,SMALL(IF('Raw Data - Positions'!$E$8:$E$5924=$C$2,ROW('Raw Data - Positions'!$E$8:$E$5924)-7,""),ROWS($H$19:$H93))),""),$E93*$F93),"")</f>
        <v/>
      </c>
      <c r="J93" s="116" t="e">
        <f t="shared" si="9"/>
        <v>#VALUE!</v>
      </c>
      <c r="L93" s="115" t="str">
        <f>IFERROR(IF($K$5=Benchmark!$F$2,VLOOKUP(Dashboard!$K93,Benchmark!$C$5:$J$59,4,FALSE),IF(Dashboard!$K$5=Benchmark!$G$2,VLOOKUP(Dashboard!$K93,Benchmark!$C$5:$J$59,5,FALSE),IF(Dashboard!$K$5=Benchmark!$H$2,VLOOKUP(Dashboard!$K93,Benchmark!$C$5:$J$59,6,FALSE),IF(Dashboard!$K$5=Benchmark!$I$2,VLOOKUP(Dashboard!$K93,Benchmark!$C$5:$J$59,7,FALSE),IF(Dashboard!$K$5=Benchmark!$J$2,VLOOKUP(Dashboard!$K93,Benchmark!$C$5:$J$59,8,FALSE),""))))),"")</f>
        <v/>
      </c>
      <c r="M93" s="116" t="str">
        <f t="shared" si="7"/>
        <v/>
      </c>
      <c r="N93" s="108" t="str">
        <f>IFERROR(VLOOKUP(K93,'Raw Data - Positions'!$A$8:$H$500,8,FALSE),"")</f>
        <v/>
      </c>
      <c r="O93" s="109" t="str">
        <f t="shared" si="8"/>
        <v/>
      </c>
    </row>
    <row r="94" spans="2:15">
      <c r="B94" t="str" cm="1">
        <f t="array" ref="B94">IFERROR(INDEX('Raw Data - Positions'!$A$8:$A$5924,SMALL(IF('Raw Data - Positions'!$E$8:$E$5924=$C$2,ROW('Raw Data - Positions'!$E$8:$E$5924)-7,""),ROWS($B$19:B94))),"")</f>
        <v/>
      </c>
      <c r="C94" t="str">
        <f>IFERROR(VLOOKUP(B94,'Raw Data - Positions'!$A$8:$B$9833,2,FALSE),"")</f>
        <v/>
      </c>
      <c r="D94" s="30" t="str">
        <f>IFERROR(VLOOKUP(B94,Benchmark!$O$2:$Q$1000,3,FALSE),"")</f>
        <v/>
      </c>
      <c r="E94" t="str" cm="1">
        <f t="array" ref="E94">IFERROR(INDEX('Raw Data - Positions'!$D$8:$D$5924,SMALL(IF('Raw Data - Positions'!$E$8:$E$5924=$C$2,ROW('Raw Data - Positions'!$E$8:$E$5924)-7,""),ROWS($E$19:$E94))),"")</f>
        <v/>
      </c>
      <c r="F94" s="1" t="str" cm="1">
        <f t="array" ref="F94">IFERROR(INDEX('Raw Data - Positions'!$H$8:$H$5924,SMALL(IF('Raw Data - Positions'!$E$8:$E$5924=$C$2,ROW('Raw Data - Positions'!$E$8:$E$5924)-7,""),ROWS($F$19:$F94))),"")</f>
        <v/>
      </c>
      <c r="G94" s="64" t="str">
        <f t="shared" si="6"/>
        <v/>
      </c>
      <c r="H94" s="32" t="str" cm="1">
        <f t="array" ref="H94">IFERROR(IF($D94="Bond",IFERROR(INDEX('Raw Data - Positions'!$I$8:$I$5924,SMALL(IF('Raw Data - Positions'!$E$8:$E$5924=$C$2,ROW('Raw Data - Positions'!$E$8:$E$5924)-7,""),ROWS($H$19:$H94))),""),$E94*$F94),"")</f>
        <v/>
      </c>
      <c r="J94" s="116" t="e">
        <f t="shared" si="9"/>
        <v>#VALUE!</v>
      </c>
      <c r="L94" s="115" t="str">
        <f>IFERROR(IF($K$5=Benchmark!$F$2,VLOOKUP(Dashboard!$K94,Benchmark!$C$5:$J$59,4,FALSE),IF(Dashboard!$K$5=Benchmark!$G$2,VLOOKUP(Dashboard!$K94,Benchmark!$C$5:$J$59,5,FALSE),IF(Dashboard!$K$5=Benchmark!$H$2,VLOOKUP(Dashboard!$K94,Benchmark!$C$5:$J$59,6,FALSE),IF(Dashboard!$K$5=Benchmark!$I$2,VLOOKUP(Dashboard!$K94,Benchmark!$C$5:$J$59,7,FALSE),IF(Dashboard!$K$5=Benchmark!$J$2,VLOOKUP(Dashboard!$K94,Benchmark!$C$5:$J$59,8,FALSE),""))))),"")</f>
        <v/>
      </c>
      <c r="M94" s="116" t="str">
        <f t="shared" si="7"/>
        <v/>
      </c>
      <c r="N94" s="108" t="str">
        <f>IFERROR(VLOOKUP(K94,'Raw Data - Positions'!$A$8:$H$500,8,FALSE),"")</f>
        <v/>
      </c>
      <c r="O94" s="109" t="str">
        <f t="shared" si="8"/>
        <v/>
      </c>
    </row>
    <row r="95" spans="2:15">
      <c r="B95" t="str" cm="1">
        <f t="array" ref="B95">IFERROR(INDEX('Raw Data - Positions'!$A$8:$A$5924,SMALL(IF('Raw Data - Positions'!$E$8:$E$5924=$C$2,ROW('Raw Data - Positions'!$E$8:$E$5924)-7,""),ROWS($B$19:B95))),"")</f>
        <v/>
      </c>
      <c r="C95" t="str">
        <f>IFERROR(VLOOKUP(B95,'Raw Data - Positions'!$A$8:$B$9833,2,FALSE),"")</f>
        <v/>
      </c>
      <c r="D95" s="30" t="str">
        <f>IFERROR(VLOOKUP(B95,Benchmark!$O$2:$Q$1000,3,FALSE),"")</f>
        <v/>
      </c>
      <c r="E95" t="str" cm="1">
        <f t="array" ref="E95">IFERROR(INDEX('Raw Data - Positions'!$D$8:$D$5924,SMALL(IF('Raw Data - Positions'!$E$8:$E$5924=$C$2,ROW('Raw Data - Positions'!$E$8:$E$5924)-7,""),ROWS($E$19:$E95))),"")</f>
        <v/>
      </c>
      <c r="F95" s="1" t="str" cm="1">
        <f t="array" ref="F95">IFERROR(INDEX('Raw Data - Positions'!$H$8:$H$5924,SMALL(IF('Raw Data - Positions'!$E$8:$E$5924=$C$2,ROW('Raw Data - Positions'!$E$8:$E$5924)-7,""),ROWS($F$19:$F95))),"")</f>
        <v/>
      </c>
      <c r="G95" s="64" t="str">
        <f t="shared" si="6"/>
        <v/>
      </c>
      <c r="H95" s="32" t="str" cm="1">
        <f t="array" ref="H95">IFERROR(IF($D95="Bond",IFERROR(INDEX('Raw Data - Positions'!$I$8:$I$5924,SMALL(IF('Raw Data - Positions'!$E$8:$E$5924=$C$2,ROW('Raw Data - Positions'!$E$8:$E$5924)-7,""),ROWS($H$19:$H95))),""),$E95*$F95),"")</f>
        <v/>
      </c>
      <c r="J95" s="116" t="e">
        <f t="shared" si="9"/>
        <v>#VALUE!</v>
      </c>
      <c r="L95" s="115" t="str">
        <f>IFERROR(IF($K$5=Benchmark!$F$2,VLOOKUP(Dashboard!$K95,Benchmark!$C$5:$J$59,4,FALSE),IF(Dashboard!$K$5=Benchmark!$G$2,VLOOKUP(Dashboard!$K95,Benchmark!$C$5:$J$59,5,FALSE),IF(Dashboard!$K$5=Benchmark!$H$2,VLOOKUP(Dashboard!$K95,Benchmark!$C$5:$J$59,6,FALSE),IF(Dashboard!$K$5=Benchmark!$I$2,VLOOKUP(Dashboard!$K95,Benchmark!$C$5:$J$59,7,FALSE),IF(Dashboard!$K$5=Benchmark!$J$2,VLOOKUP(Dashboard!$K95,Benchmark!$C$5:$J$59,8,FALSE),""))))),"")</f>
        <v/>
      </c>
      <c r="M95" s="116" t="str">
        <f t="shared" si="7"/>
        <v/>
      </c>
      <c r="N95" s="108" t="str">
        <f>IFERROR(VLOOKUP(K95,'Raw Data - Positions'!$A$8:$H$500,8,FALSE),"")</f>
        <v/>
      </c>
      <c r="O95" s="109" t="str">
        <f t="shared" si="8"/>
        <v/>
      </c>
    </row>
    <row r="96" spans="2:15">
      <c r="B96" t="str" cm="1">
        <f t="array" ref="B96">IFERROR(INDEX('Raw Data - Positions'!$A$8:$A$5924,SMALL(IF('Raw Data - Positions'!$E$8:$E$5924=$C$2,ROW('Raw Data - Positions'!$E$8:$E$5924)-7,""),ROWS($B$19:B96))),"")</f>
        <v/>
      </c>
      <c r="C96" t="str">
        <f>IFERROR(VLOOKUP(B96,'Raw Data - Positions'!$A$8:$B$9833,2,FALSE),"")</f>
        <v/>
      </c>
      <c r="D96" s="30" t="str">
        <f>IFERROR(VLOOKUP(B96,Benchmark!$O$2:$Q$1000,3,FALSE),"")</f>
        <v/>
      </c>
      <c r="E96" t="str" cm="1">
        <f t="array" ref="E96">IFERROR(INDEX('Raw Data - Positions'!$D$8:$D$5924,SMALL(IF('Raw Data - Positions'!$E$8:$E$5924=$C$2,ROW('Raw Data - Positions'!$E$8:$E$5924)-7,""),ROWS($E$19:$E96))),"")</f>
        <v/>
      </c>
      <c r="F96" s="1" t="str" cm="1">
        <f t="array" ref="F96">IFERROR(INDEX('Raw Data - Positions'!$H$8:$H$5924,SMALL(IF('Raw Data - Positions'!$E$8:$E$5924=$C$2,ROW('Raw Data - Positions'!$E$8:$E$5924)-7,""),ROWS($F$19:$F96))),"")</f>
        <v/>
      </c>
      <c r="G96" s="64" t="str">
        <f t="shared" si="6"/>
        <v/>
      </c>
      <c r="H96" s="32" t="str" cm="1">
        <f t="array" ref="H96">IFERROR(IF($D96="Bond",IFERROR(INDEX('Raw Data - Positions'!$I$8:$I$5924,SMALL(IF('Raw Data - Positions'!$E$8:$E$5924=$C$2,ROW('Raw Data - Positions'!$E$8:$E$5924)-7,""),ROWS($H$19:$H96))),""),$E96*$F96),"")</f>
        <v/>
      </c>
      <c r="J96" s="116" t="e">
        <f t="shared" si="9"/>
        <v>#VALUE!</v>
      </c>
      <c r="L96" s="115" t="str">
        <f>IFERROR(IF($K$5=Benchmark!$F$2,VLOOKUP(Dashboard!$K96,Benchmark!$C$5:$J$59,4,FALSE),IF(Dashboard!$K$5=Benchmark!$G$2,VLOOKUP(Dashboard!$K96,Benchmark!$C$5:$J$59,5,FALSE),IF(Dashboard!$K$5=Benchmark!$H$2,VLOOKUP(Dashboard!$K96,Benchmark!$C$5:$J$59,6,FALSE),IF(Dashboard!$K$5=Benchmark!$I$2,VLOOKUP(Dashboard!$K96,Benchmark!$C$5:$J$59,7,FALSE),IF(Dashboard!$K$5=Benchmark!$J$2,VLOOKUP(Dashboard!$K96,Benchmark!$C$5:$J$59,8,FALSE),""))))),"")</f>
        <v/>
      </c>
      <c r="M96" s="116" t="str">
        <f t="shared" si="7"/>
        <v/>
      </c>
      <c r="N96" s="108" t="str">
        <f>IFERROR(VLOOKUP(K96,'Raw Data - Positions'!$A$8:$H$500,8,FALSE),"")</f>
        <v/>
      </c>
      <c r="O96" s="109" t="str">
        <f t="shared" si="8"/>
        <v/>
      </c>
    </row>
    <row r="97" spans="2:15">
      <c r="B97" t="str" cm="1">
        <f t="array" ref="B97">IFERROR(INDEX('Raw Data - Positions'!$A$8:$A$5924,SMALL(IF('Raw Data - Positions'!$E$8:$E$5924=$C$2,ROW('Raw Data - Positions'!$E$8:$E$5924)-7,""),ROWS($B$19:B97))),"")</f>
        <v/>
      </c>
      <c r="C97" t="str">
        <f>IFERROR(VLOOKUP(B97,'Raw Data - Positions'!$A$8:$B$9833,2,FALSE),"")</f>
        <v/>
      </c>
      <c r="D97" s="30" t="str">
        <f>IFERROR(VLOOKUP(B97,Benchmark!$O$2:$Q$1000,3,FALSE),"")</f>
        <v/>
      </c>
      <c r="E97" t="str" cm="1">
        <f t="array" ref="E97">IFERROR(INDEX('Raw Data - Positions'!$D$8:$D$5924,SMALL(IF('Raw Data - Positions'!$E$8:$E$5924=$C$2,ROW('Raw Data - Positions'!$E$8:$E$5924)-7,""),ROWS($E$19:$E97))),"")</f>
        <v/>
      </c>
      <c r="F97" s="1" t="str" cm="1">
        <f t="array" ref="F97">IFERROR(INDEX('Raw Data - Positions'!$H$8:$H$5924,SMALL(IF('Raw Data - Positions'!$E$8:$E$5924=$C$2,ROW('Raw Data - Positions'!$E$8:$E$5924)-7,""),ROWS($F$19:$F97))),"")</f>
        <v/>
      </c>
      <c r="G97" s="64" t="str">
        <f t="shared" si="6"/>
        <v/>
      </c>
      <c r="H97" s="32" t="str" cm="1">
        <f t="array" ref="H97">IFERROR(IF($D97="Bond",IFERROR(INDEX('Raw Data - Positions'!$I$8:$I$5924,SMALL(IF('Raw Data - Positions'!$E$8:$E$5924=$C$2,ROW('Raw Data - Positions'!$E$8:$E$5924)-7,""),ROWS($H$19:$H97))),""),$E97*$F97),"")</f>
        <v/>
      </c>
      <c r="J97" s="116" t="e">
        <f t="shared" si="9"/>
        <v>#VALUE!</v>
      </c>
      <c r="L97" s="115" t="str">
        <f>IFERROR(IF($K$5=Benchmark!$F$2,VLOOKUP(Dashboard!$K97,Benchmark!$C$5:$J$59,4,FALSE),IF(Dashboard!$K$5=Benchmark!$G$2,VLOOKUP(Dashboard!$K97,Benchmark!$C$5:$J$59,5,FALSE),IF(Dashboard!$K$5=Benchmark!$H$2,VLOOKUP(Dashboard!$K97,Benchmark!$C$5:$J$59,6,FALSE),IF(Dashboard!$K$5=Benchmark!$I$2,VLOOKUP(Dashboard!$K97,Benchmark!$C$5:$J$59,7,FALSE),IF(Dashboard!$K$5=Benchmark!$J$2,VLOOKUP(Dashboard!$K97,Benchmark!$C$5:$J$59,8,FALSE),""))))),"")</f>
        <v/>
      </c>
      <c r="M97" s="116" t="str">
        <f t="shared" si="7"/>
        <v/>
      </c>
      <c r="N97" s="108" t="str">
        <f>IFERROR(VLOOKUP(K97,'Raw Data - Positions'!$A$8:$H$500,8,FALSE),"")</f>
        <v/>
      </c>
      <c r="O97" s="109" t="str">
        <f t="shared" si="8"/>
        <v/>
      </c>
    </row>
    <row r="98" spans="2:15">
      <c r="B98" t="str" cm="1">
        <f t="array" ref="B98">IFERROR(INDEX('Raw Data - Positions'!$A$8:$A$5924,SMALL(IF('Raw Data - Positions'!$E$8:$E$5924=$C$2,ROW('Raw Data - Positions'!$E$8:$E$5924)-7,""),ROWS($B$19:B98))),"")</f>
        <v/>
      </c>
      <c r="C98" t="str">
        <f>IFERROR(VLOOKUP(B98,'Raw Data - Positions'!$A$8:$B$9833,2,FALSE),"")</f>
        <v/>
      </c>
      <c r="D98" s="30" t="str">
        <f>IFERROR(VLOOKUP(B98,Benchmark!$O$2:$Q$1000,3,FALSE),"")</f>
        <v/>
      </c>
      <c r="E98" t="str" cm="1">
        <f t="array" ref="E98">IFERROR(INDEX('Raw Data - Positions'!$D$8:$D$5924,SMALL(IF('Raw Data - Positions'!$E$8:$E$5924=$C$2,ROW('Raw Data - Positions'!$E$8:$E$5924)-7,""),ROWS($E$19:$E98))),"")</f>
        <v/>
      </c>
      <c r="F98" s="1" t="str" cm="1">
        <f t="array" ref="F98">IFERROR(INDEX('Raw Data - Positions'!$H$8:$H$5924,SMALL(IF('Raw Data - Positions'!$E$8:$E$5924=$C$2,ROW('Raw Data - Positions'!$E$8:$E$5924)-7,""),ROWS($F$19:$F98))),"")</f>
        <v/>
      </c>
      <c r="G98" s="64" t="str">
        <f t="shared" si="6"/>
        <v/>
      </c>
      <c r="H98" s="32" t="str" cm="1">
        <f t="array" ref="H98">IFERROR(IF($D98="Bond",IFERROR(INDEX('Raw Data - Positions'!$I$8:$I$5924,SMALL(IF('Raw Data - Positions'!$E$8:$E$5924=$C$2,ROW('Raw Data - Positions'!$E$8:$E$5924)-7,""),ROWS($H$19:$H98))),""),$E98*$F98),"")</f>
        <v/>
      </c>
      <c r="J98" s="116" t="e">
        <f t="shared" si="9"/>
        <v>#VALUE!</v>
      </c>
      <c r="L98" s="115" t="str">
        <f>IFERROR(IF($K$5=Benchmark!$F$2,VLOOKUP(Dashboard!$K98,Benchmark!$C$5:$J$59,4,FALSE),IF(Dashboard!$K$5=Benchmark!$G$2,VLOOKUP(Dashboard!$K98,Benchmark!$C$5:$J$59,5,FALSE),IF(Dashboard!$K$5=Benchmark!$H$2,VLOOKUP(Dashboard!$K98,Benchmark!$C$5:$J$59,6,FALSE),IF(Dashboard!$K$5=Benchmark!$I$2,VLOOKUP(Dashboard!$K98,Benchmark!$C$5:$J$59,7,FALSE),IF(Dashboard!$K$5=Benchmark!$J$2,VLOOKUP(Dashboard!$K98,Benchmark!$C$5:$J$59,8,FALSE),""))))),"")</f>
        <v/>
      </c>
      <c r="M98" s="116" t="str">
        <f t="shared" si="7"/>
        <v/>
      </c>
      <c r="N98" s="108" t="str">
        <f>IFERROR(VLOOKUP(K98,'Raw Data - Positions'!$A$8:$H$500,8,FALSE),"")</f>
        <v/>
      </c>
      <c r="O98" s="109" t="str">
        <f t="shared" si="8"/>
        <v/>
      </c>
    </row>
    <row r="99" spans="2:15">
      <c r="B99" t="str" cm="1">
        <f t="array" ref="B99">IFERROR(INDEX('Raw Data - Positions'!$A$8:$A$5924,SMALL(IF('Raw Data - Positions'!$E$8:$E$5924=$C$2,ROW('Raw Data - Positions'!$E$8:$E$5924)-7,""),ROWS($B$19:B99))),"")</f>
        <v/>
      </c>
      <c r="C99" t="str">
        <f>IFERROR(VLOOKUP(B99,'Raw Data - Positions'!$A$8:$B$9833,2,FALSE),"")</f>
        <v/>
      </c>
      <c r="D99" s="30" t="str">
        <f>IFERROR(VLOOKUP(B99,Benchmark!$O$2:$Q$1000,3,FALSE),"")</f>
        <v/>
      </c>
      <c r="E99" t="str" cm="1">
        <f t="array" ref="E99">IFERROR(INDEX('Raw Data - Positions'!$D$8:$D$5924,SMALL(IF('Raw Data - Positions'!$E$8:$E$5924=$C$2,ROW('Raw Data - Positions'!$E$8:$E$5924)-7,""),ROWS($E$19:$E99))),"")</f>
        <v/>
      </c>
      <c r="F99" s="1" t="str" cm="1">
        <f t="array" ref="F99">IFERROR(INDEX('Raw Data - Positions'!$H$8:$H$5924,SMALL(IF('Raw Data - Positions'!$E$8:$E$5924=$C$2,ROW('Raw Data - Positions'!$E$8:$E$5924)-7,""),ROWS($F$19:$F99))),"")</f>
        <v/>
      </c>
      <c r="G99" s="64" t="str">
        <f t="shared" si="6"/>
        <v/>
      </c>
      <c r="H99" s="32" t="str" cm="1">
        <f t="array" ref="H99">IFERROR(IF($D99="Bond",IFERROR(INDEX('Raw Data - Positions'!$I$8:$I$5924,SMALL(IF('Raw Data - Positions'!$E$8:$E$5924=$C$2,ROW('Raw Data - Positions'!$E$8:$E$5924)-7,""),ROWS($H$19:$H99))),""),$E99*$F99),"")</f>
        <v/>
      </c>
      <c r="J99" s="116" t="e">
        <f t="shared" si="9"/>
        <v>#VALUE!</v>
      </c>
      <c r="L99" s="115" t="str">
        <f>IFERROR(IF($K$5=Benchmark!$F$2,VLOOKUP(Dashboard!$K99,Benchmark!$C$5:$J$59,4,FALSE),IF(Dashboard!$K$5=Benchmark!$G$2,VLOOKUP(Dashboard!$K99,Benchmark!$C$5:$J$59,5,FALSE),IF(Dashboard!$K$5=Benchmark!$H$2,VLOOKUP(Dashboard!$K99,Benchmark!$C$5:$J$59,6,FALSE),IF(Dashboard!$K$5=Benchmark!$I$2,VLOOKUP(Dashboard!$K99,Benchmark!$C$5:$J$59,7,FALSE),IF(Dashboard!$K$5=Benchmark!$J$2,VLOOKUP(Dashboard!$K99,Benchmark!$C$5:$J$59,8,FALSE),""))))),"")</f>
        <v/>
      </c>
      <c r="M99" s="116" t="str">
        <f t="shared" si="7"/>
        <v/>
      </c>
      <c r="N99" s="108" t="str">
        <f>IFERROR(VLOOKUP(K99,'Raw Data - Positions'!$A$8:$H$500,8,FALSE),"")</f>
        <v/>
      </c>
      <c r="O99" s="109" t="str">
        <f t="shared" si="8"/>
        <v/>
      </c>
    </row>
    <row r="100" spans="2:15">
      <c r="B100" t="str" cm="1">
        <f t="array" ref="B100">IFERROR(INDEX('Raw Data - Positions'!$A$8:$A$5924,SMALL(IF('Raw Data - Positions'!$E$8:$E$5924=$C$2,ROW('Raw Data - Positions'!$E$8:$E$5924)-7,""),ROWS($B$19:B100))),"")</f>
        <v/>
      </c>
      <c r="C100" t="str">
        <f>IFERROR(VLOOKUP(B100,'Raw Data - Positions'!$A$8:$B$9833,2,FALSE),"")</f>
        <v/>
      </c>
      <c r="D100" s="30" t="str">
        <f>IFERROR(VLOOKUP(B100,Benchmark!$O$2:$Q$1000,3,FALSE),"")</f>
        <v/>
      </c>
      <c r="E100" t="str" cm="1">
        <f t="array" ref="E100">IFERROR(INDEX('Raw Data - Positions'!$D$8:$D$5924,SMALL(IF('Raw Data - Positions'!$E$8:$E$5924=$C$2,ROW('Raw Data - Positions'!$E$8:$E$5924)-7,""),ROWS($E$19:$E100))),"")</f>
        <v/>
      </c>
      <c r="F100" s="1" t="str" cm="1">
        <f t="array" ref="F100">IFERROR(INDEX('Raw Data - Positions'!$H$8:$H$5924,SMALL(IF('Raw Data - Positions'!$E$8:$E$5924=$C$2,ROW('Raw Data - Positions'!$E$8:$E$5924)-7,""),ROWS($F$19:$F100))),"")</f>
        <v/>
      </c>
      <c r="G100" s="64" t="str">
        <f t="shared" si="6"/>
        <v/>
      </c>
      <c r="H100" s="32" t="str" cm="1">
        <f t="array" ref="H100">IFERROR(IF($D100="Bond",IFERROR(INDEX('Raw Data - Positions'!$I$8:$I$5924,SMALL(IF('Raw Data - Positions'!$E$8:$E$5924=$C$2,ROW('Raw Data - Positions'!$E$8:$E$5924)-7,""),ROWS($H$19:$H100))),""),$E100*$F100),"")</f>
        <v/>
      </c>
      <c r="J100" s="116" t="e">
        <f t="shared" si="9"/>
        <v>#VALUE!</v>
      </c>
      <c r="L100" s="115" t="str">
        <f>IFERROR(IF($K$5=Benchmark!$F$2,VLOOKUP(Dashboard!$K100,Benchmark!$C$5:$J$59,4,FALSE),IF(Dashboard!$K$5=Benchmark!$G$2,VLOOKUP(Dashboard!$K100,Benchmark!$C$5:$J$59,5,FALSE),IF(Dashboard!$K$5=Benchmark!$H$2,VLOOKUP(Dashboard!$K100,Benchmark!$C$5:$J$59,6,FALSE),IF(Dashboard!$K$5=Benchmark!$I$2,VLOOKUP(Dashboard!$K100,Benchmark!$C$5:$J$59,7,FALSE),IF(Dashboard!$K$5=Benchmark!$J$2,VLOOKUP(Dashboard!$K100,Benchmark!$C$5:$J$59,8,FALSE),""))))),"")</f>
        <v/>
      </c>
      <c r="M100" s="116" t="str">
        <f t="shared" si="7"/>
        <v/>
      </c>
      <c r="N100" s="108" t="str">
        <f>IFERROR(VLOOKUP(K100,'Raw Data - Positions'!$A$8:$H$500,8,FALSE),"")</f>
        <v/>
      </c>
      <c r="O100" s="109" t="str">
        <f t="shared" si="8"/>
        <v/>
      </c>
    </row>
    <row r="101" spans="2:15">
      <c r="B101" t="str" cm="1">
        <f t="array" ref="B101">IFERROR(INDEX('Raw Data - Positions'!$A$8:$A$5924,SMALL(IF('Raw Data - Positions'!$E$8:$E$5924=$C$2,ROW('Raw Data - Positions'!$E$8:$E$5924)-7,""),ROWS($B$19:B101))),"")</f>
        <v/>
      </c>
      <c r="C101" t="str">
        <f>IFERROR(VLOOKUP(B101,'Raw Data - Positions'!$A$8:$B$9833,2,FALSE),"")</f>
        <v/>
      </c>
      <c r="D101" s="30" t="str">
        <f>IFERROR(VLOOKUP(B101,Benchmark!$O$2:$Q$1000,3,FALSE),"")</f>
        <v/>
      </c>
      <c r="E101" t="str" cm="1">
        <f t="array" ref="E101">IFERROR(INDEX('Raw Data - Positions'!$D$8:$D$5924,SMALL(IF('Raw Data - Positions'!$E$8:$E$5924=$C$2,ROW('Raw Data - Positions'!$E$8:$E$5924)-7,""),ROWS($E$19:$E101))),"")</f>
        <v/>
      </c>
      <c r="F101" s="1" t="str" cm="1">
        <f t="array" ref="F101">IFERROR(INDEX('Raw Data - Positions'!$H$8:$H$5924,SMALL(IF('Raw Data - Positions'!$E$8:$E$5924=$C$2,ROW('Raw Data - Positions'!$E$8:$E$5924)-7,""),ROWS($F$19:$F101))),"")</f>
        <v/>
      </c>
      <c r="G101" s="64" t="str">
        <f t="shared" si="6"/>
        <v/>
      </c>
      <c r="H101" s="32" t="str" cm="1">
        <f t="array" ref="H101">IFERROR(IF($D101="Bond",IFERROR(INDEX('Raw Data - Positions'!$I$8:$I$5924,SMALL(IF('Raw Data - Positions'!$E$8:$E$5924=$C$2,ROW('Raw Data - Positions'!$E$8:$E$5924)-7,""),ROWS($H$19:$H101))),""),$E101*$F101),"")</f>
        <v/>
      </c>
      <c r="J101" s="116" t="e">
        <f t="shared" si="9"/>
        <v>#VALUE!</v>
      </c>
      <c r="L101" s="115" t="str">
        <f>IFERROR(IF($K$5=Benchmark!$F$2,VLOOKUP(Dashboard!$K101,Benchmark!$C$5:$J$59,4,FALSE),IF(Dashboard!$K$5=Benchmark!$G$2,VLOOKUP(Dashboard!$K101,Benchmark!$C$5:$J$59,5,FALSE),IF(Dashboard!$K$5=Benchmark!$H$2,VLOOKUP(Dashboard!$K101,Benchmark!$C$5:$J$59,6,FALSE),IF(Dashboard!$K$5=Benchmark!$I$2,VLOOKUP(Dashboard!$K101,Benchmark!$C$5:$J$59,7,FALSE),IF(Dashboard!$K$5=Benchmark!$J$2,VLOOKUP(Dashboard!$K101,Benchmark!$C$5:$J$59,8,FALSE),""))))),"")</f>
        <v/>
      </c>
      <c r="M101" s="116" t="str">
        <f t="shared" si="7"/>
        <v/>
      </c>
      <c r="N101" s="108" t="str">
        <f>IFERROR(VLOOKUP(K101,'Raw Data - Positions'!$A$8:$H$500,8,FALSE),"")</f>
        <v/>
      </c>
      <c r="O101" s="109" t="str">
        <f t="shared" si="8"/>
        <v/>
      </c>
    </row>
    <row r="102" spans="2:15">
      <c r="B102" t="str" cm="1">
        <f t="array" ref="B102">IFERROR(INDEX('Raw Data - Positions'!$A$8:$A$5924,SMALL(IF('Raw Data - Positions'!$E$8:$E$5924=$C$2,ROW('Raw Data - Positions'!$E$8:$E$5924)-7,""),ROWS($B$19:B102))),"")</f>
        <v/>
      </c>
      <c r="C102" t="str">
        <f>IFERROR(VLOOKUP(B102,'Raw Data - Positions'!$A$8:$B$9833,2,FALSE),"")</f>
        <v/>
      </c>
      <c r="D102" s="30" t="str">
        <f>IFERROR(VLOOKUP(B102,Benchmark!$O$2:$Q$1000,3,FALSE),"")</f>
        <v/>
      </c>
      <c r="E102" t="str" cm="1">
        <f t="array" ref="E102">IFERROR(INDEX('Raw Data - Positions'!$D$8:$D$5924,SMALL(IF('Raw Data - Positions'!$E$8:$E$5924=$C$2,ROW('Raw Data - Positions'!$E$8:$E$5924)-7,""),ROWS($E$19:$E102))),"")</f>
        <v/>
      </c>
      <c r="F102" s="1" t="str" cm="1">
        <f t="array" ref="F102">IFERROR(INDEX('Raw Data - Positions'!$H$8:$H$5924,SMALL(IF('Raw Data - Positions'!$E$8:$E$5924=$C$2,ROW('Raw Data - Positions'!$E$8:$E$5924)-7,""),ROWS($F$19:$F102))),"")</f>
        <v/>
      </c>
      <c r="G102" s="64" t="str">
        <f t="shared" si="6"/>
        <v/>
      </c>
      <c r="H102" s="32" t="str" cm="1">
        <f t="array" ref="H102">IFERROR(IF($D102="Bond",IFERROR(INDEX('Raw Data - Positions'!$I$8:$I$5924,SMALL(IF('Raw Data - Positions'!$E$8:$E$5924=$C$2,ROW('Raw Data - Positions'!$E$8:$E$5924)-7,""),ROWS($H$19:$H102))),""),$E102*$F102),"")</f>
        <v/>
      </c>
      <c r="J102" s="116" t="e">
        <f t="shared" si="9"/>
        <v>#VALUE!</v>
      </c>
      <c r="L102" s="115" t="str">
        <f>IFERROR(IF($K$5=Benchmark!$F$2,VLOOKUP(Dashboard!$K102,Benchmark!$C$5:$J$59,4,FALSE),IF(Dashboard!$K$5=Benchmark!$G$2,VLOOKUP(Dashboard!$K102,Benchmark!$C$5:$J$59,5,FALSE),IF(Dashboard!$K$5=Benchmark!$H$2,VLOOKUP(Dashboard!$K102,Benchmark!$C$5:$J$59,6,FALSE),IF(Dashboard!$K$5=Benchmark!$I$2,VLOOKUP(Dashboard!$K102,Benchmark!$C$5:$J$59,7,FALSE),IF(Dashboard!$K$5=Benchmark!$J$2,VLOOKUP(Dashboard!$K102,Benchmark!$C$5:$J$59,8,FALSE),""))))),"")</f>
        <v/>
      </c>
      <c r="M102" s="116" t="str">
        <f t="shared" si="7"/>
        <v/>
      </c>
      <c r="N102" s="108" t="str">
        <f>IFERROR(VLOOKUP(K102,'Raw Data - Positions'!$A$8:$H$500,8,FALSE),"")</f>
        <v/>
      </c>
      <c r="O102" s="109" t="str">
        <f t="shared" si="8"/>
        <v/>
      </c>
    </row>
    <row r="103" spans="2:15">
      <c r="B103" t="str" cm="1">
        <f t="array" ref="B103">IFERROR(INDEX('Raw Data - Positions'!$A$8:$A$5924,SMALL(IF('Raw Data - Positions'!$E$8:$E$5924=$C$2,ROW('Raw Data - Positions'!$E$8:$E$5924)-7,""),ROWS($B$19:B103))),"")</f>
        <v/>
      </c>
      <c r="C103" t="str">
        <f>IFERROR(VLOOKUP(B103,'Raw Data - Positions'!$A$8:$B$9833,2,FALSE),"")</f>
        <v/>
      </c>
      <c r="D103" s="30" t="str">
        <f>IFERROR(VLOOKUP(B103,Benchmark!$O$2:$Q$1000,3,FALSE),"")</f>
        <v/>
      </c>
      <c r="E103" t="str" cm="1">
        <f t="array" ref="E103">IFERROR(INDEX('Raw Data - Positions'!$D$8:$D$5924,SMALL(IF('Raw Data - Positions'!$E$8:$E$5924=$C$2,ROW('Raw Data - Positions'!$E$8:$E$5924)-7,""),ROWS($E$19:$E103))),"")</f>
        <v/>
      </c>
      <c r="F103" s="1" t="str" cm="1">
        <f t="array" ref="F103">IFERROR(INDEX('Raw Data - Positions'!$H$8:$H$5924,SMALL(IF('Raw Data - Positions'!$E$8:$E$5924=$C$2,ROW('Raw Data - Positions'!$E$8:$E$5924)-7,""),ROWS($F$19:$F103))),"")</f>
        <v/>
      </c>
      <c r="G103" s="64" t="str">
        <f t="shared" si="6"/>
        <v/>
      </c>
      <c r="H103" s="32" t="str" cm="1">
        <f t="array" ref="H103">IFERROR(IF($D103="Bond",IFERROR(INDEX('Raw Data - Positions'!$I$8:$I$5924,SMALL(IF('Raw Data - Positions'!$E$8:$E$5924=$C$2,ROW('Raw Data - Positions'!$E$8:$E$5924)-7,""),ROWS($H$19:$H103))),""),$E103*$F103),"")</f>
        <v/>
      </c>
      <c r="J103" s="116" t="e">
        <f t="shared" si="9"/>
        <v>#VALUE!</v>
      </c>
      <c r="L103" s="115" t="str">
        <f>IFERROR(IF($K$5=Benchmark!$F$2,VLOOKUP(Dashboard!$K103,Benchmark!$C$5:$J$59,4,FALSE),IF(Dashboard!$K$5=Benchmark!$G$2,VLOOKUP(Dashboard!$K103,Benchmark!$C$5:$J$59,5,FALSE),IF(Dashboard!$K$5=Benchmark!$H$2,VLOOKUP(Dashboard!$K103,Benchmark!$C$5:$J$59,6,FALSE),IF(Dashboard!$K$5=Benchmark!$I$2,VLOOKUP(Dashboard!$K103,Benchmark!$C$5:$J$59,7,FALSE),IF(Dashboard!$K$5=Benchmark!$J$2,VLOOKUP(Dashboard!$K103,Benchmark!$C$5:$J$59,8,FALSE),""))))),"")</f>
        <v/>
      </c>
      <c r="M103" s="116" t="str">
        <f t="shared" si="7"/>
        <v/>
      </c>
      <c r="N103" s="108" t="str">
        <f>IFERROR(VLOOKUP(K103,'Raw Data - Positions'!$A$8:$H$500,8,FALSE),"")</f>
        <v/>
      </c>
      <c r="O103" s="109" t="str">
        <f t="shared" si="8"/>
        <v/>
      </c>
    </row>
    <row r="104" spans="2:15">
      <c r="B104" t="str" cm="1">
        <f t="array" ref="B104">IFERROR(INDEX('Raw Data - Positions'!$A$8:$A$5924,SMALL(IF('Raw Data - Positions'!$E$8:$E$5924=$C$2,ROW('Raw Data - Positions'!$E$8:$E$5924)-7,""),ROWS($B$19:B104))),"")</f>
        <v/>
      </c>
      <c r="C104" t="str">
        <f>IFERROR(VLOOKUP(B104,'Raw Data - Positions'!$A$8:$B$9833,2,FALSE),"")</f>
        <v/>
      </c>
      <c r="D104" s="30" t="str">
        <f>IFERROR(VLOOKUP(B104,Benchmark!$O$2:$Q$1000,3,FALSE),"")</f>
        <v/>
      </c>
      <c r="E104" t="str" cm="1">
        <f t="array" ref="E104">IFERROR(INDEX('Raw Data - Positions'!$D$8:$D$5924,SMALL(IF('Raw Data - Positions'!$E$8:$E$5924=$C$2,ROW('Raw Data - Positions'!$E$8:$E$5924)-7,""),ROWS($E$19:$E104))),"")</f>
        <v/>
      </c>
      <c r="F104" s="1" t="str" cm="1">
        <f t="array" ref="F104">IFERROR(INDEX('Raw Data - Positions'!$H$8:$H$5924,SMALL(IF('Raw Data - Positions'!$E$8:$E$5924=$C$2,ROW('Raw Data - Positions'!$E$8:$E$5924)-7,""),ROWS($F$19:$F104))),"")</f>
        <v/>
      </c>
      <c r="G104" s="64" t="str">
        <f t="shared" si="6"/>
        <v/>
      </c>
      <c r="H104" s="32" t="str" cm="1">
        <f t="array" ref="H104">IFERROR(IF($D104="Bond",IFERROR(INDEX('Raw Data - Positions'!$I$8:$I$5924,SMALL(IF('Raw Data - Positions'!$E$8:$E$5924=$C$2,ROW('Raw Data - Positions'!$E$8:$E$5924)-7,""),ROWS($H$19:$H104))),""),$E104*$F104),"")</f>
        <v/>
      </c>
      <c r="J104" s="116" t="e">
        <f t="shared" si="9"/>
        <v>#VALUE!</v>
      </c>
      <c r="L104" s="115" t="str">
        <f>IFERROR(IF($K$5=Benchmark!$F$2,VLOOKUP(Dashboard!$K104,Benchmark!$C$5:$J$59,4,FALSE),IF(Dashboard!$K$5=Benchmark!$G$2,VLOOKUP(Dashboard!$K104,Benchmark!$C$5:$J$59,5,FALSE),IF(Dashboard!$K$5=Benchmark!$H$2,VLOOKUP(Dashboard!$K104,Benchmark!$C$5:$J$59,6,FALSE),IF(Dashboard!$K$5=Benchmark!$I$2,VLOOKUP(Dashboard!$K104,Benchmark!$C$5:$J$59,7,FALSE),IF(Dashboard!$K$5=Benchmark!$J$2,VLOOKUP(Dashboard!$K104,Benchmark!$C$5:$J$59,8,FALSE),""))))),"")</f>
        <v/>
      </c>
      <c r="M104" s="116" t="str">
        <f t="shared" si="7"/>
        <v/>
      </c>
      <c r="N104" s="108" t="str">
        <f>IFERROR(VLOOKUP(K104,'Raw Data - Positions'!$A$8:$H$500,8,FALSE),"")</f>
        <v/>
      </c>
      <c r="O104" s="109" t="str">
        <f t="shared" si="8"/>
        <v/>
      </c>
    </row>
    <row r="105" spans="2:15">
      <c r="B105" t="str" cm="1">
        <f t="array" ref="B105">IFERROR(INDEX('Raw Data - Positions'!$A$8:$A$5924,SMALL(IF('Raw Data - Positions'!$E$8:$E$5924=$C$2,ROW('Raw Data - Positions'!$E$8:$E$5924)-7,""),ROWS($B$19:B105))),"")</f>
        <v/>
      </c>
      <c r="C105" t="str">
        <f>IFERROR(VLOOKUP(B105,'Raw Data - Positions'!$A$8:$B$9833,2,FALSE),"")</f>
        <v/>
      </c>
      <c r="D105" s="30" t="str">
        <f>IFERROR(VLOOKUP(B105,Benchmark!$O$2:$Q$1000,3,FALSE),"")</f>
        <v/>
      </c>
      <c r="E105" t="str" cm="1">
        <f t="array" ref="E105">IFERROR(INDEX('Raw Data - Positions'!$D$8:$D$5924,SMALL(IF('Raw Data - Positions'!$E$8:$E$5924=$C$2,ROW('Raw Data - Positions'!$E$8:$E$5924)-7,""),ROWS($E$19:$E105))),"")</f>
        <v/>
      </c>
      <c r="F105" s="1" t="str" cm="1">
        <f t="array" ref="F105">IFERROR(INDEX('Raw Data - Positions'!$H$8:$H$5924,SMALL(IF('Raw Data - Positions'!$E$8:$E$5924=$C$2,ROW('Raw Data - Positions'!$E$8:$E$5924)-7,""),ROWS($F$19:$F105))),"")</f>
        <v/>
      </c>
      <c r="G105" s="64" t="str">
        <f t="shared" si="6"/>
        <v/>
      </c>
      <c r="H105" s="32" t="str" cm="1">
        <f t="array" ref="H105">IFERROR(IF($D105="Bond",IFERROR(INDEX('Raw Data - Positions'!$I$8:$I$5924,SMALL(IF('Raw Data - Positions'!$E$8:$E$5924=$C$2,ROW('Raw Data - Positions'!$E$8:$E$5924)-7,""),ROWS($H$19:$H105))),""),$E105*$F105),"")</f>
        <v/>
      </c>
      <c r="J105" s="116" t="e">
        <f t="shared" si="9"/>
        <v>#VALUE!</v>
      </c>
      <c r="L105" s="115" t="str">
        <f>IFERROR(IF($K$5=Benchmark!$F$2,VLOOKUP(Dashboard!$K105,Benchmark!$C$5:$J$59,4,FALSE),IF(Dashboard!$K$5=Benchmark!$G$2,VLOOKUP(Dashboard!$K105,Benchmark!$C$5:$J$59,5,FALSE),IF(Dashboard!$K$5=Benchmark!$H$2,VLOOKUP(Dashboard!$K105,Benchmark!$C$5:$J$59,6,FALSE),IF(Dashboard!$K$5=Benchmark!$I$2,VLOOKUP(Dashboard!$K105,Benchmark!$C$5:$J$59,7,FALSE),IF(Dashboard!$K$5=Benchmark!$J$2,VLOOKUP(Dashboard!$K105,Benchmark!$C$5:$J$59,8,FALSE),""))))),"")</f>
        <v/>
      </c>
      <c r="M105" s="116" t="str">
        <f t="shared" si="7"/>
        <v/>
      </c>
      <c r="N105" s="108" t="str">
        <f>IFERROR(VLOOKUP(K105,'Raw Data - Positions'!$A$8:$H$500,8,FALSE),"")</f>
        <v/>
      </c>
      <c r="O105" s="109" t="str">
        <f t="shared" si="8"/>
        <v/>
      </c>
    </row>
    <row r="106" spans="2:15">
      <c r="B106" t="str" cm="1">
        <f t="array" ref="B106">IFERROR(INDEX('Raw Data - Positions'!$A$8:$A$5924,SMALL(IF('Raw Data - Positions'!$E$8:$E$5924=$C$2,ROW('Raw Data - Positions'!$E$8:$E$5924)-7,""),ROWS($B$19:B106))),"")</f>
        <v/>
      </c>
      <c r="C106" t="str">
        <f>IFERROR(VLOOKUP(B106,'Raw Data - Positions'!$A$8:$B$9833,2,FALSE),"")</f>
        <v/>
      </c>
      <c r="D106" s="30" t="str">
        <f>IFERROR(VLOOKUP(B106,Benchmark!$O$2:$Q$1000,3,FALSE),"")</f>
        <v/>
      </c>
      <c r="E106" t="str" cm="1">
        <f t="array" ref="E106">IFERROR(INDEX('Raw Data - Positions'!$D$8:$D$5924,SMALL(IF('Raw Data - Positions'!$E$8:$E$5924=$C$2,ROW('Raw Data - Positions'!$E$8:$E$5924)-7,""),ROWS($E$19:$E106))),"")</f>
        <v/>
      </c>
      <c r="F106" s="1" t="str" cm="1">
        <f t="array" ref="F106">IFERROR(INDEX('Raw Data - Positions'!$H$8:$H$5924,SMALL(IF('Raw Data - Positions'!$E$8:$E$5924=$C$2,ROW('Raw Data - Positions'!$E$8:$E$5924)-7,""),ROWS($F$19:$F106))),"")</f>
        <v/>
      </c>
      <c r="G106" s="64" t="str">
        <f t="shared" si="6"/>
        <v/>
      </c>
      <c r="H106" s="32" t="str" cm="1">
        <f t="array" ref="H106">IFERROR(IF($D106="Bond",IFERROR(INDEX('Raw Data - Positions'!$I$8:$I$5924,SMALL(IF('Raw Data - Positions'!$E$8:$E$5924=$C$2,ROW('Raw Data - Positions'!$E$8:$E$5924)-7,""),ROWS($H$19:$H106))),""),$E106*$F106),"")</f>
        <v/>
      </c>
      <c r="J106" s="116" t="e">
        <f t="shared" si="9"/>
        <v>#VALUE!</v>
      </c>
      <c r="L106" s="115" t="str">
        <f>IFERROR(IF($K$5=Benchmark!$F$2,VLOOKUP(Dashboard!$K106,Benchmark!$C$5:$J$59,4,FALSE),IF(Dashboard!$K$5=Benchmark!$G$2,VLOOKUP(Dashboard!$K106,Benchmark!$C$5:$J$59,5,FALSE),IF(Dashboard!$K$5=Benchmark!$H$2,VLOOKUP(Dashboard!$K106,Benchmark!$C$5:$J$59,6,FALSE),IF(Dashboard!$K$5=Benchmark!$I$2,VLOOKUP(Dashboard!$K106,Benchmark!$C$5:$J$59,7,FALSE),IF(Dashboard!$K$5=Benchmark!$J$2,VLOOKUP(Dashboard!$K106,Benchmark!$C$5:$J$59,8,FALSE),""))))),"")</f>
        <v/>
      </c>
      <c r="M106" s="116" t="str">
        <f t="shared" si="7"/>
        <v/>
      </c>
      <c r="N106" s="108" t="str">
        <f>IFERROR(VLOOKUP(K106,'Raw Data - Positions'!$A$8:$H$500,8,FALSE),"")</f>
        <v/>
      </c>
      <c r="O106" s="109" t="str">
        <f t="shared" si="8"/>
        <v/>
      </c>
    </row>
    <row r="107" spans="2:15">
      <c r="B107" t="str" cm="1">
        <f t="array" ref="B107">IFERROR(INDEX('Raw Data - Positions'!$A$8:$A$5924,SMALL(IF('Raw Data - Positions'!$E$8:$E$5924=$C$2,ROW('Raw Data - Positions'!$E$8:$E$5924)-7,""),ROWS($B$19:B107))),"")</f>
        <v/>
      </c>
      <c r="C107" t="str">
        <f>IFERROR(VLOOKUP(B107,'Raw Data - Positions'!$A$8:$B$9833,2,FALSE),"")</f>
        <v/>
      </c>
      <c r="D107" s="30" t="str">
        <f>IFERROR(VLOOKUP(B107,Benchmark!$O$2:$Q$1000,3,FALSE),"")</f>
        <v/>
      </c>
      <c r="E107" t="str" cm="1">
        <f t="array" ref="E107">IFERROR(INDEX('Raw Data - Positions'!$D$8:$D$5924,SMALL(IF('Raw Data - Positions'!$E$8:$E$5924=$C$2,ROW('Raw Data - Positions'!$E$8:$E$5924)-7,""),ROWS($E$19:$E107))),"")</f>
        <v/>
      </c>
      <c r="F107" s="1" t="str" cm="1">
        <f t="array" ref="F107">IFERROR(INDEX('Raw Data - Positions'!$H$8:$H$5924,SMALL(IF('Raw Data - Positions'!$E$8:$E$5924=$C$2,ROW('Raw Data - Positions'!$E$8:$E$5924)-7,""),ROWS($F$19:$F107))),"")</f>
        <v/>
      </c>
      <c r="G107" s="64" t="str">
        <f t="shared" si="6"/>
        <v/>
      </c>
      <c r="H107" s="32" t="str" cm="1">
        <f t="array" ref="H107">IFERROR(IF($D107="Bond",IFERROR(INDEX('Raw Data - Positions'!$I$8:$I$5924,SMALL(IF('Raw Data - Positions'!$E$8:$E$5924=$C$2,ROW('Raw Data - Positions'!$E$8:$E$5924)-7,""),ROWS($H$19:$H107))),""),$E107*$F107),"")</f>
        <v/>
      </c>
      <c r="J107" s="116" t="e">
        <f t="shared" si="9"/>
        <v>#VALUE!</v>
      </c>
      <c r="L107" s="115" t="str">
        <f>IFERROR(IF($K$5=Benchmark!$F$2,VLOOKUP(Dashboard!$K107,Benchmark!$C$5:$J$59,4,FALSE),IF(Dashboard!$K$5=Benchmark!$G$2,VLOOKUP(Dashboard!$K107,Benchmark!$C$5:$J$59,5,FALSE),IF(Dashboard!$K$5=Benchmark!$H$2,VLOOKUP(Dashboard!$K107,Benchmark!$C$5:$J$59,6,FALSE),IF(Dashboard!$K$5=Benchmark!$I$2,VLOOKUP(Dashboard!$K107,Benchmark!$C$5:$J$59,7,FALSE),IF(Dashboard!$K$5=Benchmark!$J$2,VLOOKUP(Dashboard!$K107,Benchmark!$C$5:$J$59,8,FALSE),""))))),"")</f>
        <v/>
      </c>
      <c r="M107" s="116" t="str">
        <f t="shared" si="7"/>
        <v/>
      </c>
      <c r="N107" s="108" t="str">
        <f>IFERROR(VLOOKUP(K107,'Raw Data - Positions'!$A$8:$H$500,8,FALSE),"")</f>
        <v/>
      </c>
      <c r="O107" s="109" t="str">
        <f t="shared" si="8"/>
        <v/>
      </c>
    </row>
    <row r="108" spans="2:15">
      <c r="B108" t="str" cm="1">
        <f t="array" ref="B108">IFERROR(INDEX('Raw Data - Positions'!$A$8:$A$5924,SMALL(IF('Raw Data - Positions'!$E$8:$E$5924=$C$2,ROW('Raw Data - Positions'!$E$8:$E$5924)-7,""),ROWS($B$19:B108))),"")</f>
        <v/>
      </c>
      <c r="C108" t="str">
        <f>IFERROR(VLOOKUP(B108,'Raw Data - Positions'!$A$8:$B$9833,2,FALSE),"")</f>
        <v/>
      </c>
      <c r="D108" s="30" t="str">
        <f>IFERROR(VLOOKUP(B108,Benchmark!$O$2:$Q$1000,3,FALSE),"")</f>
        <v/>
      </c>
      <c r="E108" t="str" cm="1">
        <f t="array" ref="E108">IFERROR(INDEX('Raw Data - Positions'!$D$8:$D$5924,SMALL(IF('Raw Data - Positions'!$E$8:$E$5924=$C$2,ROW('Raw Data - Positions'!$E$8:$E$5924)-7,""),ROWS($E$19:$E108))),"")</f>
        <v/>
      </c>
      <c r="F108" s="1" t="str" cm="1">
        <f t="array" ref="F108">IFERROR(INDEX('Raw Data - Positions'!$H$8:$H$5924,SMALL(IF('Raw Data - Positions'!$E$8:$E$5924=$C$2,ROW('Raw Data - Positions'!$E$8:$E$5924)-7,""),ROWS($F$19:$F108))),"")</f>
        <v/>
      </c>
      <c r="G108" s="64" t="str">
        <f t="shared" si="6"/>
        <v/>
      </c>
      <c r="H108" s="32" t="str" cm="1">
        <f t="array" ref="H108">IFERROR(IF($D108="Bond",IFERROR(INDEX('Raw Data - Positions'!$I$8:$I$5924,SMALL(IF('Raw Data - Positions'!$E$8:$E$5924=$C$2,ROW('Raw Data - Positions'!$E$8:$E$5924)-7,""),ROWS($H$19:$H108))),""),$E108*$F108),"")</f>
        <v/>
      </c>
      <c r="J108" s="116" t="e">
        <f t="shared" si="9"/>
        <v>#VALUE!</v>
      </c>
      <c r="L108" s="115" t="str">
        <f>IFERROR(IF($K$5=Benchmark!$F$2,VLOOKUP(Dashboard!$K108,Benchmark!$C$5:$J$59,4,FALSE),IF(Dashboard!$K$5=Benchmark!$G$2,VLOOKUP(Dashboard!$K108,Benchmark!$C$5:$J$59,5,FALSE),IF(Dashboard!$K$5=Benchmark!$H$2,VLOOKUP(Dashboard!$K108,Benchmark!$C$5:$J$59,6,FALSE),IF(Dashboard!$K$5=Benchmark!$I$2,VLOOKUP(Dashboard!$K108,Benchmark!$C$5:$J$59,7,FALSE),IF(Dashboard!$K$5=Benchmark!$J$2,VLOOKUP(Dashboard!$K108,Benchmark!$C$5:$J$59,8,FALSE),""))))),"")</f>
        <v/>
      </c>
      <c r="M108" s="116" t="str">
        <f t="shared" si="7"/>
        <v/>
      </c>
      <c r="N108" s="108" t="str">
        <f>IFERROR(VLOOKUP(K108,'Raw Data - Positions'!$A$8:$H$500,8,FALSE),"")</f>
        <v/>
      </c>
      <c r="O108" s="109" t="str">
        <f t="shared" si="8"/>
        <v/>
      </c>
    </row>
    <row r="109" spans="2:15">
      <c r="B109" t="str" cm="1">
        <f t="array" ref="B109">IFERROR(INDEX('Raw Data - Positions'!$A$8:$A$5924,SMALL(IF('Raw Data - Positions'!$E$8:$E$5924=$C$2,ROW('Raw Data - Positions'!$E$8:$E$5924)-7,""),ROWS($B$19:B109))),"")</f>
        <v/>
      </c>
      <c r="C109" t="str">
        <f>IFERROR(VLOOKUP(B109,'Raw Data - Positions'!$A$8:$B$9833,2,FALSE),"")</f>
        <v/>
      </c>
      <c r="D109" s="30" t="str">
        <f>IFERROR(VLOOKUP(B109,Benchmark!$O$2:$Q$1000,3,FALSE),"")</f>
        <v/>
      </c>
      <c r="E109" t="str" cm="1">
        <f t="array" ref="E109">IFERROR(INDEX('Raw Data - Positions'!$D$8:$D$5924,SMALL(IF('Raw Data - Positions'!$E$8:$E$5924=$C$2,ROW('Raw Data - Positions'!$E$8:$E$5924)-7,""),ROWS($E$19:$E109))),"")</f>
        <v/>
      </c>
      <c r="F109" s="1" t="str" cm="1">
        <f t="array" ref="F109">IFERROR(INDEX('Raw Data - Positions'!$H$8:$H$5924,SMALL(IF('Raw Data - Positions'!$E$8:$E$5924=$C$2,ROW('Raw Data - Positions'!$E$8:$E$5924)-7,""),ROWS($F$19:$F109))),"")</f>
        <v/>
      </c>
      <c r="G109" s="64" t="str">
        <f t="shared" si="6"/>
        <v/>
      </c>
      <c r="H109" s="32" t="str" cm="1">
        <f t="array" ref="H109">IFERROR(IF($D109="Bond",IFERROR(INDEX('Raw Data - Positions'!$I$8:$I$5924,SMALL(IF('Raw Data - Positions'!$E$8:$E$5924=$C$2,ROW('Raw Data - Positions'!$E$8:$E$5924)-7,""),ROWS($H$19:$H109))),""),$E109*$F109),"")</f>
        <v/>
      </c>
      <c r="J109" s="116" t="e">
        <f t="shared" si="9"/>
        <v>#VALUE!</v>
      </c>
      <c r="L109" s="115" t="str">
        <f>IFERROR(IF($K$5=Benchmark!$F$2,VLOOKUP(Dashboard!$K109,Benchmark!$C$5:$J$59,4,FALSE),IF(Dashboard!$K$5=Benchmark!$G$2,VLOOKUP(Dashboard!$K109,Benchmark!$C$5:$J$59,5,FALSE),IF(Dashboard!$K$5=Benchmark!$H$2,VLOOKUP(Dashboard!$K109,Benchmark!$C$5:$J$59,6,FALSE),IF(Dashboard!$K$5=Benchmark!$I$2,VLOOKUP(Dashboard!$K109,Benchmark!$C$5:$J$59,7,FALSE),IF(Dashboard!$K$5=Benchmark!$J$2,VLOOKUP(Dashboard!$K109,Benchmark!$C$5:$J$59,8,FALSE),""))))),"")</f>
        <v/>
      </c>
      <c r="M109" s="116" t="str">
        <f t="shared" si="7"/>
        <v/>
      </c>
      <c r="N109" s="108" t="str">
        <f>IFERROR(VLOOKUP(K109,'Raw Data - Positions'!$A$8:$H$500,8,FALSE),"")</f>
        <v/>
      </c>
      <c r="O109" s="109" t="str">
        <f t="shared" si="8"/>
        <v/>
      </c>
    </row>
    <row r="110" spans="2:15">
      <c r="B110" t="str" cm="1">
        <f t="array" ref="B110">IFERROR(INDEX('Raw Data - Positions'!$A$8:$A$5924,SMALL(IF('Raw Data - Positions'!$E$8:$E$5924=$C$2,ROW('Raw Data - Positions'!$E$8:$E$5924)-7,""),ROWS($B$19:B110))),"")</f>
        <v/>
      </c>
      <c r="C110" t="str">
        <f>IFERROR(VLOOKUP(B110,'Raw Data - Positions'!$A$8:$B$9833,2,FALSE),"")</f>
        <v/>
      </c>
      <c r="D110" s="30" t="str">
        <f>IFERROR(VLOOKUP(B110,Benchmark!$O$2:$Q$1000,3,FALSE),"")</f>
        <v/>
      </c>
      <c r="E110" t="str" cm="1">
        <f t="array" ref="E110">IFERROR(INDEX('Raw Data - Positions'!$D$8:$D$5924,SMALL(IF('Raw Data - Positions'!$E$8:$E$5924=$C$2,ROW('Raw Data - Positions'!$E$8:$E$5924)-7,""),ROWS($E$19:$E110))),"")</f>
        <v/>
      </c>
      <c r="F110" s="1" t="str" cm="1">
        <f t="array" ref="F110">IFERROR(INDEX('Raw Data - Positions'!$H$8:$H$5924,SMALL(IF('Raw Data - Positions'!$E$8:$E$5924=$C$2,ROW('Raw Data - Positions'!$E$8:$E$5924)-7,""),ROWS($F$19:$F110))),"")</f>
        <v/>
      </c>
      <c r="G110" s="64" t="str">
        <f t="shared" si="6"/>
        <v/>
      </c>
      <c r="H110" s="32" t="str" cm="1">
        <f t="array" ref="H110">IFERROR(IF($D110="Bond",IFERROR(INDEX('Raw Data - Positions'!$I$8:$I$5924,SMALL(IF('Raw Data - Positions'!$E$8:$E$5924=$C$2,ROW('Raw Data - Positions'!$E$8:$E$5924)-7,""),ROWS($H$19:$H110))),""),$E110*$F110),"")</f>
        <v/>
      </c>
      <c r="J110" s="116" t="e">
        <f t="shared" si="9"/>
        <v>#VALUE!</v>
      </c>
      <c r="L110" s="115" t="str">
        <f>IFERROR(IF($K$5=Benchmark!$F$2,VLOOKUP(Dashboard!$K110,Benchmark!$C$5:$J$59,4,FALSE),IF(Dashboard!$K$5=Benchmark!$G$2,VLOOKUP(Dashboard!$K110,Benchmark!$C$5:$J$59,5,FALSE),IF(Dashboard!$K$5=Benchmark!$H$2,VLOOKUP(Dashboard!$K110,Benchmark!$C$5:$J$59,6,FALSE),IF(Dashboard!$K$5=Benchmark!$I$2,VLOOKUP(Dashboard!$K110,Benchmark!$C$5:$J$59,7,FALSE),IF(Dashboard!$K$5=Benchmark!$J$2,VLOOKUP(Dashboard!$K110,Benchmark!$C$5:$J$59,8,FALSE),""))))),"")</f>
        <v/>
      </c>
      <c r="M110" s="116" t="str">
        <f t="shared" si="7"/>
        <v/>
      </c>
      <c r="N110" s="108" t="str">
        <f>IFERROR(VLOOKUP(K110,'Raw Data - Positions'!$A$8:$H$500,8,FALSE),"")</f>
        <v/>
      </c>
      <c r="O110" s="109" t="str">
        <f t="shared" si="8"/>
        <v/>
      </c>
    </row>
    <row r="111" spans="2:15">
      <c r="B111" t="str" cm="1">
        <f t="array" ref="B111">IFERROR(INDEX('Raw Data - Positions'!$A$8:$A$5924,SMALL(IF('Raw Data - Positions'!$E$8:$E$5924=$C$2,ROW('Raw Data - Positions'!$E$8:$E$5924)-7,""),ROWS($B$19:B111))),"")</f>
        <v/>
      </c>
      <c r="C111" t="str">
        <f>IFERROR(VLOOKUP(B111,'Raw Data - Positions'!$A$8:$B$9833,2,FALSE),"")</f>
        <v/>
      </c>
      <c r="D111" s="30" t="str">
        <f>IFERROR(VLOOKUP(B111,Benchmark!$O$2:$Q$1000,3,FALSE),"")</f>
        <v/>
      </c>
      <c r="E111" t="str" cm="1">
        <f t="array" ref="E111">IFERROR(INDEX('Raw Data - Positions'!$D$8:$D$5924,SMALL(IF('Raw Data - Positions'!$E$8:$E$5924=$C$2,ROW('Raw Data - Positions'!$E$8:$E$5924)-7,""),ROWS($E$19:$E111))),"")</f>
        <v/>
      </c>
      <c r="F111" s="1" t="str" cm="1">
        <f t="array" ref="F111">IFERROR(INDEX('Raw Data - Positions'!$H$8:$H$5924,SMALL(IF('Raw Data - Positions'!$E$8:$E$5924=$C$2,ROW('Raw Data - Positions'!$E$8:$E$5924)-7,""),ROWS($F$19:$F111))),"")</f>
        <v/>
      </c>
      <c r="G111" s="64" t="str">
        <f t="shared" si="6"/>
        <v/>
      </c>
      <c r="H111" s="32" t="str" cm="1">
        <f t="array" ref="H111">IFERROR(IF($D111="Bond",IFERROR(INDEX('Raw Data - Positions'!$I$8:$I$5924,SMALL(IF('Raw Data - Positions'!$E$8:$E$5924=$C$2,ROW('Raw Data - Positions'!$E$8:$E$5924)-7,""),ROWS($H$19:$H111))),""),$E111*$F111),"")</f>
        <v/>
      </c>
      <c r="J111" s="116" t="e">
        <f t="shared" si="9"/>
        <v>#VALUE!</v>
      </c>
      <c r="L111" s="115" t="str">
        <f>IFERROR(IF($K$5=Benchmark!$F$2,VLOOKUP(Dashboard!$K111,Benchmark!$C$5:$J$59,4,FALSE),IF(Dashboard!$K$5=Benchmark!$G$2,VLOOKUP(Dashboard!$K111,Benchmark!$C$5:$J$59,5,FALSE),IF(Dashboard!$K$5=Benchmark!$H$2,VLOOKUP(Dashboard!$K111,Benchmark!$C$5:$J$59,6,FALSE),IF(Dashboard!$K$5=Benchmark!$I$2,VLOOKUP(Dashboard!$K111,Benchmark!$C$5:$J$59,7,FALSE),IF(Dashboard!$K$5=Benchmark!$J$2,VLOOKUP(Dashboard!$K111,Benchmark!$C$5:$J$59,8,FALSE),""))))),"")</f>
        <v/>
      </c>
      <c r="M111" s="116" t="str">
        <f t="shared" si="7"/>
        <v/>
      </c>
      <c r="N111" s="108" t="str">
        <f>IFERROR(VLOOKUP(K111,'Raw Data - Positions'!$A$8:$H$500,8,FALSE),"")</f>
        <v/>
      </c>
      <c r="O111" s="109" t="str">
        <f t="shared" si="8"/>
        <v/>
      </c>
    </row>
    <row r="112" spans="2:15">
      <c r="B112" t="str" cm="1">
        <f t="array" ref="B112">IFERROR(INDEX('Raw Data - Positions'!$A$8:$A$5924,SMALL(IF('Raw Data - Positions'!$E$8:$E$5924=$C$2,ROW('Raw Data - Positions'!$E$8:$E$5924)-7,""),ROWS($B$19:B112))),"")</f>
        <v/>
      </c>
      <c r="C112" t="str">
        <f>IFERROR(VLOOKUP(B112,'Raw Data - Positions'!$A$8:$B$9833,2,FALSE),"")</f>
        <v/>
      </c>
      <c r="D112" s="30" t="str">
        <f>IFERROR(VLOOKUP(B112,Benchmark!$O$2:$Q$1000,3,FALSE),"")</f>
        <v/>
      </c>
      <c r="E112" t="str" cm="1">
        <f t="array" ref="E112">IFERROR(INDEX('Raw Data - Positions'!$D$8:$D$5924,SMALL(IF('Raw Data - Positions'!$E$8:$E$5924=$C$2,ROW('Raw Data - Positions'!$E$8:$E$5924)-7,""),ROWS($E$19:$E112))),"")</f>
        <v/>
      </c>
      <c r="F112" s="1" t="str" cm="1">
        <f t="array" ref="F112">IFERROR(INDEX('Raw Data - Positions'!$H$8:$H$5924,SMALL(IF('Raw Data - Positions'!$E$8:$E$5924=$C$2,ROW('Raw Data - Positions'!$E$8:$E$5924)-7,""),ROWS($F$19:$F112))),"")</f>
        <v/>
      </c>
      <c r="G112" s="64" t="str">
        <f t="shared" si="6"/>
        <v/>
      </c>
      <c r="H112" s="32" t="str" cm="1">
        <f t="array" ref="H112">IFERROR(IF($D112="Bond",IFERROR(INDEX('Raw Data - Positions'!$I$8:$I$5924,SMALL(IF('Raw Data - Positions'!$E$8:$E$5924=$C$2,ROW('Raw Data - Positions'!$E$8:$E$5924)-7,""),ROWS($H$19:$H112))),""),$E112*$F112),"")</f>
        <v/>
      </c>
      <c r="J112" s="116" t="e">
        <f t="shared" si="9"/>
        <v>#VALUE!</v>
      </c>
      <c r="L112" s="115" t="str">
        <f>IFERROR(IF($K$5=Benchmark!$F$2,VLOOKUP(Dashboard!$K112,Benchmark!$C$5:$J$59,4,FALSE),IF(Dashboard!$K$5=Benchmark!$G$2,VLOOKUP(Dashboard!$K112,Benchmark!$C$5:$J$59,5,FALSE),IF(Dashboard!$K$5=Benchmark!$H$2,VLOOKUP(Dashboard!$K112,Benchmark!$C$5:$J$59,6,FALSE),IF(Dashboard!$K$5=Benchmark!$I$2,VLOOKUP(Dashboard!$K112,Benchmark!$C$5:$J$59,7,FALSE),IF(Dashboard!$K$5=Benchmark!$J$2,VLOOKUP(Dashboard!$K112,Benchmark!$C$5:$J$59,8,FALSE),""))))),"")</f>
        <v/>
      </c>
      <c r="M112" s="116" t="str">
        <f t="shared" si="7"/>
        <v/>
      </c>
      <c r="N112" s="108" t="str">
        <f>IFERROR(VLOOKUP(K112,'Raw Data - Positions'!$A$8:$H$500,8,FALSE),"")</f>
        <v/>
      </c>
      <c r="O112" s="109" t="str">
        <f t="shared" si="8"/>
        <v/>
      </c>
    </row>
    <row r="113" spans="2:15">
      <c r="B113" t="str" cm="1">
        <f t="array" ref="B113">IFERROR(INDEX('Raw Data - Positions'!$A$8:$A$5924,SMALL(IF('Raw Data - Positions'!$E$8:$E$5924=$C$2,ROW('Raw Data - Positions'!$E$8:$E$5924)-7,""),ROWS($B$19:B113))),"")</f>
        <v/>
      </c>
      <c r="C113" t="str">
        <f>IFERROR(VLOOKUP(B113,'Raw Data - Positions'!$A$8:$B$9833,2,FALSE),"")</f>
        <v/>
      </c>
      <c r="D113" s="30" t="str">
        <f>IFERROR(VLOOKUP(B113,Benchmark!$O$2:$Q$1000,3,FALSE),"")</f>
        <v/>
      </c>
      <c r="E113" t="str" cm="1">
        <f t="array" ref="E113">IFERROR(INDEX('Raw Data - Positions'!$D$8:$D$5924,SMALL(IF('Raw Data - Positions'!$E$8:$E$5924=$C$2,ROW('Raw Data - Positions'!$E$8:$E$5924)-7,""),ROWS($E$19:$E113))),"")</f>
        <v/>
      </c>
      <c r="F113" s="1" t="str" cm="1">
        <f t="array" ref="F113">IFERROR(INDEX('Raw Data - Positions'!$H$8:$H$5924,SMALL(IF('Raw Data - Positions'!$E$8:$E$5924=$C$2,ROW('Raw Data - Positions'!$E$8:$E$5924)-7,""),ROWS($F$19:$F113))),"")</f>
        <v/>
      </c>
      <c r="G113" s="64" t="str">
        <f t="shared" si="6"/>
        <v/>
      </c>
      <c r="H113" s="32" t="str" cm="1">
        <f t="array" ref="H113">IFERROR(IF($D113="Bond",IFERROR(INDEX('Raw Data - Positions'!$I$8:$I$5924,SMALL(IF('Raw Data - Positions'!$E$8:$E$5924=$C$2,ROW('Raw Data - Positions'!$E$8:$E$5924)-7,""),ROWS($H$19:$H113))),""),$E113*$F113),"")</f>
        <v/>
      </c>
      <c r="J113" s="116" t="e">
        <f t="shared" si="9"/>
        <v>#VALUE!</v>
      </c>
      <c r="L113" s="115" t="str">
        <f>IFERROR(IF($K$5=Benchmark!$F$2,VLOOKUP(Dashboard!$K113,Benchmark!$C$5:$J$59,4,FALSE),IF(Dashboard!$K$5=Benchmark!$G$2,VLOOKUP(Dashboard!$K113,Benchmark!$C$5:$J$59,5,FALSE),IF(Dashboard!$K$5=Benchmark!$H$2,VLOOKUP(Dashboard!$K113,Benchmark!$C$5:$J$59,6,FALSE),IF(Dashboard!$K$5=Benchmark!$I$2,VLOOKUP(Dashboard!$K113,Benchmark!$C$5:$J$59,7,FALSE),IF(Dashboard!$K$5=Benchmark!$J$2,VLOOKUP(Dashboard!$K113,Benchmark!$C$5:$J$59,8,FALSE),""))))),"")</f>
        <v/>
      </c>
      <c r="M113" s="116" t="str">
        <f t="shared" si="7"/>
        <v/>
      </c>
      <c r="N113" s="108" t="str">
        <f>IFERROR(VLOOKUP(K113,'Raw Data - Positions'!$A$8:$H$500,8,FALSE),"")</f>
        <v/>
      </c>
      <c r="O113" s="109" t="str">
        <f t="shared" si="8"/>
        <v/>
      </c>
    </row>
    <row r="114" spans="2:15">
      <c r="B114" t="str" cm="1">
        <f t="array" ref="B114">IFERROR(INDEX('Raw Data - Positions'!$A$8:$A$5924,SMALL(IF('Raw Data - Positions'!$E$8:$E$5924=$C$2,ROW('Raw Data - Positions'!$E$8:$E$5924)-7,""),ROWS($B$19:B114))),"")</f>
        <v/>
      </c>
      <c r="C114" t="str">
        <f>IFERROR(VLOOKUP(B114,'Raw Data - Positions'!$A$8:$B$9833,2,FALSE),"")</f>
        <v/>
      </c>
      <c r="D114" s="30" t="str">
        <f>IFERROR(VLOOKUP(B114,Benchmark!$O$2:$Q$1000,3,FALSE),"")</f>
        <v/>
      </c>
      <c r="E114" t="str" cm="1">
        <f t="array" ref="E114">IFERROR(INDEX('Raw Data - Positions'!$D$8:$D$5924,SMALL(IF('Raw Data - Positions'!$E$8:$E$5924=$C$2,ROW('Raw Data - Positions'!$E$8:$E$5924)-7,""),ROWS($E$19:$E114))),"")</f>
        <v/>
      </c>
      <c r="F114" s="1" t="str" cm="1">
        <f t="array" ref="F114">IFERROR(INDEX('Raw Data - Positions'!$H$8:$H$5924,SMALL(IF('Raw Data - Positions'!$E$8:$E$5924=$C$2,ROW('Raw Data - Positions'!$E$8:$E$5924)-7,""),ROWS($F$19:$F114))),"")</f>
        <v/>
      </c>
      <c r="G114" s="64" t="str">
        <f t="shared" si="6"/>
        <v/>
      </c>
      <c r="H114" s="32" t="str" cm="1">
        <f t="array" ref="H114">IFERROR(IF($D114="Bond",IFERROR(INDEX('Raw Data - Positions'!$I$8:$I$5924,SMALL(IF('Raw Data - Positions'!$E$8:$E$5924=$C$2,ROW('Raw Data - Positions'!$E$8:$E$5924)-7,""),ROWS($H$19:$H114))),""),$E114*$F114),"")</f>
        <v/>
      </c>
      <c r="J114" s="116" t="e">
        <f t="shared" si="9"/>
        <v>#VALUE!</v>
      </c>
      <c r="L114" s="115" t="str">
        <f>IFERROR(IF($K$5=Benchmark!$F$2,VLOOKUP(Dashboard!$K114,Benchmark!$C$5:$J$59,4,FALSE),IF(Dashboard!$K$5=Benchmark!$G$2,VLOOKUP(Dashboard!$K114,Benchmark!$C$5:$J$59,5,FALSE),IF(Dashboard!$K$5=Benchmark!$H$2,VLOOKUP(Dashboard!$K114,Benchmark!$C$5:$J$59,6,FALSE),IF(Dashboard!$K$5=Benchmark!$I$2,VLOOKUP(Dashboard!$K114,Benchmark!$C$5:$J$59,7,FALSE),IF(Dashboard!$K$5=Benchmark!$J$2,VLOOKUP(Dashboard!$K114,Benchmark!$C$5:$J$59,8,FALSE),""))))),"")</f>
        <v/>
      </c>
      <c r="M114" s="116" t="str">
        <f t="shared" si="7"/>
        <v/>
      </c>
      <c r="N114" s="108" t="str">
        <f>IFERROR(VLOOKUP(K114,'Raw Data - Positions'!$A$8:$H$500,8,FALSE),"")</f>
        <v/>
      </c>
      <c r="O114" s="109" t="str">
        <f t="shared" si="8"/>
        <v/>
      </c>
    </row>
    <row r="115" spans="2:15">
      <c r="B115" t="str" cm="1">
        <f t="array" ref="B115">IFERROR(INDEX('Raw Data - Positions'!$A$8:$A$5924,SMALL(IF('Raw Data - Positions'!$E$8:$E$5924=$C$2,ROW('Raw Data - Positions'!$E$8:$E$5924)-7,""),ROWS($B$19:B115))),"")</f>
        <v/>
      </c>
      <c r="C115" t="str">
        <f>IFERROR(VLOOKUP(B115,'Raw Data - Positions'!$A$8:$B$9833,2,FALSE),"")</f>
        <v/>
      </c>
      <c r="D115" s="30" t="str">
        <f>IFERROR(VLOOKUP(B115,Benchmark!$O$2:$Q$1000,3,FALSE),"")</f>
        <v/>
      </c>
      <c r="E115" t="str" cm="1">
        <f t="array" ref="E115">IFERROR(INDEX('Raw Data - Positions'!$D$8:$D$5924,SMALL(IF('Raw Data - Positions'!$E$8:$E$5924=$C$2,ROW('Raw Data - Positions'!$E$8:$E$5924)-7,""),ROWS($E$19:$E115))),"")</f>
        <v/>
      </c>
      <c r="F115" s="1" t="str" cm="1">
        <f t="array" ref="F115">IFERROR(INDEX('Raw Data - Positions'!$H$8:$H$5924,SMALL(IF('Raw Data - Positions'!$E$8:$E$5924=$C$2,ROW('Raw Data - Positions'!$E$8:$E$5924)-7,""),ROWS($F$19:$F115))),"")</f>
        <v/>
      </c>
      <c r="G115" s="64" t="str">
        <f t="shared" si="6"/>
        <v/>
      </c>
      <c r="H115" s="32" t="str" cm="1">
        <f t="array" ref="H115">IFERROR(IF($D115="Bond",IFERROR(INDEX('Raw Data - Positions'!$I$8:$I$5924,SMALL(IF('Raw Data - Positions'!$E$8:$E$5924=$C$2,ROW('Raw Data - Positions'!$E$8:$E$5924)-7,""),ROWS($H$19:$H115))),""),$E115*$F115),"")</f>
        <v/>
      </c>
      <c r="J115" s="116" t="e">
        <f t="shared" si="9"/>
        <v>#VALUE!</v>
      </c>
      <c r="L115" s="115" t="str">
        <f>IFERROR(IF($K$5=Benchmark!$F$2,VLOOKUP(Dashboard!$K115,Benchmark!$C$5:$J$59,4,FALSE),IF(Dashboard!$K$5=Benchmark!$G$2,VLOOKUP(Dashboard!$K115,Benchmark!$C$5:$J$59,5,FALSE),IF(Dashboard!$K$5=Benchmark!$H$2,VLOOKUP(Dashboard!$K115,Benchmark!$C$5:$J$59,6,FALSE),IF(Dashboard!$K$5=Benchmark!$I$2,VLOOKUP(Dashboard!$K115,Benchmark!$C$5:$J$59,7,FALSE),IF(Dashboard!$K$5=Benchmark!$J$2,VLOOKUP(Dashboard!$K115,Benchmark!$C$5:$J$59,8,FALSE),""))))),"")</f>
        <v/>
      </c>
      <c r="M115" s="116" t="str">
        <f t="shared" si="7"/>
        <v/>
      </c>
      <c r="N115" s="108" t="str">
        <f>IFERROR(VLOOKUP(K115,'Raw Data - Positions'!$A$8:$H$500,8,FALSE),"")</f>
        <v/>
      </c>
      <c r="O115" s="109" t="str">
        <f t="shared" si="8"/>
        <v/>
      </c>
    </row>
    <row r="116" spans="2:15">
      <c r="B116" t="str" cm="1">
        <f t="array" ref="B116">IFERROR(INDEX('Raw Data - Positions'!$A$8:$A$5924,SMALL(IF('Raw Data - Positions'!$E$8:$E$5924=$C$2,ROW('Raw Data - Positions'!$E$8:$E$5924)-7,""),ROWS($B$19:B116))),"")</f>
        <v/>
      </c>
      <c r="C116" t="str">
        <f>IFERROR(VLOOKUP(B116,'Raw Data - Positions'!$A$8:$B$9833,2,FALSE),"")</f>
        <v/>
      </c>
      <c r="D116" s="30" t="str">
        <f>IFERROR(VLOOKUP(B116,Benchmark!$O$2:$Q$1000,3,FALSE),"")</f>
        <v/>
      </c>
      <c r="E116" t="str" cm="1">
        <f t="array" ref="E116">IFERROR(INDEX('Raw Data - Positions'!$D$8:$D$5924,SMALL(IF('Raw Data - Positions'!$E$8:$E$5924=$C$2,ROW('Raw Data - Positions'!$E$8:$E$5924)-7,""),ROWS($E$19:$E116))),"")</f>
        <v/>
      </c>
      <c r="F116" s="1" t="str" cm="1">
        <f t="array" ref="F116">IFERROR(INDEX('Raw Data - Positions'!$H$8:$H$5924,SMALL(IF('Raw Data - Positions'!$E$8:$E$5924=$C$2,ROW('Raw Data - Positions'!$E$8:$E$5924)-7,""),ROWS($F$19:$F116))),"")</f>
        <v/>
      </c>
      <c r="G116" s="64" t="str">
        <f t="shared" si="6"/>
        <v/>
      </c>
      <c r="H116" s="32" t="str" cm="1">
        <f t="array" ref="H116">IFERROR(IF($D116="Bond",IFERROR(INDEX('Raw Data - Positions'!$I$8:$I$5924,SMALL(IF('Raw Data - Positions'!$E$8:$E$5924=$C$2,ROW('Raw Data - Positions'!$E$8:$E$5924)-7,""),ROWS($H$19:$H116))),""),$E116*$F116),"")</f>
        <v/>
      </c>
      <c r="J116" s="116" t="e">
        <f t="shared" si="9"/>
        <v>#VALUE!</v>
      </c>
      <c r="L116" s="115" t="str">
        <f>IFERROR(IF($K$5=Benchmark!$F$2,VLOOKUP(Dashboard!$K116,Benchmark!$C$5:$J$59,4,FALSE),IF(Dashboard!$K$5=Benchmark!$G$2,VLOOKUP(Dashboard!$K116,Benchmark!$C$5:$J$59,5,FALSE),IF(Dashboard!$K$5=Benchmark!$H$2,VLOOKUP(Dashboard!$K116,Benchmark!$C$5:$J$59,6,FALSE),IF(Dashboard!$K$5=Benchmark!$I$2,VLOOKUP(Dashboard!$K116,Benchmark!$C$5:$J$59,7,FALSE),IF(Dashboard!$K$5=Benchmark!$J$2,VLOOKUP(Dashboard!$K116,Benchmark!$C$5:$J$59,8,FALSE),""))))),"")</f>
        <v/>
      </c>
      <c r="M116" s="116" t="str">
        <f t="shared" si="7"/>
        <v/>
      </c>
      <c r="N116" s="108" t="str">
        <f>IFERROR(VLOOKUP(K116,'Raw Data - Positions'!$A$8:$H$500,8,FALSE),"")</f>
        <v/>
      </c>
      <c r="O116" s="109" t="str">
        <f t="shared" si="8"/>
        <v/>
      </c>
    </row>
    <row r="117" spans="2:15">
      <c r="B117" t="str" cm="1">
        <f t="array" ref="B117">IFERROR(INDEX('Raw Data - Positions'!$A$8:$A$5924,SMALL(IF('Raw Data - Positions'!$E$8:$E$5924=$C$2,ROW('Raw Data - Positions'!$E$8:$E$5924)-7,""),ROWS($B$19:B117))),"")</f>
        <v/>
      </c>
      <c r="C117" t="str">
        <f>IFERROR(VLOOKUP(B117,'Raw Data - Positions'!$A$8:$B$9833,2,FALSE),"")</f>
        <v/>
      </c>
      <c r="D117" s="30" t="str">
        <f>IFERROR(VLOOKUP(B117,Benchmark!$O$2:$Q$1000,3,FALSE),"")</f>
        <v/>
      </c>
      <c r="E117" t="str" cm="1">
        <f t="array" ref="E117">IFERROR(INDEX('Raw Data - Positions'!$D$8:$D$5924,SMALL(IF('Raw Data - Positions'!$E$8:$E$5924=$C$2,ROW('Raw Data - Positions'!$E$8:$E$5924)-7,""),ROWS($E$19:$E117))),"")</f>
        <v/>
      </c>
      <c r="F117" s="1" t="str" cm="1">
        <f t="array" ref="F117">IFERROR(INDEX('Raw Data - Positions'!$H$8:$H$5924,SMALL(IF('Raw Data - Positions'!$E$8:$E$5924=$C$2,ROW('Raw Data - Positions'!$E$8:$E$5924)-7,""),ROWS($F$19:$F117))),"")</f>
        <v/>
      </c>
      <c r="G117" s="64" t="str">
        <f t="shared" si="6"/>
        <v/>
      </c>
      <c r="H117" s="32" t="str" cm="1">
        <f t="array" ref="H117">IFERROR(IF($D117="Bond",IFERROR(INDEX('Raw Data - Positions'!$I$8:$I$5924,SMALL(IF('Raw Data - Positions'!$E$8:$E$5924=$C$2,ROW('Raw Data - Positions'!$E$8:$E$5924)-7,""),ROWS($H$19:$H117))),""),$E117*$F117),"")</f>
        <v/>
      </c>
      <c r="J117" s="116" t="e">
        <f t="shared" si="9"/>
        <v>#VALUE!</v>
      </c>
      <c r="L117" s="115" t="str">
        <f>IFERROR(IF($K$5=Benchmark!$F$2,VLOOKUP(Dashboard!$K117,Benchmark!$C$5:$J$59,4,FALSE),IF(Dashboard!$K$5=Benchmark!$G$2,VLOOKUP(Dashboard!$K117,Benchmark!$C$5:$J$59,5,FALSE),IF(Dashboard!$K$5=Benchmark!$H$2,VLOOKUP(Dashboard!$K117,Benchmark!$C$5:$J$59,6,FALSE),IF(Dashboard!$K$5=Benchmark!$I$2,VLOOKUP(Dashboard!$K117,Benchmark!$C$5:$J$59,7,FALSE),IF(Dashboard!$K$5=Benchmark!$J$2,VLOOKUP(Dashboard!$K117,Benchmark!$C$5:$J$59,8,FALSE),""))))),"")</f>
        <v/>
      </c>
      <c r="M117" s="116" t="str">
        <f t="shared" si="7"/>
        <v/>
      </c>
      <c r="N117" s="108" t="str">
        <f>IFERROR(VLOOKUP(K117,'Raw Data - Positions'!$A$8:$H$500,8,FALSE),"")</f>
        <v/>
      </c>
      <c r="O117" s="109" t="str">
        <f t="shared" si="8"/>
        <v/>
      </c>
    </row>
    <row r="118" spans="2:15">
      <c r="B118" t="str" cm="1">
        <f t="array" ref="B118">IFERROR(INDEX('Raw Data - Positions'!$A$8:$A$5924,SMALL(IF('Raw Data - Positions'!$E$8:$E$5924=$C$2,ROW('Raw Data - Positions'!$E$8:$E$5924)-7,""),ROWS($B$19:B118))),"")</f>
        <v/>
      </c>
      <c r="C118" t="str">
        <f>IFERROR(VLOOKUP(B118,'Raw Data - Positions'!$A$8:$B$9833,2,FALSE),"")</f>
        <v/>
      </c>
      <c r="D118" s="30" t="str">
        <f>IFERROR(VLOOKUP(B118,Benchmark!$O$2:$Q$1000,3,FALSE),"")</f>
        <v/>
      </c>
      <c r="E118" t="str" cm="1">
        <f t="array" ref="E118">IFERROR(INDEX('Raw Data - Positions'!$D$8:$D$5924,SMALL(IF('Raw Data - Positions'!$E$8:$E$5924=$C$2,ROW('Raw Data - Positions'!$E$8:$E$5924)-7,""),ROWS($E$19:$E118))),"")</f>
        <v/>
      </c>
      <c r="F118" s="1" t="str" cm="1">
        <f t="array" ref="F118">IFERROR(INDEX('Raw Data - Positions'!$H$8:$H$5924,SMALL(IF('Raw Data - Positions'!$E$8:$E$5924=$C$2,ROW('Raw Data - Positions'!$E$8:$E$5924)-7,""),ROWS($F$19:$F118))),"")</f>
        <v/>
      </c>
      <c r="G118" s="64" t="str">
        <f t="shared" si="6"/>
        <v/>
      </c>
      <c r="H118" s="32" t="str" cm="1">
        <f t="array" ref="H118">IFERROR(IF($D118="Bond",IFERROR(INDEX('Raw Data - Positions'!$I$8:$I$5924,SMALL(IF('Raw Data - Positions'!$E$8:$E$5924=$C$2,ROW('Raw Data - Positions'!$E$8:$E$5924)-7,""),ROWS($H$19:$H118))),""),$E118*$F118),"")</f>
        <v/>
      </c>
      <c r="J118" s="116" t="e">
        <f t="shared" si="9"/>
        <v>#VALUE!</v>
      </c>
      <c r="L118" s="115" t="str">
        <f>IFERROR(IF($K$5=Benchmark!$F$2,VLOOKUP(Dashboard!$K118,Benchmark!$C$5:$J$59,4,FALSE),IF(Dashboard!$K$5=Benchmark!$G$2,VLOOKUP(Dashboard!$K118,Benchmark!$C$5:$J$59,5,FALSE),IF(Dashboard!$K$5=Benchmark!$H$2,VLOOKUP(Dashboard!$K118,Benchmark!$C$5:$J$59,6,FALSE),IF(Dashboard!$K$5=Benchmark!$I$2,VLOOKUP(Dashboard!$K118,Benchmark!$C$5:$J$59,7,FALSE),IF(Dashboard!$K$5=Benchmark!$J$2,VLOOKUP(Dashboard!$K118,Benchmark!$C$5:$J$59,8,FALSE),""))))),"")</f>
        <v/>
      </c>
      <c r="M118" s="116" t="str">
        <f t="shared" si="7"/>
        <v/>
      </c>
      <c r="N118" s="108" t="str">
        <f>IFERROR(VLOOKUP(K118,'Raw Data - Positions'!$A$8:$H$500,8,FALSE),"")</f>
        <v/>
      </c>
      <c r="O118" s="109" t="str">
        <f t="shared" si="8"/>
        <v/>
      </c>
    </row>
    <row r="119" spans="2:15">
      <c r="B119" t="str" cm="1">
        <f t="array" ref="B119">IFERROR(INDEX('Raw Data - Positions'!$A$8:$A$5924,SMALL(IF('Raw Data - Positions'!$E$8:$E$5924=$C$2,ROW('Raw Data - Positions'!$E$8:$E$5924)-7,""),ROWS($B$19:B119))),"")</f>
        <v/>
      </c>
      <c r="C119" t="str">
        <f>IFERROR(VLOOKUP(B119,'Raw Data - Positions'!$A$8:$B$9833,2,FALSE),"")</f>
        <v/>
      </c>
      <c r="D119" s="30" t="str">
        <f>IFERROR(VLOOKUP(B119,Benchmark!$O$2:$Q$1000,3,FALSE),"")</f>
        <v/>
      </c>
      <c r="E119" t="str" cm="1">
        <f t="array" ref="E119">IFERROR(INDEX('Raw Data - Positions'!$D$8:$D$5924,SMALL(IF('Raw Data - Positions'!$E$8:$E$5924=$C$2,ROW('Raw Data - Positions'!$E$8:$E$5924)-7,""),ROWS($E$19:$E119))),"")</f>
        <v/>
      </c>
      <c r="F119" s="1" t="str" cm="1">
        <f t="array" ref="F119">IFERROR(INDEX('Raw Data - Positions'!$H$8:$H$5924,SMALL(IF('Raw Data - Positions'!$E$8:$E$5924=$C$2,ROW('Raw Data - Positions'!$E$8:$E$5924)-7,""),ROWS($F$19:$F119))),"")</f>
        <v/>
      </c>
      <c r="G119" s="64" t="str">
        <f t="shared" si="6"/>
        <v/>
      </c>
      <c r="H119" s="32" t="str" cm="1">
        <f t="array" ref="H119">IFERROR(IF($D119="Bond",IFERROR(INDEX('Raw Data - Positions'!$I$8:$I$5924,SMALL(IF('Raw Data - Positions'!$E$8:$E$5924=$C$2,ROW('Raw Data - Positions'!$E$8:$E$5924)-7,""),ROWS($H$19:$H119))),""),$E119*$F119),"")</f>
        <v/>
      </c>
      <c r="J119" s="116" t="e">
        <f t="shared" si="9"/>
        <v>#VALUE!</v>
      </c>
      <c r="L119" s="115" t="str">
        <f>IFERROR(IF($K$5=Benchmark!$F$2,VLOOKUP(Dashboard!$K119,Benchmark!$C$5:$J$59,4,FALSE),IF(Dashboard!$K$5=Benchmark!$G$2,VLOOKUP(Dashboard!$K119,Benchmark!$C$5:$J$59,5,FALSE),IF(Dashboard!$K$5=Benchmark!$H$2,VLOOKUP(Dashboard!$K119,Benchmark!$C$5:$J$59,6,FALSE),IF(Dashboard!$K$5=Benchmark!$I$2,VLOOKUP(Dashboard!$K119,Benchmark!$C$5:$J$59,7,FALSE),IF(Dashboard!$K$5=Benchmark!$J$2,VLOOKUP(Dashboard!$K119,Benchmark!$C$5:$J$59,8,FALSE),""))))),"")</f>
        <v/>
      </c>
      <c r="M119" s="116" t="str">
        <f t="shared" si="7"/>
        <v/>
      </c>
      <c r="N119" s="108" t="str">
        <f>IFERROR(VLOOKUP(K119,'Raw Data - Positions'!$A$8:$H$500,8,FALSE),"")</f>
        <v/>
      </c>
      <c r="O119" s="109" t="str">
        <f t="shared" si="8"/>
        <v/>
      </c>
    </row>
    <row r="120" spans="2:15">
      <c r="B120" t="str" cm="1">
        <f t="array" ref="B120">IFERROR(INDEX('Raw Data - Positions'!$A$8:$A$5924,SMALL(IF('Raw Data - Positions'!$E$8:$E$5924=$C$2,ROW('Raw Data - Positions'!$E$8:$E$5924)-7,""),ROWS($B$19:B120))),"")</f>
        <v/>
      </c>
      <c r="C120" t="str">
        <f>IFERROR(VLOOKUP(B120,'Raw Data - Positions'!$A$8:$B$9833,2,FALSE),"")</f>
        <v/>
      </c>
      <c r="D120" s="30" t="str">
        <f>IFERROR(VLOOKUP(B120,Benchmark!$O$2:$Q$1000,3,FALSE),"")</f>
        <v/>
      </c>
      <c r="E120" t="str" cm="1">
        <f t="array" ref="E120">IFERROR(INDEX('Raw Data - Positions'!$D$8:$D$5924,SMALL(IF('Raw Data - Positions'!$E$8:$E$5924=$C$2,ROW('Raw Data - Positions'!$E$8:$E$5924)-7,""),ROWS($E$19:$E120))),"")</f>
        <v/>
      </c>
      <c r="F120" s="1" t="str" cm="1">
        <f t="array" ref="F120">IFERROR(INDEX('Raw Data - Positions'!$H$8:$H$5924,SMALL(IF('Raw Data - Positions'!$E$8:$E$5924=$C$2,ROW('Raw Data - Positions'!$E$8:$E$5924)-7,""),ROWS($F$19:$F120))),"")</f>
        <v/>
      </c>
      <c r="G120" s="64" t="str">
        <f t="shared" si="6"/>
        <v/>
      </c>
      <c r="H120" s="32" t="str" cm="1">
        <f t="array" ref="H120">IFERROR(IF($D120="Bond",IFERROR(INDEX('Raw Data - Positions'!$I$8:$I$5924,SMALL(IF('Raw Data - Positions'!$E$8:$E$5924=$C$2,ROW('Raw Data - Positions'!$E$8:$E$5924)-7,""),ROWS($H$19:$H120))),""),$E120*$F120),"")</f>
        <v/>
      </c>
      <c r="J120" s="116" t="e">
        <f t="shared" si="9"/>
        <v>#VALUE!</v>
      </c>
      <c r="L120" s="115" t="str">
        <f>IFERROR(IF($K$5=Benchmark!$F$2,VLOOKUP(Dashboard!$K120,Benchmark!$C$5:$J$59,4,FALSE),IF(Dashboard!$K$5=Benchmark!$G$2,VLOOKUP(Dashboard!$K120,Benchmark!$C$5:$J$59,5,FALSE),IF(Dashboard!$K$5=Benchmark!$H$2,VLOOKUP(Dashboard!$K120,Benchmark!$C$5:$J$59,6,FALSE),IF(Dashboard!$K$5=Benchmark!$I$2,VLOOKUP(Dashboard!$K120,Benchmark!$C$5:$J$59,7,FALSE),IF(Dashboard!$K$5=Benchmark!$J$2,VLOOKUP(Dashboard!$K120,Benchmark!$C$5:$J$59,8,FALSE),""))))),"")</f>
        <v/>
      </c>
      <c r="M120" s="116" t="str">
        <f t="shared" si="7"/>
        <v/>
      </c>
      <c r="N120" s="108" t="str">
        <f>IFERROR(VLOOKUP(K120,'Raw Data - Positions'!$A$8:$H$500,8,FALSE),"")</f>
        <v/>
      </c>
      <c r="O120" s="109" t="str">
        <f t="shared" si="8"/>
        <v/>
      </c>
    </row>
    <row r="121" spans="2:15">
      <c r="B121" t="str" cm="1">
        <f t="array" ref="B121">IFERROR(INDEX('Raw Data - Positions'!$A$8:$A$5924,SMALL(IF('Raw Data - Positions'!$E$8:$E$5924=$C$2,ROW('Raw Data - Positions'!$E$8:$E$5924)-7,""),ROWS($B$19:B121))),"")</f>
        <v/>
      </c>
      <c r="C121" t="str">
        <f>IFERROR(VLOOKUP(B121,'Raw Data - Positions'!$A$8:$B$9833,2,FALSE),"")</f>
        <v/>
      </c>
      <c r="D121" s="30" t="str">
        <f>IFERROR(VLOOKUP(B121,Benchmark!$O$2:$Q$1000,3,FALSE),"")</f>
        <v/>
      </c>
      <c r="E121" t="str" cm="1">
        <f t="array" ref="E121">IFERROR(INDEX('Raw Data - Positions'!$D$8:$D$5924,SMALL(IF('Raw Data - Positions'!$E$8:$E$5924=$C$2,ROW('Raw Data - Positions'!$E$8:$E$5924)-7,""),ROWS($E$19:$E121))),"")</f>
        <v/>
      </c>
      <c r="F121" s="1" t="str" cm="1">
        <f t="array" ref="F121">IFERROR(INDEX('Raw Data - Positions'!$H$8:$H$5924,SMALL(IF('Raw Data - Positions'!$E$8:$E$5924=$C$2,ROW('Raw Data - Positions'!$E$8:$E$5924)-7,""),ROWS($F$19:$F121))),"")</f>
        <v/>
      </c>
      <c r="G121" s="64" t="str">
        <f t="shared" si="6"/>
        <v/>
      </c>
      <c r="H121" s="32" t="str" cm="1">
        <f t="array" ref="H121">IFERROR(IF($D121="Bond",IFERROR(INDEX('Raw Data - Positions'!$I$8:$I$5924,SMALL(IF('Raw Data - Positions'!$E$8:$E$5924=$C$2,ROW('Raw Data - Positions'!$E$8:$E$5924)-7,""),ROWS($H$19:$H121))),""),$E121*$F121),"")</f>
        <v/>
      </c>
      <c r="J121" s="116" t="e">
        <f t="shared" si="9"/>
        <v>#VALUE!</v>
      </c>
      <c r="L121" s="115" t="str">
        <f>IFERROR(IF($K$5=Benchmark!$F$2,VLOOKUP(Dashboard!$K121,Benchmark!$C$5:$J$59,4,FALSE),IF(Dashboard!$K$5=Benchmark!$G$2,VLOOKUP(Dashboard!$K121,Benchmark!$C$5:$J$59,5,FALSE),IF(Dashboard!$K$5=Benchmark!$H$2,VLOOKUP(Dashboard!$K121,Benchmark!$C$5:$J$59,6,FALSE),IF(Dashboard!$K$5=Benchmark!$I$2,VLOOKUP(Dashboard!$K121,Benchmark!$C$5:$J$59,7,FALSE),IF(Dashboard!$K$5=Benchmark!$J$2,VLOOKUP(Dashboard!$K121,Benchmark!$C$5:$J$59,8,FALSE),""))))),"")</f>
        <v/>
      </c>
      <c r="M121" s="116" t="str">
        <f t="shared" si="7"/>
        <v/>
      </c>
      <c r="N121" s="108" t="str">
        <f>IFERROR(VLOOKUP(K121,'Raw Data - Positions'!$A$8:$H$500,8,FALSE),"")</f>
        <v/>
      </c>
      <c r="O121" s="109" t="str">
        <f t="shared" si="8"/>
        <v/>
      </c>
    </row>
    <row r="122" spans="2:15">
      <c r="B122" t="str" cm="1">
        <f t="array" ref="B122">IFERROR(INDEX('Raw Data - Positions'!$A$8:$A$5924,SMALL(IF('Raw Data - Positions'!$E$8:$E$5924=$C$2,ROW('Raw Data - Positions'!$E$8:$E$5924)-7,""),ROWS($B$19:B122))),"")</f>
        <v/>
      </c>
      <c r="C122" t="str">
        <f>IFERROR(VLOOKUP(B122,'Raw Data - Positions'!$A$8:$B$9833,2,FALSE),"")</f>
        <v/>
      </c>
      <c r="D122" s="30" t="str">
        <f>IFERROR(VLOOKUP(B122,Benchmark!$O$2:$Q$1000,3,FALSE),"")</f>
        <v/>
      </c>
      <c r="E122" t="str" cm="1">
        <f t="array" ref="E122">IFERROR(INDEX('Raw Data - Positions'!$D$8:$D$5924,SMALL(IF('Raw Data - Positions'!$E$8:$E$5924=$C$2,ROW('Raw Data - Positions'!$E$8:$E$5924)-7,""),ROWS($E$19:$E122))),"")</f>
        <v/>
      </c>
      <c r="F122" s="1" t="str" cm="1">
        <f t="array" ref="F122">IFERROR(INDEX('Raw Data - Positions'!$H$8:$H$5924,SMALL(IF('Raw Data - Positions'!$E$8:$E$5924=$C$2,ROW('Raw Data - Positions'!$E$8:$E$5924)-7,""),ROWS($F$19:$F122))),"")</f>
        <v/>
      </c>
      <c r="G122" s="64" t="str">
        <f t="shared" si="6"/>
        <v/>
      </c>
      <c r="H122" s="32" t="str" cm="1">
        <f t="array" ref="H122">IFERROR(IF($D122="Bond",IFERROR(INDEX('Raw Data - Positions'!$I$8:$I$5924,SMALL(IF('Raw Data - Positions'!$E$8:$E$5924=$C$2,ROW('Raw Data - Positions'!$E$8:$E$5924)-7,""),ROWS($H$19:$H122))),""),$E122*$F122),"")</f>
        <v/>
      </c>
      <c r="J122" s="116" t="e">
        <f t="shared" si="9"/>
        <v>#VALUE!</v>
      </c>
      <c r="L122" s="115" t="str">
        <f>IFERROR(IF($K$5=Benchmark!$F$2,VLOOKUP(Dashboard!$K122,Benchmark!$C$5:$J$59,4,FALSE),IF(Dashboard!$K$5=Benchmark!$G$2,VLOOKUP(Dashboard!$K122,Benchmark!$C$5:$J$59,5,FALSE),IF(Dashboard!$K$5=Benchmark!$H$2,VLOOKUP(Dashboard!$K122,Benchmark!$C$5:$J$59,6,FALSE),IF(Dashboard!$K$5=Benchmark!$I$2,VLOOKUP(Dashboard!$K122,Benchmark!$C$5:$J$59,7,FALSE),IF(Dashboard!$K$5=Benchmark!$J$2,VLOOKUP(Dashboard!$K122,Benchmark!$C$5:$J$59,8,FALSE),""))))),"")</f>
        <v/>
      </c>
      <c r="M122" s="116" t="str">
        <f t="shared" si="7"/>
        <v/>
      </c>
      <c r="N122" s="108" t="str">
        <f>IFERROR(VLOOKUP(K122,'Raw Data - Positions'!$A$8:$H$500,8,FALSE),"")</f>
        <v/>
      </c>
      <c r="O122" s="109" t="str">
        <f t="shared" si="8"/>
        <v/>
      </c>
    </row>
    <row r="123" spans="2:15">
      <c r="B123" t="str" cm="1">
        <f t="array" ref="B123">IFERROR(INDEX('Raw Data - Positions'!$A$8:$A$5924,SMALL(IF('Raw Data - Positions'!$E$8:$E$5924=$C$2,ROW('Raw Data - Positions'!$E$8:$E$5924)-7,""),ROWS($B$19:B123))),"")</f>
        <v/>
      </c>
      <c r="C123" t="str">
        <f>IFERROR(VLOOKUP(B123,'Raw Data - Positions'!$A$8:$B$9833,2,FALSE),"")</f>
        <v/>
      </c>
      <c r="D123" s="30" t="str">
        <f>IFERROR(VLOOKUP(B123,Benchmark!$O$2:$Q$1000,3,FALSE),"")</f>
        <v/>
      </c>
      <c r="E123" t="str" cm="1">
        <f t="array" ref="E123">IFERROR(INDEX('Raw Data - Positions'!$D$8:$D$5924,SMALL(IF('Raw Data - Positions'!$E$8:$E$5924=$C$2,ROW('Raw Data - Positions'!$E$8:$E$5924)-7,""),ROWS($E$19:$E123))),"")</f>
        <v/>
      </c>
      <c r="F123" s="1" t="str" cm="1">
        <f t="array" ref="F123">IFERROR(INDEX('Raw Data - Positions'!$H$8:$H$5924,SMALL(IF('Raw Data - Positions'!$E$8:$E$5924=$C$2,ROW('Raw Data - Positions'!$E$8:$E$5924)-7,""),ROWS($F$19:$F123))),"")</f>
        <v/>
      </c>
      <c r="G123" s="64" t="str">
        <f t="shared" si="6"/>
        <v/>
      </c>
      <c r="H123" s="32" t="str" cm="1">
        <f t="array" ref="H123">IFERROR(IF($D123="Bond",IFERROR(INDEX('Raw Data - Positions'!$I$8:$I$5924,SMALL(IF('Raw Data - Positions'!$E$8:$E$5924=$C$2,ROW('Raw Data - Positions'!$E$8:$E$5924)-7,""),ROWS($H$19:$H123))),""),$E123*$F123),"")</f>
        <v/>
      </c>
      <c r="J123" s="116" t="e">
        <f t="shared" si="9"/>
        <v>#VALUE!</v>
      </c>
      <c r="L123" s="115" t="str">
        <f>IFERROR(IF($K$5=Benchmark!$F$2,VLOOKUP(Dashboard!$K123,Benchmark!$C$5:$J$59,4,FALSE),IF(Dashboard!$K$5=Benchmark!$G$2,VLOOKUP(Dashboard!$K123,Benchmark!$C$5:$J$59,5,FALSE),IF(Dashboard!$K$5=Benchmark!$H$2,VLOOKUP(Dashboard!$K123,Benchmark!$C$5:$J$59,6,FALSE),IF(Dashboard!$K$5=Benchmark!$I$2,VLOOKUP(Dashboard!$K123,Benchmark!$C$5:$J$59,7,FALSE),IF(Dashboard!$K$5=Benchmark!$J$2,VLOOKUP(Dashboard!$K123,Benchmark!$C$5:$J$59,8,FALSE),""))))),"")</f>
        <v/>
      </c>
      <c r="M123" s="116" t="str">
        <f t="shared" si="7"/>
        <v/>
      </c>
      <c r="N123" s="108" t="str">
        <f>IFERROR(VLOOKUP(K123,'Raw Data - Positions'!$A$8:$H$500,8,FALSE),"")</f>
        <v/>
      </c>
      <c r="O123" s="109" t="str">
        <f t="shared" si="8"/>
        <v/>
      </c>
    </row>
    <row r="124" spans="2:15">
      <c r="B124" t="str" cm="1">
        <f t="array" ref="B124">IFERROR(INDEX('Raw Data - Positions'!$A$8:$A$5924,SMALL(IF('Raw Data - Positions'!$E$8:$E$5924=$C$2,ROW('Raw Data - Positions'!$E$8:$E$5924)-7,""),ROWS($B$19:B124))),"")</f>
        <v/>
      </c>
      <c r="C124" t="str">
        <f>IFERROR(VLOOKUP(B124,'Raw Data - Positions'!$A$8:$B$9833,2,FALSE),"")</f>
        <v/>
      </c>
      <c r="D124" s="30" t="str">
        <f>IFERROR(VLOOKUP(B124,Benchmark!$O$2:$Q$1000,3,FALSE),"")</f>
        <v/>
      </c>
      <c r="E124" t="str" cm="1">
        <f t="array" ref="E124">IFERROR(INDEX('Raw Data - Positions'!$D$8:$D$5924,SMALL(IF('Raw Data - Positions'!$E$8:$E$5924=$C$2,ROW('Raw Data - Positions'!$E$8:$E$5924)-7,""),ROWS($E$19:$E124))),"")</f>
        <v/>
      </c>
      <c r="F124" s="1" t="str" cm="1">
        <f t="array" ref="F124">IFERROR(INDEX('Raw Data - Positions'!$H$8:$H$5924,SMALL(IF('Raw Data - Positions'!$E$8:$E$5924=$C$2,ROW('Raw Data - Positions'!$E$8:$E$5924)-7,""),ROWS($F$19:$F124))),"")</f>
        <v/>
      </c>
      <c r="G124" s="64" t="str">
        <f t="shared" si="6"/>
        <v/>
      </c>
      <c r="H124" s="32" t="str" cm="1">
        <f t="array" ref="H124">IFERROR(IF($D124="Bond",IFERROR(INDEX('Raw Data - Positions'!$I$8:$I$5924,SMALL(IF('Raw Data - Positions'!$E$8:$E$5924=$C$2,ROW('Raw Data - Positions'!$E$8:$E$5924)-7,""),ROWS($H$19:$H124))),""),$E124*$F124),"")</f>
        <v/>
      </c>
      <c r="J124" s="116" t="e">
        <f t="shared" si="9"/>
        <v>#VALUE!</v>
      </c>
      <c r="L124" s="115" t="str">
        <f>IFERROR(IF($K$5=Benchmark!$F$2,VLOOKUP(Dashboard!$K124,Benchmark!$C$5:$J$59,4,FALSE),IF(Dashboard!$K$5=Benchmark!$G$2,VLOOKUP(Dashboard!$K124,Benchmark!$C$5:$J$59,5,FALSE),IF(Dashboard!$K$5=Benchmark!$H$2,VLOOKUP(Dashboard!$K124,Benchmark!$C$5:$J$59,6,FALSE),IF(Dashboard!$K$5=Benchmark!$I$2,VLOOKUP(Dashboard!$K124,Benchmark!$C$5:$J$59,7,FALSE),IF(Dashboard!$K$5=Benchmark!$J$2,VLOOKUP(Dashboard!$K124,Benchmark!$C$5:$J$59,8,FALSE),""))))),"")</f>
        <v/>
      </c>
      <c r="M124" s="116" t="str">
        <f t="shared" si="7"/>
        <v/>
      </c>
      <c r="N124" s="108" t="str">
        <f>IFERROR(VLOOKUP(K124,'Raw Data - Positions'!$A$8:$H$500,8,FALSE),"")</f>
        <v/>
      </c>
      <c r="O124" s="109" t="str">
        <f t="shared" si="8"/>
        <v/>
      </c>
    </row>
    <row r="125" spans="2:15">
      <c r="B125" t="str" cm="1">
        <f t="array" ref="B125">IFERROR(INDEX('Raw Data - Positions'!$A$8:$A$5924,SMALL(IF('Raw Data - Positions'!$E$8:$E$5924=$C$2,ROW('Raw Data - Positions'!$E$8:$E$5924)-7,""),ROWS($B$19:B125))),"")</f>
        <v/>
      </c>
      <c r="C125" t="str">
        <f>IFERROR(VLOOKUP(B125,'Raw Data - Positions'!$A$8:$B$9833,2,FALSE),"")</f>
        <v/>
      </c>
      <c r="D125" s="30" t="str">
        <f>IFERROR(VLOOKUP(B125,Benchmark!$O$2:$Q$1000,3,FALSE),"")</f>
        <v/>
      </c>
      <c r="E125" t="str" cm="1">
        <f t="array" ref="E125">IFERROR(INDEX('Raw Data - Positions'!$D$8:$D$5924,SMALL(IF('Raw Data - Positions'!$E$8:$E$5924=$C$2,ROW('Raw Data - Positions'!$E$8:$E$5924)-7,""),ROWS($E$19:$E125))),"")</f>
        <v/>
      </c>
      <c r="F125" s="1" t="str" cm="1">
        <f t="array" ref="F125">IFERROR(INDEX('Raw Data - Positions'!$H$8:$H$5924,SMALL(IF('Raw Data - Positions'!$E$8:$E$5924=$C$2,ROW('Raw Data - Positions'!$E$8:$E$5924)-7,""),ROWS($F$19:$F125))),"")</f>
        <v/>
      </c>
      <c r="G125" s="64" t="str">
        <f t="shared" si="6"/>
        <v/>
      </c>
      <c r="H125" s="32" t="str" cm="1">
        <f t="array" ref="H125">IFERROR(IF($D125="Bond",IFERROR(INDEX('Raw Data - Positions'!$I$8:$I$5924,SMALL(IF('Raw Data - Positions'!$E$8:$E$5924=$C$2,ROW('Raw Data - Positions'!$E$8:$E$5924)-7,""),ROWS($H$19:$H125))),""),$E125*$F125),"")</f>
        <v/>
      </c>
      <c r="J125" s="116" t="e">
        <f t="shared" si="9"/>
        <v>#VALUE!</v>
      </c>
      <c r="L125" s="115" t="str">
        <f>IFERROR(IF($K$5=Benchmark!$F$2,VLOOKUP(Dashboard!$K125,Benchmark!$C$5:$J$59,4,FALSE),IF(Dashboard!$K$5=Benchmark!$G$2,VLOOKUP(Dashboard!$K125,Benchmark!$C$5:$J$59,5,FALSE),IF(Dashboard!$K$5=Benchmark!$H$2,VLOOKUP(Dashboard!$K125,Benchmark!$C$5:$J$59,6,FALSE),IF(Dashboard!$K$5=Benchmark!$I$2,VLOOKUP(Dashboard!$K125,Benchmark!$C$5:$J$59,7,FALSE),IF(Dashboard!$K$5=Benchmark!$J$2,VLOOKUP(Dashboard!$K125,Benchmark!$C$5:$J$59,8,FALSE),""))))),"")</f>
        <v/>
      </c>
      <c r="M125" s="116" t="str">
        <f t="shared" si="7"/>
        <v/>
      </c>
      <c r="N125" s="108" t="str">
        <f>IFERROR(VLOOKUP(K125,'Raw Data - Positions'!$A$8:$H$500,8,FALSE),"")</f>
        <v/>
      </c>
      <c r="O125" s="109" t="str">
        <f t="shared" si="8"/>
        <v/>
      </c>
    </row>
    <row r="126" spans="2:15">
      <c r="B126" t="str" cm="1">
        <f t="array" ref="B126">IFERROR(INDEX('Raw Data - Positions'!$A$8:$A$5924,SMALL(IF('Raw Data - Positions'!$E$8:$E$5924=$C$2,ROW('Raw Data - Positions'!$E$8:$E$5924)-7,""),ROWS($B$19:B126))),"")</f>
        <v/>
      </c>
      <c r="C126" t="str">
        <f>IFERROR(VLOOKUP(B126,'Raw Data - Positions'!$A$8:$B$9833,2,FALSE),"")</f>
        <v/>
      </c>
      <c r="D126" s="30" t="str">
        <f>IFERROR(VLOOKUP(B126,Benchmark!$O$2:$Q$1000,3,FALSE),"")</f>
        <v/>
      </c>
      <c r="E126" t="str" cm="1">
        <f t="array" ref="E126">IFERROR(INDEX('Raw Data - Positions'!$D$8:$D$5924,SMALL(IF('Raw Data - Positions'!$E$8:$E$5924=$C$2,ROW('Raw Data - Positions'!$E$8:$E$5924)-7,""),ROWS($E$19:$E126))),"")</f>
        <v/>
      </c>
      <c r="F126" s="1" t="str" cm="1">
        <f t="array" ref="F126">IFERROR(INDEX('Raw Data - Positions'!$H$8:$H$5924,SMALL(IF('Raw Data - Positions'!$E$8:$E$5924=$C$2,ROW('Raw Data - Positions'!$E$8:$E$5924)-7,""),ROWS($F$19:$F126))),"")</f>
        <v/>
      </c>
      <c r="G126" s="64" t="str">
        <f t="shared" si="6"/>
        <v/>
      </c>
      <c r="H126" s="32" t="str" cm="1">
        <f t="array" ref="H126">IFERROR(IF($D126="Bond",IFERROR(INDEX('Raw Data - Positions'!$I$8:$I$5924,SMALL(IF('Raw Data - Positions'!$E$8:$E$5924=$C$2,ROW('Raw Data - Positions'!$E$8:$E$5924)-7,""),ROWS($H$19:$H126))),""),$E126*$F126),"")</f>
        <v/>
      </c>
      <c r="J126" s="116" t="e">
        <f t="shared" si="9"/>
        <v>#VALUE!</v>
      </c>
      <c r="L126" s="115" t="str">
        <f>IFERROR(IF($K$5=Benchmark!$F$2,VLOOKUP(Dashboard!$K126,Benchmark!$C$5:$J$59,4,FALSE),IF(Dashboard!$K$5=Benchmark!$G$2,VLOOKUP(Dashboard!$K126,Benchmark!$C$5:$J$59,5,FALSE),IF(Dashboard!$K$5=Benchmark!$H$2,VLOOKUP(Dashboard!$K126,Benchmark!$C$5:$J$59,6,FALSE),IF(Dashboard!$K$5=Benchmark!$I$2,VLOOKUP(Dashboard!$K126,Benchmark!$C$5:$J$59,7,FALSE),IF(Dashboard!$K$5=Benchmark!$J$2,VLOOKUP(Dashboard!$K126,Benchmark!$C$5:$J$59,8,FALSE),""))))),"")</f>
        <v/>
      </c>
      <c r="M126" s="116" t="str">
        <f t="shared" si="7"/>
        <v/>
      </c>
      <c r="N126" s="108" t="str">
        <f>IFERROR(VLOOKUP(K126,'Raw Data - Positions'!$A$8:$H$500,8,FALSE),"")</f>
        <v/>
      </c>
      <c r="O126" s="109" t="str">
        <f t="shared" si="8"/>
        <v/>
      </c>
    </row>
    <row r="127" spans="2:15">
      <c r="B127" t="str" cm="1">
        <f t="array" ref="B127">IFERROR(INDEX('Raw Data - Positions'!$A$8:$A$5924,SMALL(IF('Raw Data - Positions'!$E$8:$E$5924=$C$2,ROW('Raw Data - Positions'!$E$8:$E$5924)-7,""),ROWS($B$19:B127))),"")</f>
        <v/>
      </c>
      <c r="C127" t="str">
        <f>IFERROR(VLOOKUP(B127,'Raw Data - Positions'!$A$8:$B$9833,2,FALSE),"")</f>
        <v/>
      </c>
      <c r="D127" s="30" t="str">
        <f>IFERROR(VLOOKUP(B127,Benchmark!$O$2:$Q$1000,3,FALSE),"")</f>
        <v/>
      </c>
      <c r="E127" t="str" cm="1">
        <f t="array" ref="E127">IFERROR(INDEX('Raw Data - Positions'!$D$8:$D$5924,SMALL(IF('Raw Data - Positions'!$E$8:$E$5924=$C$2,ROW('Raw Data - Positions'!$E$8:$E$5924)-7,""),ROWS($E$19:$E127))),"")</f>
        <v/>
      </c>
      <c r="F127" s="1" t="str" cm="1">
        <f t="array" ref="F127">IFERROR(INDEX('Raw Data - Positions'!$H$8:$H$5924,SMALL(IF('Raw Data - Positions'!$E$8:$E$5924=$C$2,ROW('Raw Data - Positions'!$E$8:$E$5924)-7,""),ROWS($F$19:$F127))),"")</f>
        <v/>
      </c>
      <c r="G127" s="64" t="str">
        <f t="shared" si="6"/>
        <v/>
      </c>
      <c r="H127" s="32" t="str" cm="1">
        <f t="array" ref="H127">IFERROR(IF($D127="Bond",IFERROR(INDEX('Raw Data - Positions'!$I$8:$I$5924,SMALL(IF('Raw Data - Positions'!$E$8:$E$5924=$C$2,ROW('Raw Data - Positions'!$E$8:$E$5924)-7,""),ROWS($H$19:$H127))),""),$E127*$F127),"")</f>
        <v/>
      </c>
      <c r="J127" s="116" t="e">
        <f t="shared" si="9"/>
        <v>#VALUE!</v>
      </c>
      <c r="L127" s="115" t="str">
        <f>IFERROR(IF($K$5=Benchmark!$F$2,VLOOKUP(Dashboard!$K127,Benchmark!$C$5:$J$59,4,FALSE),IF(Dashboard!$K$5=Benchmark!$G$2,VLOOKUP(Dashboard!$K127,Benchmark!$C$5:$J$59,5,FALSE),IF(Dashboard!$K$5=Benchmark!$H$2,VLOOKUP(Dashboard!$K127,Benchmark!$C$5:$J$59,6,FALSE),IF(Dashboard!$K$5=Benchmark!$I$2,VLOOKUP(Dashboard!$K127,Benchmark!$C$5:$J$59,7,FALSE),IF(Dashboard!$K$5=Benchmark!$J$2,VLOOKUP(Dashboard!$K127,Benchmark!$C$5:$J$59,8,FALSE),""))))),"")</f>
        <v/>
      </c>
      <c r="M127" s="116" t="str">
        <f t="shared" si="7"/>
        <v/>
      </c>
      <c r="N127" s="108" t="str">
        <f>IFERROR(VLOOKUP(K127,'Raw Data - Positions'!$A$8:$H$500,8,FALSE),"")</f>
        <v/>
      </c>
      <c r="O127" s="109" t="str">
        <f t="shared" si="8"/>
        <v/>
      </c>
    </row>
    <row r="128" spans="2:15">
      <c r="B128" t="str" cm="1">
        <f t="array" ref="B128">IFERROR(INDEX('Raw Data - Positions'!$A$8:$A$5924,SMALL(IF('Raw Data - Positions'!$E$8:$E$5924=$C$2,ROW('Raw Data - Positions'!$E$8:$E$5924)-7,""),ROWS($B$19:B128))),"")</f>
        <v/>
      </c>
      <c r="C128" t="str">
        <f>IFERROR(VLOOKUP(B128,'Raw Data - Positions'!$A$8:$B$9833,2,FALSE),"")</f>
        <v/>
      </c>
      <c r="D128" s="30" t="str">
        <f>IFERROR(VLOOKUP(B128,Benchmark!$O$2:$Q$1000,3,FALSE),"")</f>
        <v/>
      </c>
      <c r="E128" t="str" cm="1">
        <f t="array" ref="E128">IFERROR(INDEX('Raw Data - Positions'!$D$8:$D$5924,SMALL(IF('Raw Data - Positions'!$E$8:$E$5924=$C$2,ROW('Raw Data - Positions'!$E$8:$E$5924)-7,""),ROWS($E$19:$E128))),"")</f>
        <v/>
      </c>
      <c r="F128" s="1" t="str" cm="1">
        <f t="array" ref="F128">IFERROR(INDEX('Raw Data - Positions'!$H$8:$H$5924,SMALL(IF('Raw Data - Positions'!$E$8:$E$5924=$C$2,ROW('Raw Data - Positions'!$E$8:$E$5924)-7,""),ROWS($F$19:$F128))),"")</f>
        <v/>
      </c>
      <c r="G128" s="64" t="str">
        <f t="shared" si="6"/>
        <v/>
      </c>
      <c r="H128" s="32" t="str" cm="1">
        <f t="array" ref="H128">IFERROR(IF($D128="Bond",IFERROR(INDEX('Raw Data - Positions'!$I$8:$I$5924,SMALL(IF('Raw Data - Positions'!$E$8:$E$5924=$C$2,ROW('Raw Data - Positions'!$E$8:$E$5924)-7,""),ROWS($H$19:$H128))),""),$E128*$F128),"")</f>
        <v/>
      </c>
      <c r="J128" s="116" t="e">
        <f t="shared" si="9"/>
        <v>#VALUE!</v>
      </c>
      <c r="L128" s="115" t="str">
        <f>IFERROR(IF($K$5=Benchmark!$F$2,VLOOKUP(Dashboard!$K128,Benchmark!$C$5:$J$59,4,FALSE),IF(Dashboard!$K$5=Benchmark!$G$2,VLOOKUP(Dashboard!$K128,Benchmark!$C$5:$J$59,5,FALSE),IF(Dashboard!$K$5=Benchmark!$H$2,VLOOKUP(Dashboard!$K128,Benchmark!$C$5:$J$59,6,FALSE),IF(Dashboard!$K$5=Benchmark!$I$2,VLOOKUP(Dashboard!$K128,Benchmark!$C$5:$J$59,7,FALSE),IF(Dashboard!$K$5=Benchmark!$J$2,VLOOKUP(Dashboard!$K128,Benchmark!$C$5:$J$59,8,FALSE),""))))),"")</f>
        <v/>
      </c>
      <c r="M128" s="116" t="str">
        <f t="shared" si="7"/>
        <v/>
      </c>
      <c r="N128" s="108" t="str">
        <f>IFERROR(VLOOKUP(K128,'Raw Data - Positions'!$A$8:$H$500,8,FALSE),"")</f>
        <v/>
      </c>
      <c r="O128" s="109" t="str">
        <f t="shared" si="8"/>
        <v/>
      </c>
    </row>
    <row r="129" spans="2:15">
      <c r="B129" t="str" cm="1">
        <f t="array" ref="B129">IFERROR(INDEX('Raw Data - Positions'!$A$8:$A$5924,SMALL(IF('Raw Data - Positions'!$E$8:$E$5924=$C$2,ROW('Raw Data - Positions'!$E$8:$E$5924)-7,""),ROWS($B$19:B129))),"")</f>
        <v/>
      </c>
      <c r="C129" t="str">
        <f>IFERROR(VLOOKUP(B129,'Raw Data - Positions'!$A$8:$B$9833,2,FALSE),"")</f>
        <v/>
      </c>
      <c r="D129" s="30" t="str">
        <f>IFERROR(VLOOKUP(B129,Benchmark!$O$2:$Q$1000,3,FALSE),"")</f>
        <v/>
      </c>
      <c r="E129" t="str" cm="1">
        <f t="array" ref="E129">IFERROR(INDEX('Raw Data - Positions'!$D$8:$D$5924,SMALL(IF('Raw Data - Positions'!$E$8:$E$5924=$C$2,ROW('Raw Data - Positions'!$E$8:$E$5924)-7,""),ROWS($E$19:$E129))),"")</f>
        <v/>
      </c>
      <c r="F129" s="1" t="str" cm="1">
        <f t="array" ref="F129">IFERROR(INDEX('Raw Data - Positions'!$H$8:$H$5924,SMALL(IF('Raw Data - Positions'!$E$8:$E$5924=$C$2,ROW('Raw Data - Positions'!$E$8:$E$5924)-7,""),ROWS($F$19:$F129))),"")</f>
        <v/>
      </c>
      <c r="G129" s="64" t="str">
        <f t="shared" si="6"/>
        <v/>
      </c>
      <c r="H129" s="32" t="str" cm="1">
        <f t="array" ref="H129">IFERROR(IF($D129="Bond",IFERROR(INDEX('Raw Data - Positions'!$I$8:$I$5924,SMALL(IF('Raw Data - Positions'!$E$8:$E$5924=$C$2,ROW('Raw Data - Positions'!$E$8:$E$5924)-7,""),ROWS($H$19:$H129))),""),$E129*$F129),"")</f>
        <v/>
      </c>
      <c r="J129" s="116" t="e">
        <f t="shared" si="9"/>
        <v>#VALUE!</v>
      </c>
      <c r="L129" s="115" t="str">
        <f>IFERROR(IF($K$5=Benchmark!$F$2,VLOOKUP(Dashboard!$K129,Benchmark!$C$5:$J$59,4,FALSE),IF(Dashboard!$K$5=Benchmark!$G$2,VLOOKUP(Dashboard!$K129,Benchmark!$C$5:$J$59,5,FALSE),IF(Dashboard!$K$5=Benchmark!$H$2,VLOOKUP(Dashboard!$K129,Benchmark!$C$5:$J$59,6,FALSE),IF(Dashboard!$K$5=Benchmark!$I$2,VLOOKUP(Dashboard!$K129,Benchmark!$C$5:$J$59,7,FALSE),IF(Dashboard!$K$5=Benchmark!$J$2,VLOOKUP(Dashboard!$K129,Benchmark!$C$5:$J$59,8,FALSE),""))))),"")</f>
        <v/>
      </c>
      <c r="M129" s="116" t="str">
        <f t="shared" si="7"/>
        <v/>
      </c>
      <c r="N129" s="108" t="str">
        <f>IFERROR(VLOOKUP(K129,'Raw Data - Positions'!$A$8:$H$500,8,FALSE),"")</f>
        <v/>
      </c>
      <c r="O129" s="109" t="str">
        <f t="shared" si="8"/>
        <v/>
      </c>
    </row>
    <row r="130" spans="2:15">
      <c r="B130" t="str" cm="1">
        <f t="array" ref="B130">IFERROR(INDEX('Raw Data - Positions'!$A$8:$A$5924,SMALL(IF('Raw Data - Positions'!$E$8:$E$5924=$C$2,ROW('Raw Data - Positions'!$E$8:$E$5924)-7,""),ROWS($B$19:B130))),"")</f>
        <v/>
      </c>
      <c r="C130" t="str">
        <f>IFERROR(VLOOKUP(B130,'Raw Data - Positions'!$A$8:$B$9833,2,FALSE),"")</f>
        <v/>
      </c>
      <c r="D130" s="30" t="str">
        <f>IFERROR(VLOOKUP(B130,Benchmark!$O$2:$Q$1000,3,FALSE),"")</f>
        <v/>
      </c>
      <c r="E130" t="str" cm="1">
        <f t="array" ref="E130">IFERROR(INDEX('Raw Data - Positions'!$D$8:$D$5924,SMALL(IF('Raw Data - Positions'!$E$8:$E$5924=$C$2,ROW('Raw Data - Positions'!$E$8:$E$5924)-7,""),ROWS($E$19:$E130))),"")</f>
        <v/>
      </c>
      <c r="F130" s="1" t="str" cm="1">
        <f t="array" ref="F130">IFERROR(INDEX('Raw Data - Positions'!$H$8:$H$5924,SMALL(IF('Raw Data - Positions'!$E$8:$E$5924=$C$2,ROW('Raw Data - Positions'!$E$8:$E$5924)-7,""),ROWS($F$19:$F130))),"")</f>
        <v/>
      </c>
      <c r="G130" s="64" t="str">
        <f t="shared" si="6"/>
        <v/>
      </c>
      <c r="H130" s="32" t="str" cm="1">
        <f t="array" ref="H130">IFERROR(IF($D130="Bond",IFERROR(INDEX('Raw Data - Positions'!$I$8:$I$5924,SMALL(IF('Raw Data - Positions'!$E$8:$E$5924=$C$2,ROW('Raw Data - Positions'!$E$8:$E$5924)-7,""),ROWS($H$19:$H130))),""),$E130*$F130),"")</f>
        <v/>
      </c>
      <c r="J130" s="116" t="e">
        <f t="shared" si="9"/>
        <v>#VALUE!</v>
      </c>
      <c r="L130" s="115" t="str">
        <f>IFERROR(IF($K$5=Benchmark!$F$2,VLOOKUP(Dashboard!$K130,Benchmark!$C$5:$J$59,4,FALSE),IF(Dashboard!$K$5=Benchmark!$G$2,VLOOKUP(Dashboard!$K130,Benchmark!$C$5:$J$59,5,FALSE),IF(Dashboard!$K$5=Benchmark!$H$2,VLOOKUP(Dashboard!$K130,Benchmark!$C$5:$J$59,6,FALSE),IF(Dashboard!$K$5=Benchmark!$I$2,VLOOKUP(Dashboard!$K130,Benchmark!$C$5:$J$59,7,FALSE),IF(Dashboard!$K$5=Benchmark!$J$2,VLOOKUP(Dashboard!$K130,Benchmark!$C$5:$J$59,8,FALSE),""))))),"")</f>
        <v/>
      </c>
      <c r="M130" s="116" t="str">
        <f t="shared" si="7"/>
        <v/>
      </c>
      <c r="N130" s="108" t="str">
        <f>IFERROR(VLOOKUP(K130,'Raw Data - Positions'!$A$8:$H$500,8,FALSE),"")</f>
        <v/>
      </c>
      <c r="O130" s="109" t="str">
        <f t="shared" si="8"/>
        <v/>
      </c>
    </row>
    <row r="131" spans="2:15">
      <c r="B131" t="str" cm="1">
        <f t="array" ref="B131">IFERROR(INDEX('Raw Data - Positions'!$A$8:$A$5924,SMALL(IF('Raw Data - Positions'!$E$8:$E$5924=$C$2,ROW('Raw Data - Positions'!$E$8:$E$5924)-7,""),ROWS($B$19:B131))),"")</f>
        <v/>
      </c>
      <c r="C131" t="str">
        <f>IFERROR(VLOOKUP(B131,'Raw Data - Positions'!$A$8:$B$9833,2,FALSE),"")</f>
        <v/>
      </c>
      <c r="D131" s="30" t="str">
        <f>IFERROR(VLOOKUP(B131,Benchmark!$O$2:$Q$1000,3,FALSE),"")</f>
        <v/>
      </c>
      <c r="E131" t="str" cm="1">
        <f t="array" ref="E131">IFERROR(INDEX('Raw Data - Positions'!$D$8:$D$5924,SMALL(IF('Raw Data - Positions'!$E$8:$E$5924=$C$2,ROW('Raw Data - Positions'!$E$8:$E$5924)-7,""),ROWS($E$19:$E131))),"")</f>
        <v/>
      </c>
      <c r="F131" s="1" t="str" cm="1">
        <f t="array" ref="F131">IFERROR(INDEX('Raw Data - Positions'!$H$8:$H$5924,SMALL(IF('Raw Data - Positions'!$E$8:$E$5924=$C$2,ROW('Raw Data - Positions'!$E$8:$E$5924)-7,""),ROWS($F$19:$F131))),"")</f>
        <v/>
      </c>
      <c r="G131" s="64" t="str">
        <f t="shared" si="6"/>
        <v/>
      </c>
      <c r="H131" s="32" t="str" cm="1">
        <f t="array" ref="H131">IFERROR(IF($D131="Bond",IFERROR(INDEX('Raw Data - Positions'!$I$8:$I$5924,SMALL(IF('Raw Data - Positions'!$E$8:$E$5924=$C$2,ROW('Raw Data - Positions'!$E$8:$E$5924)-7,""),ROWS($H$19:$H131))),""),$E131*$F131),"")</f>
        <v/>
      </c>
      <c r="J131" s="116" t="e">
        <f t="shared" si="9"/>
        <v>#VALUE!</v>
      </c>
      <c r="L131" s="115" t="str">
        <f>IFERROR(IF($K$5=Benchmark!$F$2,VLOOKUP(Dashboard!$K131,Benchmark!$C$5:$J$59,4,FALSE),IF(Dashboard!$K$5=Benchmark!$G$2,VLOOKUP(Dashboard!$K131,Benchmark!$C$5:$J$59,5,FALSE),IF(Dashboard!$K$5=Benchmark!$H$2,VLOOKUP(Dashboard!$K131,Benchmark!$C$5:$J$59,6,FALSE),IF(Dashboard!$K$5=Benchmark!$I$2,VLOOKUP(Dashboard!$K131,Benchmark!$C$5:$J$59,7,FALSE),IF(Dashboard!$K$5=Benchmark!$J$2,VLOOKUP(Dashboard!$K131,Benchmark!$C$5:$J$59,8,FALSE),""))))),"")</f>
        <v/>
      </c>
      <c r="M131" s="116" t="str">
        <f t="shared" si="7"/>
        <v/>
      </c>
      <c r="N131" s="108" t="str">
        <f>IFERROR(VLOOKUP(K131,'Raw Data - Positions'!$A$8:$H$500,8,FALSE),"")</f>
        <v/>
      </c>
      <c r="O131" s="109" t="str">
        <f t="shared" si="8"/>
        <v/>
      </c>
    </row>
    <row r="132" spans="2:15">
      <c r="B132" t="str" cm="1">
        <f t="array" ref="B132">IFERROR(INDEX('Raw Data - Positions'!$A$8:$A$5924,SMALL(IF('Raw Data - Positions'!$E$8:$E$5924=$C$2,ROW('Raw Data - Positions'!$E$8:$E$5924)-7,""),ROWS($B$19:B132))),"")</f>
        <v/>
      </c>
      <c r="C132" t="str">
        <f>IFERROR(VLOOKUP(B132,'Raw Data - Positions'!$A$8:$B$9833,2,FALSE),"")</f>
        <v/>
      </c>
      <c r="D132" s="30" t="str">
        <f>IFERROR(VLOOKUP(B132,Benchmark!$O$2:$Q$1000,3,FALSE),"")</f>
        <v/>
      </c>
      <c r="E132" t="str" cm="1">
        <f t="array" ref="E132">IFERROR(INDEX('Raw Data - Positions'!$D$8:$D$5924,SMALL(IF('Raw Data - Positions'!$E$8:$E$5924=$C$2,ROW('Raw Data - Positions'!$E$8:$E$5924)-7,""),ROWS($E$19:$E132))),"")</f>
        <v/>
      </c>
      <c r="F132" s="1" t="str" cm="1">
        <f t="array" ref="F132">IFERROR(INDEX('Raw Data - Positions'!$H$8:$H$5924,SMALL(IF('Raw Data - Positions'!$E$8:$E$5924=$C$2,ROW('Raw Data - Positions'!$E$8:$E$5924)-7,""),ROWS($F$19:$F132))),"")</f>
        <v/>
      </c>
      <c r="G132" s="64" t="str">
        <f t="shared" si="6"/>
        <v/>
      </c>
      <c r="H132" s="32" t="str" cm="1">
        <f t="array" ref="H132">IFERROR(IF($D132="Bond",IFERROR(INDEX('Raw Data - Positions'!$I$8:$I$5924,SMALL(IF('Raw Data - Positions'!$E$8:$E$5924=$C$2,ROW('Raw Data - Positions'!$E$8:$E$5924)-7,""),ROWS($H$19:$H132))),""),$E132*$F132),"")</f>
        <v/>
      </c>
      <c r="J132" s="116" t="e">
        <f t="shared" si="9"/>
        <v>#VALUE!</v>
      </c>
      <c r="L132" s="115" t="str">
        <f>IFERROR(IF($K$5=Benchmark!$F$2,VLOOKUP(Dashboard!$K132,Benchmark!$C$5:$J$59,4,FALSE),IF(Dashboard!$K$5=Benchmark!$G$2,VLOOKUP(Dashboard!$K132,Benchmark!$C$5:$J$59,5,FALSE),IF(Dashboard!$K$5=Benchmark!$H$2,VLOOKUP(Dashboard!$K132,Benchmark!$C$5:$J$59,6,FALSE),IF(Dashboard!$K$5=Benchmark!$I$2,VLOOKUP(Dashboard!$K132,Benchmark!$C$5:$J$59,7,FALSE),IF(Dashboard!$K$5=Benchmark!$J$2,VLOOKUP(Dashboard!$K132,Benchmark!$C$5:$J$59,8,FALSE),""))))),"")</f>
        <v/>
      </c>
      <c r="M132" s="116" t="str">
        <f t="shared" si="7"/>
        <v/>
      </c>
      <c r="N132" s="108" t="str">
        <f>IFERROR(VLOOKUP(K132,'Raw Data - Positions'!$A$8:$H$500,8,FALSE),"")</f>
        <v/>
      </c>
      <c r="O132" s="109" t="str">
        <f t="shared" si="8"/>
        <v/>
      </c>
    </row>
    <row r="133" spans="2:15">
      <c r="B133" t="str" cm="1">
        <f t="array" ref="B133">IFERROR(INDEX('Raw Data - Positions'!$A$8:$A$5924,SMALL(IF('Raw Data - Positions'!$E$8:$E$5924=$C$2,ROW('Raw Data - Positions'!$E$8:$E$5924)-7,""),ROWS($B$19:B133))),"")</f>
        <v/>
      </c>
      <c r="C133" t="str">
        <f>IFERROR(VLOOKUP(B133,'Raw Data - Positions'!$A$8:$B$9833,2,FALSE),"")</f>
        <v/>
      </c>
      <c r="D133" s="30" t="str">
        <f>IFERROR(VLOOKUP(B133,Benchmark!$O$2:$Q$1000,3,FALSE),"")</f>
        <v/>
      </c>
      <c r="E133" t="str" cm="1">
        <f t="array" ref="E133">IFERROR(INDEX('Raw Data - Positions'!$D$8:$D$5924,SMALL(IF('Raw Data - Positions'!$E$8:$E$5924=$C$2,ROW('Raw Data - Positions'!$E$8:$E$5924)-7,""),ROWS($E$19:$E133))),"")</f>
        <v/>
      </c>
      <c r="F133" s="1" t="str" cm="1">
        <f t="array" ref="F133">IFERROR(INDEX('Raw Data - Positions'!$H$8:$H$5924,SMALL(IF('Raw Data - Positions'!$E$8:$E$5924=$C$2,ROW('Raw Data - Positions'!$E$8:$E$5924)-7,""),ROWS($F$19:$F133))),"")</f>
        <v/>
      </c>
      <c r="G133" s="64" t="str">
        <f t="shared" si="6"/>
        <v/>
      </c>
      <c r="H133" s="32" t="str" cm="1">
        <f t="array" ref="H133">IFERROR(IF($D133="Bond",IFERROR(INDEX('Raw Data - Positions'!$I$8:$I$5924,SMALL(IF('Raw Data - Positions'!$E$8:$E$5924=$C$2,ROW('Raw Data - Positions'!$E$8:$E$5924)-7,""),ROWS($H$19:$H133))),""),$E133*$F133),"")</f>
        <v/>
      </c>
      <c r="J133" s="116" t="e">
        <f t="shared" si="9"/>
        <v>#VALUE!</v>
      </c>
      <c r="L133" s="115" t="str">
        <f>IFERROR(IF($K$5=Benchmark!$F$2,VLOOKUP(Dashboard!$K133,Benchmark!$C$5:$J$59,4,FALSE),IF(Dashboard!$K$5=Benchmark!$G$2,VLOOKUP(Dashboard!$K133,Benchmark!$C$5:$J$59,5,FALSE),IF(Dashboard!$K$5=Benchmark!$H$2,VLOOKUP(Dashboard!$K133,Benchmark!$C$5:$J$59,6,FALSE),IF(Dashboard!$K$5=Benchmark!$I$2,VLOOKUP(Dashboard!$K133,Benchmark!$C$5:$J$59,7,FALSE),IF(Dashboard!$K$5=Benchmark!$J$2,VLOOKUP(Dashboard!$K133,Benchmark!$C$5:$J$59,8,FALSE),""))))),"")</f>
        <v/>
      </c>
      <c r="M133" s="116" t="str">
        <f t="shared" si="7"/>
        <v/>
      </c>
      <c r="N133" s="108" t="str">
        <f>IFERROR(VLOOKUP(K133,'Raw Data - Positions'!$A$8:$H$500,8,FALSE),"")</f>
        <v/>
      </c>
      <c r="O133" s="109" t="str">
        <f t="shared" si="8"/>
        <v/>
      </c>
    </row>
    <row r="134" spans="2:15">
      <c r="B134" t="str" cm="1">
        <f t="array" ref="B134">IFERROR(INDEX('Raw Data - Positions'!$A$8:$A$5924,SMALL(IF('Raw Data - Positions'!$E$8:$E$5924=$C$2,ROW('Raw Data - Positions'!$E$8:$E$5924)-7,""),ROWS($B$19:B134))),"")</f>
        <v/>
      </c>
      <c r="C134" t="str">
        <f>IFERROR(VLOOKUP(B134,'Raw Data - Positions'!$A$8:$B$9833,2,FALSE),"")</f>
        <v/>
      </c>
      <c r="D134" s="30" t="str">
        <f>IFERROR(VLOOKUP(B134,Benchmark!$O$2:$Q$1000,3,FALSE),"")</f>
        <v/>
      </c>
      <c r="E134" t="str" cm="1">
        <f t="array" ref="E134">IFERROR(INDEX('Raw Data - Positions'!$D$8:$D$5924,SMALL(IF('Raw Data - Positions'!$E$8:$E$5924=$C$2,ROW('Raw Data - Positions'!$E$8:$E$5924)-7,""),ROWS($E$19:$E134))),"")</f>
        <v/>
      </c>
      <c r="F134" s="1" t="str" cm="1">
        <f t="array" ref="F134">IFERROR(INDEX('Raw Data - Positions'!$H$8:$H$5924,SMALL(IF('Raw Data - Positions'!$E$8:$E$5924=$C$2,ROW('Raw Data - Positions'!$E$8:$E$5924)-7,""),ROWS($F$19:$F134))),"")</f>
        <v/>
      </c>
      <c r="G134" s="64" t="str">
        <f t="shared" si="6"/>
        <v/>
      </c>
      <c r="H134" s="32" t="str" cm="1">
        <f t="array" ref="H134">IFERROR(IF($D134="Bond",IFERROR(INDEX('Raw Data - Positions'!$I$8:$I$5924,SMALL(IF('Raw Data - Positions'!$E$8:$E$5924=$C$2,ROW('Raw Data - Positions'!$E$8:$E$5924)-7,""),ROWS($H$19:$H134))),""),$E134*$F134),"")</f>
        <v/>
      </c>
      <c r="J134" s="116" t="e">
        <f t="shared" si="9"/>
        <v>#VALUE!</v>
      </c>
      <c r="L134" s="115" t="str">
        <f>IFERROR(IF($K$5=Benchmark!$F$2,VLOOKUP(Dashboard!$K134,Benchmark!$C$5:$J$59,4,FALSE),IF(Dashboard!$K$5=Benchmark!$G$2,VLOOKUP(Dashboard!$K134,Benchmark!$C$5:$J$59,5,FALSE),IF(Dashboard!$K$5=Benchmark!$H$2,VLOOKUP(Dashboard!$K134,Benchmark!$C$5:$J$59,6,FALSE),IF(Dashboard!$K$5=Benchmark!$I$2,VLOOKUP(Dashboard!$K134,Benchmark!$C$5:$J$59,7,FALSE),IF(Dashboard!$K$5=Benchmark!$J$2,VLOOKUP(Dashboard!$K134,Benchmark!$C$5:$J$59,8,FALSE),""))))),"")</f>
        <v/>
      </c>
      <c r="M134" s="116" t="str">
        <f t="shared" si="7"/>
        <v/>
      </c>
      <c r="N134" s="108" t="str">
        <f>IFERROR(VLOOKUP(K134,'Raw Data - Positions'!$A$8:$H$500,8,FALSE),"")</f>
        <v/>
      </c>
      <c r="O134" s="109" t="str">
        <f t="shared" si="8"/>
        <v/>
      </c>
    </row>
    <row r="135" spans="2:15">
      <c r="B135" t="str" cm="1">
        <f t="array" ref="B135">IFERROR(INDEX('Raw Data - Positions'!$A$8:$A$5924,SMALL(IF('Raw Data - Positions'!$E$8:$E$5924=$C$2,ROW('Raw Data - Positions'!$E$8:$E$5924)-7,""),ROWS($B$19:B135))),"")</f>
        <v/>
      </c>
      <c r="C135" t="str">
        <f>IFERROR(VLOOKUP(B135,'Raw Data - Positions'!$A$8:$B$9833,2,FALSE),"")</f>
        <v/>
      </c>
      <c r="D135" s="30" t="str">
        <f>IFERROR(VLOOKUP(B135,Benchmark!$O$2:$Q$1000,3,FALSE),"")</f>
        <v/>
      </c>
      <c r="E135" t="str" cm="1">
        <f t="array" ref="E135">IFERROR(INDEX('Raw Data - Positions'!$D$8:$D$5924,SMALL(IF('Raw Data - Positions'!$E$8:$E$5924=$C$2,ROW('Raw Data - Positions'!$E$8:$E$5924)-7,""),ROWS($E$19:$E135))),"")</f>
        <v/>
      </c>
      <c r="F135" s="1" t="str" cm="1">
        <f t="array" ref="F135">IFERROR(INDEX('Raw Data - Positions'!$H$8:$H$5924,SMALL(IF('Raw Data - Positions'!$E$8:$E$5924=$C$2,ROW('Raw Data - Positions'!$E$8:$E$5924)-7,""),ROWS($F$19:$F135))),"")</f>
        <v/>
      </c>
      <c r="G135" s="64" t="str">
        <f t="shared" si="6"/>
        <v/>
      </c>
      <c r="H135" s="32" t="str" cm="1">
        <f t="array" ref="H135">IFERROR(IF($D135="Bond",IFERROR(INDEX('Raw Data - Positions'!$I$8:$I$5924,SMALL(IF('Raw Data - Positions'!$E$8:$E$5924=$C$2,ROW('Raw Data - Positions'!$E$8:$E$5924)-7,""),ROWS($H$19:$H135))),""),$E135*$F135),"")</f>
        <v/>
      </c>
      <c r="J135" s="116" t="e">
        <f t="shared" si="9"/>
        <v>#VALUE!</v>
      </c>
      <c r="L135" s="115" t="str">
        <f>IFERROR(IF($K$5=Benchmark!$F$2,VLOOKUP(Dashboard!$K135,Benchmark!$C$5:$J$59,4,FALSE),IF(Dashboard!$K$5=Benchmark!$G$2,VLOOKUP(Dashboard!$K135,Benchmark!$C$5:$J$59,5,FALSE),IF(Dashboard!$K$5=Benchmark!$H$2,VLOOKUP(Dashboard!$K135,Benchmark!$C$5:$J$59,6,FALSE),IF(Dashboard!$K$5=Benchmark!$I$2,VLOOKUP(Dashboard!$K135,Benchmark!$C$5:$J$59,7,FALSE),IF(Dashboard!$K$5=Benchmark!$J$2,VLOOKUP(Dashboard!$K135,Benchmark!$C$5:$J$59,8,FALSE),""))))),"")</f>
        <v/>
      </c>
      <c r="M135" s="116" t="str">
        <f t="shared" si="7"/>
        <v/>
      </c>
      <c r="N135" s="108" t="str">
        <f>IFERROR(VLOOKUP(K135,'Raw Data - Positions'!$A$8:$H$500,8,FALSE),"")</f>
        <v/>
      </c>
      <c r="O135" s="109" t="str">
        <f t="shared" si="8"/>
        <v/>
      </c>
    </row>
    <row r="136" spans="2:15">
      <c r="B136" t="str" cm="1">
        <f t="array" ref="B136">IFERROR(INDEX('Raw Data - Positions'!$A$8:$A$5924,SMALL(IF('Raw Data - Positions'!$E$8:$E$5924=$C$2,ROW('Raw Data - Positions'!$E$8:$E$5924)-7,""),ROWS($B$19:B136))),"")</f>
        <v/>
      </c>
      <c r="C136" t="str">
        <f>IFERROR(VLOOKUP(B136,'Raw Data - Positions'!$A$8:$B$9833,2,FALSE),"")</f>
        <v/>
      </c>
      <c r="D136" s="30" t="str">
        <f>IFERROR(VLOOKUP(B136,Benchmark!$O$2:$Q$1000,3,FALSE),"")</f>
        <v/>
      </c>
      <c r="E136" t="str" cm="1">
        <f t="array" ref="E136">IFERROR(INDEX('Raw Data - Positions'!$D$8:$D$5924,SMALL(IF('Raw Data - Positions'!$E$8:$E$5924=$C$2,ROW('Raw Data - Positions'!$E$8:$E$5924)-7,""),ROWS($E$19:$E136))),"")</f>
        <v/>
      </c>
      <c r="F136" s="1" t="str" cm="1">
        <f t="array" ref="F136">IFERROR(INDEX('Raw Data - Positions'!$H$8:$H$5924,SMALL(IF('Raw Data - Positions'!$E$8:$E$5924=$C$2,ROW('Raw Data - Positions'!$E$8:$E$5924)-7,""),ROWS($F$19:$F136))),"")</f>
        <v/>
      </c>
      <c r="G136" s="64" t="str">
        <f t="shared" si="6"/>
        <v/>
      </c>
      <c r="H136" s="32" t="str" cm="1">
        <f t="array" ref="H136">IFERROR(IF($D136="Bond",IFERROR(INDEX('Raw Data - Positions'!$I$8:$I$5924,SMALL(IF('Raw Data - Positions'!$E$8:$E$5924=$C$2,ROW('Raw Data - Positions'!$E$8:$E$5924)-7,""),ROWS($H$19:$H136))),""),$E136*$F136),"")</f>
        <v/>
      </c>
      <c r="J136" s="116" t="e">
        <f t="shared" si="9"/>
        <v>#VALUE!</v>
      </c>
      <c r="L136" s="115" t="str">
        <f>IFERROR(IF($K$5=Benchmark!$F$2,VLOOKUP(Dashboard!$K136,Benchmark!$C$5:$J$59,4,FALSE),IF(Dashboard!$K$5=Benchmark!$G$2,VLOOKUP(Dashboard!$K136,Benchmark!$C$5:$J$59,5,FALSE),IF(Dashboard!$K$5=Benchmark!$H$2,VLOOKUP(Dashboard!$K136,Benchmark!$C$5:$J$59,6,FALSE),IF(Dashboard!$K$5=Benchmark!$I$2,VLOOKUP(Dashboard!$K136,Benchmark!$C$5:$J$59,7,FALSE),IF(Dashboard!$K$5=Benchmark!$J$2,VLOOKUP(Dashboard!$K136,Benchmark!$C$5:$J$59,8,FALSE),""))))),"")</f>
        <v/>
      </c>
      <c r="M136" s="116" t="str">
        <f t="shared" si="7"/>
        <v/>
      </c>
      <c r="N136" s="108" t="str">
        <f>IFERROR(VLOOKUP(K136,'Raw Data - Positions'!$A$8:$H$500,8,FALSE),"")</f>
        <v/>
      </c>
      <c r="O136" s="109" t="str">
        <f t="shared" si="8"/>
        <v/>
      </c>
    </row>
    <row r="137" spans="2:15">
      <c r="B137" t="str" cm="1">
        <f t="array" ref="B137">IFERROR(INDEX('Raw Data - Positions'!$A$8:$A$5924,SMALL(IF('Raw Data - Positions'!$E$8:$E$5924=$C$2,ROW('Raw Data - Positions'!$E$8:$E$5924)-7,""),ROWS($B$19:B137))),"")</f>
        <v/>
      </c>
      <c r="C137" t="str">
        <f>IFERROR(VLOOKUP(B137,'Raw Data - Positions'!$A$8:$B$9833,2,FALSE),"")</f>
        <v/>
      </c>
      <c r="D137" s="30" t="str">
        <f>IFERROR(VLOOKUP(B137,Benchmark!$O$2:$Q$1000,3,FALSE),"")</f>
        <v/>
      </c>
      <c r="E137" t="str" cm="1">
        <f t="array" ref="E137">IFERROR(INDEX('Raw Data - Positions'!$D$8:$D$5924,SMALL(IF('Raw Data - Positions'!$E$8:$E$5924=$C$2,ROW('Raw Data - Positions'!$E$8:$E$5924)-7,""),ROWS($E$19:$E137))),"")</f>
        <v/>
      </c>
      <c r="F137" s="1" t="str" cm="1">
        <f t="array" ref="F137">IFERROR(INDEX('Raw Data - Positions'!$H$8:$H$5924,SMALL(IF('Raw Data - Positions'!$E$8:$E$5924=$C$2,ROW('Raw Data - Positions'!$E$8:$E$5924)-7,""),ROWS($F$19:$F137))),"")</f>
        <v/>
      </c>
      <c r="G137" s="64" t="str">
        <f t="shared" si="6"/>
        <v/>
      </c>
      <c r="H137" s="32" t="str" cm="1">
        <f t="array" ref="H137">IFERROR(IF($D137="Bond",IFERROR(INDEX('Raw Data - Positions'!$I$8:$I$5924,SMALL(IF('Raw Data - Positions'!$E$8:$E$5924=$C$2,ROW('Raw Data - Positions'!$E$8:$E$5924)-7,""),ROWS($H$19:$H137))),""),$E137*$F137),"")</f>
        <v/>
      </c>
      <c r="J137" s="116" t="e">
        <f t="shared" si="9"/>
        <v>#VALUE!</v>
      </c>
      <c r="L137" s="115" t="str">
        <f>IFERROR(IF($K$5=Benchmark!$F$2,VLOOKUP(Dashboard!$K137,Benchmark!$C$5:$J$59,4,FALSE),IF(Dashboard!$K$5=Benchmark!$G$2,VLOOKUP(Dashboard!$K137,Benchmark!$C$5:$J$59,5,FALSE),IF(Dashboard!$K$5=Benchmark!$H$2,VLOOKUP(Dashboard!$K137,Benchmark!$C$5:$J$59,6,FALSE),IF(Dashboard!$K$5=Benchmark!$I$2,VLOOKUP(Dashboard!$K137,Benchmark!$C$5:$J$59,7,FALSE),IF(Dashboard!$K$5=Benchmark!$J$2,VLOOKUP(Dashboard!$K137,Benchmark!$C$5:$J$59,8,FALSE),""))))),"")</f>
        <v/>
      </c>
      <c r="M137" s="116" t="str">
        <f t="shared" si="7"/>
        <v/>
      </c>
      <c r="N137" s="108" t="str">
        <f>IFERROR(VLOOKUP(K137,'Raw Data - Positions'!$A$8:$H$500,8,FALSE),"")</f>
        <v/>
      </c>
      <c r="O137" s="109" t="str">
        <f t="shared" si="8"/>
        <v/>
      </c>
    </row>
    <row r="138" spans="2:15">
      <c r="B138" t="str" cm="1">
        <f t="array" ref="B138">IFERROR(INDEX('Raw Data - Positions'!$A$8:$A$5924,SMALL(IF('Raw Data - Positions'!$E$8:$E$5924=$C$2,ROW('Raw Data - Positions'!$E$8:$E$5924)-7,""),ROWS($B$19:B138))),"")</f>
        <v/>
      </c>
      <c r="C138" t="str">
        <f>IFERROR(VLOOKUP(B138,'Raw Data - Positions'!$A$8:$B$9833,2,FALSE),"")</f>
        <v/>
      </c>
      <c r="D138" s="30" t="str">
        <f>IFERROR(VLOOKUP(B138,Benchmark!$O$2:$Q$1000,3,FALSE),"")</f>
        <v/>
      </c>
      <c r="E138" t="str" cm="1">
        <f t="array" ref="E138">IFERROR(INDEX('Raw Data - Positions'!$D$8:$D$5924,SMALL(IF('Raw Data - Positions'!$E$8:$E$5924=$C$2,ROW('Raw Data - Positions'!$E$8:$E$5924)-7,""),ROWS($E$19:$E138))),"")</f>
        <v/>
      </c>
      <c r="F138" s="1" t="str" cm="1">
        <f t="array" ref="F138">IFERROR(INDEX('Raw Data - Positions'!$H$8:$H$5924,SMALL(IF('Raw Data - Positions'!$E$8:$E$5924=$C$2,ROW('Raw Data - Positions'!$E$8:$E$5924)-7,""),ROWS($F$19:$F138))),"")</f>
        <v/>
      </c>
      <c r="G138" s="64" t="str">
        <f t="shared" si="6"/>
        <v/>
      </c>
      <c r="H138" s="32" t="str" cm="1">
        <f t="array" ref="H138">IFERROR(IF($D138="Bond",IFERROR(INDEX('Raw Data - Positions'!$I$8:$I$5924,SMALL(IF('Raw Data - Positions'!$E$8:$E$5924=$C$2,ROW('Raw Data - Positions'!$E$8:$E$5924)-7,""),ROWS($H$19:$H138))),""),$E138*$F138),"")</f>
        <v/>
      </c>
      <c r="J138" s="116" t="e">
        <f t="shared" si="9"/>
        <v>#VALUE!</v>
      </c>
      <c r="L138" s="115" t="str">
        <f>IFERROR(IF($K$5=Benchmark!$F$2,VLOOKUP(Dashboard!$K138,Benchmark!$C$5:$J$59,4,FALSE),IF(Dashboard!$K$5=Benchmark!$G$2,VLOOKUP(Dashboard!$K138,Benchmark!$C$5:$J$59,5,FALSE),IF(Dashboard!$K$5=Benchmark!$H$2,VLOOKUP(Dashboard!$K138,Benchmark!$C$5:$J$59,6,FALSE),IF(Dashboard!$K$5=Benchmark!$I$2,VLOOKUP(Dashboard!$K138,Benchmark!$C$5:$J$59,7,FALSE),IF(Dashboard!$K$5=Benchmark!$J$2,VLOOKUP(Dashboard!$K138,Benchmark!$C$5:$J$59,8,FALSE),""))))),"")</f>
        <v/>
      </c>
      <c r="M138" s="116" t="str">
        <f t="shared" si="7"/>
        <v/>
      </c>
      <c r="N138" s="108" t="str">
        <f>IFERROR(VLOOKUP(K138,'Raw Data - Positions'!$A$8:$H$500,8,FALSE),"")</f>
        <v/>
      </c>
      <c r="O138" s="109" t="str">
        <f t="shared" si="8"/>
        <v/>
      </c>
    </row>
    <row r="139" spans="2:15">
      <c r="B139" t="str" cm="1">
        <f t="array" ref="B139">IFERROR(INDEX('Raw Data - Positions'!$A$8:$A$5924,SMALL(IF('Raw Data - Positions'!$E$8:$E$5924=$C$2,ROW('Raw Data - Positions'!$E$8:$E$5924)-7,""),ROWS($B$19:B139))),"")</f>
        <v/>
      </c>
      <c r="C139" t="str">
        <f>IFERROR(VLOOKUP(B139,'Raw Data - Positions'!$A$8:$B$9833,2,FALSE),"")</f>
        <v/>
      </c>
      <c r="D139" s="30" t="str">
        <f>IFERROR(VLOOKUP(B139,Benchmark!$O$2:$Q$1000,3,FALSE),"")</f>
        <v/>
      </c>
      <c r="E139" t="str" cm="1">
        <f t="array" ref="E139">IFERROR(INDEX('Raw Data - Positions'!$D$8:$D$5924,SMALL(IF('Raw Data - Positions'!$E$8:$E$5924=$C$2,ROW('Raw Data - Positions'!$E$8:$E$5924)-7,""),ROWS($E$19:$E139))),"")</f>
        <v/>
      </c>
      <c r="F139" s="1" t="str" cm="1">
        <f t="array" ref="F139">IFERROR(INDEX('Raw Data - Positions'!$H$8:$H$5924,SMALL(IF('Raw Data - Positions'!$E$8:$E$5924=$C$2,ROW('Raw Data - Positions'!$E$8:$E$5924)-7,""),ROWS($F$19:$F139))),"")</f>
        <v/>
      </c>
      <c r="G139" s="64" t="str">
        <f t="shared" si="6"/>
        <v/>
      </c>
      <c r="H139" s="32" t="str" cm="1">
        <f t="array" ref="H139">IFERROR(IF($D139="Bond",IFERROR(INDEX('Raw Data - Positions'!$I$8:$I$5924,SMALL(IF('Raw Data - Positions'!$E$8:$E$5924=$C$2,ROW('Raw Data - Positions'!$E$8:$E$5924)-7,""),ROWS($H$19:$H139))),""),$E139*$F139),"")</f>
        <v/>
      </c>
      <c r="J139" s="116" t="e">
        <f t="shared" si="9"/>
        <v>#VALUE!</v>
      </c>
      <c r="L139" s="115" t="str">
        <f>IFERROR(IF($K$5=Benchmark!$F$2,VLOOKUP(Dashboard!$K139,Benchmark!$C$5:$J$59,4,FALSE),IF(Dashboard!$K$5=Benchmark!$G$2,VLOOKUP(Dashboard!$K139,Benchmark!$C$5:$J$59,5,FALSE),IF(Dashboard!$K$5=Benchmark!$H$2,VLOOKUP(Dashboard!$K139,Benchmark!$C$5:$J$59,6,FALSE),IF(Dashboard!$K$5=Benchmark!$I$2,VLOOKUP(Dashboard!$K139,Benchmark!$C$5:$J$59,7,FALSE),IF(Dashboard!$K$5=Benchmark!$J$2,VLOOKUP(Dashboard!$K139,Benchmark!$C$5:$J$59,8,FALSE),""))))),"")</f>
        <v/>
      </c>
      <c r="M139" s="116" t="str">
        <f t="shared" si="7"/>
        <v/>
      </c>
      <c r="N139" s="108" t="str">
        <f>IFERROR(VLOOKUP(K139,'Raw Data - Positions'!$A$8:$H$500,8,FALSE),"")</f>
        <v/>
      </c>
      <c r="O139" s="109" t="str">
        <f t="shared" si="8"/>
        <v/>
      </c>
    </row>
    <row r="140" spans="2:15">
      <c r="B140" t="str" cm="1">
        <f t="array" ref="B140">IFERROR(INDEX('Raw Data - Positions'!$A$8:$A$5924,SMALL(IF('Raw Data - Positions'!$E$8:$E$5924=$C$2,ROW('Raw Data - Positions'!$E$8:$E$5924)-7,""),ROWS($B$19:B140))),"")</f>
        <v/>
      </c>
      <c r="C140" t="str">
        <f>IFERROR(VLOOKUP(B140,'Raw Data - Positions'!$A$8:$B$9833,2,FALSE),"")</f>
        <v/>
      </c>
      <c r="D140" s="30" t="str">
        <f>IFERROR(VLOOKUP(B140,Benchmark!$O$2:$Q$1000,3,FALSE),"")</f>
        <v/>
      </c>
      <c r="E140" t="str" cm="1">
        <f t="array" ref="E140">IFERROR(INDEX('Raw Data - Positions'!$D$8:$D$5924,SMALL(IF('Raw Data - Positions'!$E$8:$E$5924=$C$2,ROW('Raw Data - Positions'!$E$8:$E$5924)-7,""),ROWS($E$19:$E140))),"")</f>
        <v/>
      </c>
      <c r="F140" s="1" t="str" cm="1">
        <f t="array" ref="F140">IFERROR(INDEX('Raw Data - Positions'!$H$8:$H$5924,SMALL(IF('Raw Data - Positions'!$E$8:$E$5924=$C$2,ROW('Raw Data - Positions'!$E$8:$E$5924)-7,""),ROWS($F$19:$F140))),"")</f>
        <v/>
      </c>
      <c r="G140" s="64" t="str">
        <f t="shared" si="6"/>
        <v/>
      </c>
      <c r="H140" s="32" t="str" cm="1">
        <f t="array" ref="H140">IFERROR(IF($D140="Bond",IFERROR(INDEX('Raw Data - Positions'!$I$8:$I$5924,SMALL(IF('Raw Data - Positions'!$E$8:$E$5924=$C$2,ROW('Raw Data - Positions'!$E$8:$E$5924)-7,""),ROWS($H$19:$H140))),""),$E140*$F140),"")</f>
        <v/>
      </c>
      <c r="J140" s="116" t="e">
        <f t="shared" si="9"/>
        <v>#VALUE!</v>
      </c>
      <c r="L140" s="115" t="str">
        <f>IFERROR(IF($K$5=Benchmark!$F$2,VLOOKUP(Dashboard!$K140,Benchmark!$C$5:$J$59,4,FALSE),IF(Dashboard!$K$5=Benchmark!$G$2,VLOOKUP(Dashboard!$K140,Benchmark!$C$5:$J$59,5,FALSE),IF(Dashboard!$K$5=Benchmark!$H$2,VLOOKUP(Dashboard!$K140,Benchmark!$C$5:$J$59,6,FALSE),IF(Dashboard!$K$5=Benchmark!$I$2,VLOOKUP(Dashboard!$K140,Benchmark!$C$5:$J$59,7,FALSE),IF(Dashboard!$K$5=Benchmark!$J$2,VLOOKUP(Dashboard!$K140,Benchmark!$C$5:$J$59,8,FALSE),""))))),"")</f>
        <v/>
      </c>
      <c r="M140" s="116" t="str">
        <f t="shared" si="7"/>
        <v/>
      </c>
      <c r="N140" s="108" t="str">
        <f>IFERROR(VLOOKUP(K140,'Raw Data - Positions'!$A$8:$H$500,8,FALSE),"")</f>
        <v/>
      </c>
      <c r="O140" s="109" t="str">
        <f t="shared" si="8"/>
        <v/>
      </c>
    </row>
    <row r="141" spans="2:15">
      <c r="B141" t="str" cm="1">
        <f t="array" ref="B141">IFERROR(INDEX('Raw Data - Positions'!$A$8:$A$5924,SMALL(IF('Raw Data - Positions'!$E$8:$E$5924=$C$2,ROW('Raw Data - Positions'!$E$8:$E$5924)-7,""),ROWS($B$19:B141))),"")</f>
        <v/>
      </c>
      <c r="C141" t="str">
        <f>IFERROR(VLOOKUP(B141,'Raw Data - Positions'!$A$8:$B$9833,2,FALSE),"")</f>
        <v/>
      </c>
      <c r="D141" s="30" t="str">
        <f>IFERROR(VLOOKUP(B141,Benchmark!$O$2:$Q$1000,3,FALSE),"")</f>
        <v/>
      </c>
      <c r="E141" t="str" cm="1">
        <f t="array" ref="E141">IFERROR(INDEX('Raw Data - Positions'!$D$8:$D$5924,SMALL(IF('Raw Data - Positions'!$E$8:$E$5924=$C$2,ROW('Raw Data - Positions'!$E$8:$E$5924)-7,""),ROWS($E$19:$E141))),"")</f>
        <v/>
      </c>
      <c r="F141" s="1" t="str" cm="1">
        <f t="array" ref="F141">IFERROR(INDEX('Raw Data - Positions'!$H$8:$H$5924,SMALL(IF('Raw Data - Positions'!$E$8:$E$5924=$C$2,ROW('Raw Data - Positions'!$E$8:$E$5924)-7,""),ROWS($F$19:$F141))),"")</f>
        <v/>
      </c>
      <c r="G141" s="64" t="str">
        <f t="shared" si="6"/>
        <v/>
      </c>
      <c r="H141" s="32" t="str" cm="1">
        <f t="array" ref="H141">IFERROR(IF($D141="Bond",IFERROR(INDEX('Raw Data - Positions'!$I$8:$I$5924,SMALL(IF('Raw Data - Positions'!$E$8:$E$5924=$C$2,ROW('Raw Data - Positions'!$E$8:$E$5924)-7,""),ROWS($H$19:$H141))),""),$E141*$F141),"")</f>
        <v/>
      </c>
      <c r="J141" s="116" t="e">
        <f t="shared" si="9"/>
        <v>#VALUE!</v>
      </c>
      <c r="L141" s="115" t="str">
        <f>IFERROR(IF($K$5=Benchmark!$F$2,VLOOKUP(Dashboard!$K141,Benchmark!$C$5:$J$59,4,FALSE),IF(Dashboard!$K$5=Benchmark!$G$2,VLOOKUP(Dashboard!$K141,Benchmark!$C$5:$J$59,5,FALSE),IF(Dashboard!$K$5=Benchmark!$H$2,VLOOKUP(Dashboard!$K141,Benchmark!$C$5:$J$59,6,FALSE),IF(Dashboard!$K$5=Benchmark!$I$2,VLOOKUP(Dashboard!$K141,Benchmark!$C$5:$J$59,7,FALSE),IF(Dashboard!$K$5=Benchmark!$J$2,VLOOKUP(Dashboard!$K141,Benchmark!$C$5:$J$59,8,FALSE),""))))),"")</f>
        <v/>
      </c>
      <c r="M141" s="116" t="str">
        <f t="shared" si="7"/>
        <v/>
      </c>
      <c r="N141" s="108" t="str">
        <f>IFERROR(VLOOKUP(K141,'Raw Data - Positions'!$A$8:$H$500,8,FALSE),"")</f>
        <v/>
      </c>
      <c r="O141" s="109" t="str">
        <f t="shared" si="8"/>
        <v/>
      </c>
    </row>
    <row r="142" spans="2:15">
      <c r="B142" t="str" cm="1">
        <f t="array" ref="B142">IFERROR(INDEX('Raw Data - Positions'!$A$8:$A$5924,SMALL(IF('Raw Data - Positions'!$E$8:$E$5924=$C$2,ROW('Raw Data - Positions'!$E$8:$E$5924)-7,""),ROWS($B$19:B142))),"")</f>
        <v/>
      </c>
      <c r="C142" t="str">
        <f>IFERROR(VLOOKUP(B142,'Raw Data - Positions'!$A$8:$B$9833,2,FALSE),"")</f>
        <v/>
      </c>
      <c r="D142" s="30" t="str">
        <f>IFERROR(VLOOKUP(B142,Benchmark!$O$2:$Q$1000,3,FALSE),"")</f>
        <v/>
      </c>
      <c r="E142" t="str" cm="1">
        <f t="array" ref="E142">IFERROR(INDEX('Raw Data - Positions'!$D$8:$D$5924,SMALL(IF('Raw Data - Positions'!$E$8:$E$5924=$C$2,ROW('Raw Data - Positions'!$E$8:$E$5924)-7,""),ROWS($E$19:$E142))),"")</f>
        <v/>
      </c>
      <c r="F142" s="1" t="str" cm="1">
        <f t="array" ref="F142">IFERROR(INDEX('Raw Data - Positions'!$H$8:$H$5924,SMALL(IF('Raw Data - Positions'!$E$8:$E$5924=$C$2,ROW('Raw Data - Positions'!$E$8:$E$5924)-7,""),ROWS($F$19:$F142))),"")</f>
        <v/>
      </c>
      <c r="G142" s="64" t="str">
        <f t="shared" si="6"/>
        <v/>
      </c>
      <c r="H142" s="32" t="str" cm="1">
        <f t="array" ref="H142">IFERROR(IF($D142="Bond",IFERROR(INDEX('Raw Data - Positions'!$I$8:$I$5924,SMALL(IF('Raw Data - Positions'!$E$8:$E$5924=$C$2,ROW('Raw Data - Positions'!$E$8:$E$5924)-7,""),ROWS($H$19:$H142))),""),$E142*$F142),"")</f>
        <v/>
      </c>
      <c r="J142" s="116" t="e">
        <f t="shared" si="9"/>
        <v>#VALUE!</v>
      </c>
      <c r="L142" s="115" t="str">
        <f>IFERROR(IF($K$5=Benchmark!$F$2,VLOOKUP(Dashboard!$K142,Benchmark!$C$5:$J$59,4,FALSE),IF(Dashboard!$K$5=Benchmark!$G$2,VLOOKUP(Dashboard!$K142,Benchmark!$C$5:$J$59,5,FALSE),IF(Dashboard!$K$5=Benchmark!$H$2,VLOOKUP(Dashboard!$K142,Benchmark!$C$5:$J$59,6,FALSE),IF(Dashboard!$K$5=Benchmark!$I$2,VLOOKUP(Dashboard!$K142,Benchmark!$C$5:$J$59,7,FALSE),IF(Dashboard!$K$5=Benchmark!$J$2,VLOOKUP(Dashboard!$K142,Benchmark!$C$5:$J$59,8,FALSE),""))))),"")</f>
        <v/>
      </c>
      <c r="M142" s="116" t="str">
        <f t="shared" si="7"/>
        <v/>
      </c>
      <c r="N142" s="108" t="str">
        <f>IFERROR(VLOOKUP(K142,'Raw Data - Positions'!$A$8:$H$500,8,FALSE),"")</f>
        <v/>
      </c>
      <c r="O142" s="109" t="str">
        <f t="shared" si="8"/>
        <v/>
      </c>
    </row>
    <row r="143" spans="2:15">
      <c r="B143" t="str" cm="1">
        <f t="array" ref="B143">IFERROR(INDEX('Raw Data - Positions'!$A$8:$A$5924,SMALL(IF('Raw Data - Positions'!$E$8:$E$5924=$C$2,ROW('Raw Data - Positions'!$E$8:$E$5924)-7,""),ROWS($B$19:B143))),"")</f>
        <v/>
      </c>
      <c r="C143" t="str">
        <f>IFERROR(VLOOKUP(B143,'Raw Data - Positions'!$A$8:$B$9833,2,FALSE),"")</f>
        <v/>
      </c>
      <c r="D143" s="30" t="str">
        <f>IFERROR(VLOOKUP(B143,Benchmark!$O$2:$Q$1000,3,FALSE),"")</f>
        <v/>
      </c>
      <c r="E143" t="str" cm="1">
        <f t="array" ref="E143">IFERROR(INDEX('Raw Data - Positions'!$D$8:$D$5924,SMALL(IF('Raw Data - Positions'!$E$8:$E$5924=$C$2,ROW('Raw Data - Positions'!$E$8:$E$5924)-7,""),ROWS($E$19:$E143))),"")</f>
        <v/>
      </c>
      <c r="F143" s="1" t="str" cm="1">
        <f t="array" ref="F143">IFERROR(INDEX('Raw Data - Positions'!$H$8:$H$5924,SMALL(IF('Raw Data - Positions'!$E$8:$E$5924=$C$2,ROW('Raw Data - Positions'!$E$8:$E$5924)-7,""),ROWS($F$19:$F143))),"")</f>
        <v/>
      </c>
      <c r="G143" s="64" t="str">
        <f t="shared" si="6"/>
        <v/>
      </c>
      <c r="H143" s="32" t="str" cm="1">
        <f t="array" ref="H143">IFERROR(IF($D143="Bond",IFERROR(INDEX('Raw Data - Positions'!$I$8:$I$5924,SMALL(IF('Raw Data - Positions'!$E$8:$E$5924=$C$2,ROW('Raw Data - Positions'!$E$8:$E$5924)-7,""),ROWS($H$19:$H143))),""),$E143*$F143),"")</f>
        <v/>
      </c>
    </row>
    <row r="144" spans="2:15">
      <c r="B144" t="str" cm="1">
        <f t="array" ref="B144">IFERROR(INDEX('Raw Data - Positions'!$A$8:$A$5924,SMALL(IF('Raw Data - Positions'!$E$8:$E$5924=$C$2,ROW('Raw Data - Positions'!$E$8:$E$5924)-7,""),ROWS($B$19:B144))),"")</f>
        <v/>
      </c>
      <c r="C144" t="str">
        <f>IFERROR(VLOOKUP(B144,'Raw Data - Positions'!$A$8:$B$9833,2,FALSE),"")</f>
        <v/>
      </c>
      <c r="D144" s="30" t="str">
        <f>IFERROR(VLOOKUP(B144,Benchmark!$O$2:$Q$1000,3,FALSE),"")</f>
        <v/>
      </c>
      <c r="E144" t="str" cm="1">
        <f t="array" ref="E144">IFERROR(INDEX('Raw Data - Positions'!$D$8:$D$5924,SMALL(IF('Raw Data - Positions'!$E$8:$E$5924=$C$2,ROW('Raw Data - Positions'!$E$8:$E$5924)-7,""),ROWS($E$19:$E144))),"")</f>
        <v/>
      </c>
      <c r="F144" s="1" t="str" cm="1">
        <f t="array" ref="F144">IFERROR(INDEX('Raw Data - Positions'!$H$8:$H$5924,SMALL(IF('Raw Data - Positions'!$E$8:$E$5924=$C$2,ROW('Raw Data - Positions'!$E$8:$E$5924)-7,""),ROWS($F$19:$F144))),"")</f>
        <v/>
      </c>
      <c r="G144" s="64" t="str">
        <f t="shared" si="6"/>
        <v/>
      </c>
      <c r="H144" s="32" t="str" cm="1">
        <f t="array" ref="H144">IFERROR(IF($D144="Bond",IFERROR(INDEX('Raw Data - Positions'!$I$8:$I$5924,SMALL(IF('Raw Data - Positions'!$E$8:$E$5924=$C$2,ROW('Raw Data - Positions'!$E$8:$E$5924)-7,""),ROWS($H$19:$H144))),""),$E144*$F144),"")</f>
        <v/>
      </c>
    </row>
    <row r="145" spans="2:8">
      <c r="B145" t="str" cm="1">
        <f t="array" ref="B145">IFERROR(INDEX('Raw Data - Positions'!$A$8:$A$5924,SMALL(IF('Raw Data - Positions'!$E$8:$E$5924=$C$2,ROW('Raw Data - Positions'!$E$8:$E$5924)-7,""),ROWS($B$19:B145))),"")</f>
        <v/>
      </c>
      <c r="C145" t="str">
        <f>IFERROR(VLOOKUP(B145,'Raw Data - Positions'!$A$8:$B$9833,2,FALSE),"")</f>
        <v/>
      </c>
      <c r="D145" s="30" t="str">
        <f>IFERROR(VLOOKUP(B145,Benchmark!$O$2:$Q$1000,3,FALSE),"")</f>
        <v/>
      </c>
      <c r="E145" t="str" cm="1">
        <f t="array" ref="E145">IFERROR(INDEX('Raw Data - Positions'!$D$8:$D$5924,SMALL(IF('Raw Data - Positions'!$E$8:$E$5924=$C$2,ROW('Raw Data - Positions'!$E$8:$E$5924)-7,""),ROWS($E$19:$E145))),"")</f>
        <v/>
      </c>
      <c r="F145" s="1" t="str" cm="1">
        <f t="array" ref="F145">IFERROR(INDEX('Raw Data - Positions'!$H$8:$H$5924,SMALL(IF('Raw Data - Positions'!$E$8:$E$5924=$C$2,ROW('Raw Data - Positions'!$E$8:$E$5924)-7,""),ROWS($F$19:$F145))),"")</f>
        <v/>
      </c>
      <c r="G145" s="64" t="str">
        <f t="shared" si="6"/>
        <v/>
      </c>
      <c r="H145" s="32" t="str" cm="1">
        <f t="array" ref="H145">IFERROR(IF($D145="Bond",IFERROR(INDEX('Raw Data - Positions'!$I$8:$I$5924,SMALL(IF('Raw Data - Positions'!$E$8:$E$5924=$C$2,ROW('Raw Data - Positions'!$E$8:$E$5924)-7,""),ROWS($H$19:$H145))),""),$E145*$F145),"")</f>
        <v/>
      </c>
    </row>
    <row r="146" spans="2:8">
      <c r="B146" t="str" cm="1">
        <f t="array" ref="B146">IFERROR(INDEX('Raw Data - Positions'!$A$8:$A$5924,SMALL(IF('Raw Data - Positions'!$E$8:$E$5924=$C$2,ROW('Raw Data - Positions'!$E$8:$E$5924)-7,""),ROWS($B$19:B146))),"")</f>
        <v/>
      </c>
      <c r="C146" t="str">
        <f>IFERROR(VLOOKUP(B146,'Raw Data - Positions'!$A$8:$B$9833,2,FALSE),"")</f>
        <v/>
      </c>
      <c r="D146" s="30" t="str">
        <f>IFERROR(VLOOKUP(B146,Benchmark!$O$2:$Q$1000,3,FALSE),"")</f>
        <v/>
      </c>
      <c r="E146" t="str" cm="1">
        <f t="array" ref="E146">IFERROR(INDEX('Raw Data - Positions'!$D$8:$D$5924,SMALL(IF('Raw Data - Positions'!$E$8:$E$5924=$C$2,ROW('Raw Data - Positions'!$E$8:$E$5924)-7,""),ROWS($E$19:$E146))),"")</f>
        <v/>
      </c>
      <c r="F146" s="1" t="str" cm="1">
        <f t="array" ref="F146">IFERROR(INDEX('Raw Data - Positions'!$H$8:$H$5924,SMALL(IF('Raw Data - Positions'!$E$8:$E$5924=$C$2,ROW('Raw Data - Positions'!$E$8:$E$5924)-7,""),ROWS($F$19:$F146))),"")</f>
        <v/>
      </c>
      <c r="G146" s="64" t="str">
        <f t="shared" si="6"/>
        <v/>
      </c>
      <c r="H146" s="32" t="str" cm="1">
        <f t="array" ref="H146">IFERROR(IF($D146="Bond",IFERROR(INDEX('Raw Data - Positions'!$I$8:$I$5924,SMALL(IF('Raw Data - Positions'!$E$8:$E$5924=$C$2,ROW('Raw Data - Positions'!$E$8:$E$5924)-7,""),ROWS($H$19:$H146))),""),$E146*$F146),"")</f>
        <v/>
      </c>
    </row>
    <row r="147" spans="2:8">
      <c r="B147" t="str" cm="1">
        <f t="array" ref="B147">IFERROR(INDEX('Raw Data - Positions'!$A$8:$A$5924,SMALL(IF('Raw Data - Positions'!$E$8:$E$5924=$C$2,ROW('Raw Data - Positions'!$E$8:$E$5924)-7,""),ROWS($B$19:B147))),"")</f>
        <v/>
      </c>
      <c r="C147" t="str">
        <f>IFERROR(VLOOKUP(B147,'Raw Data - Positions'!$A$8:$B$9833,2,FALSE),"")</f>
        <v/>
      </c>
      <c r="D147" s="30" t="str">
        <f>IFERROR(VLOOKUP(B147,Benchmark!$O$2:$Q$1000,3,FALSE),"")</f>
        <v/>
      </c>
      <c r="E147" t="str" cm="1">
        <f t="array" ref="E147">IFERROR(INDEX('Raw Data - Positions'!$D$8:$D$5924,SMALL(IF('Raw Data - Positions'!$E$8:$E$5924=$C$2,ROW('Raw Data - Positions'!$E$8:$E$5924)-7,""),ROWS($E$19:$E147))),"")</f>
        <v/>
      </c>
      <c r="F147" s="1" t="str" cm="1">
        <f t="array" ref="F147">IFERROR(INDEX('Raw Data - Positions'!$H$8:$H$5924,SMALL(IF('Raw Data - Positions'!$E$8:$E$5924=$C$2,ROW('Raw Data - Positions'!$E$8:$E$5924)-7,""),ROWS($F$19:$F147))),"")</f>
        <v/>
      </c>
      <c r="G147" s="64" t="str">
        <f t="shared" ref="G147:G210" si="10">IFERROR(H147/$C$15,"")</f>
        <v/>
      </c>
      <c r="H147" s="32" t="str" cm="1">
        <f t="array" ref="H147">IFERROR(IF($D147="Bond",IFERROR(INDEX('Raw Data - Positions'!$I$8:$I$5924,SMALL(IF('Raw Data - Positions'!$E$8:$E$5924=$C$2,ROW('Raw Data - Positions'!$E$8:$E$5924)-7,""),ROWS($H$19:$H147))),""),$E147*$F147),"")</f>
        <v/>
      </c>
    </row>
    <row r="148" spans="2:8">
      <c r="B148" t="str" cm="1">
        <f t="array" ref="B148">IFERROR(INDEX('Raw Data - Positions'!$A$8:$A$5924,SMALL(IF('Raw Data - Positions'!$E$8:$E$5924=$C$2,ROW('Raw Data - Positions'!$E$8:$E$5924)-7,""),ROWS($B$19:B148))),"")</f>
        <v/>
      </c>
      <c r="C148" t="str">
        <f>IFERROR(VLOOKUP(B148,'Raw Data - Positions'!$A$8:$B$9833,2,FALSE),"")</f>
        <v/>
      </c>
      <c r="D148" s="30" t="str">
        <f>IFERROR(VLOOKUP(B148,Benchmark!$O$2:$Q$1000,3,FALSE),"")</f>
        <v/>
      </c>
      <c r="E148" t="str" cm="1">
        <f t="array" ref="E148">IFERROR(INDEX('Raw Data - Positions'!$D$8:$D$5924,SMALL(IF('Raw Data - Positions'!$E$8:$E$5924=$C$2,ROW('Raw Data - Positions'!$E$8:$E$5924)-7,""),ROWS($E$19:$E148))),"")</f>
        <v/>
      </c>
      <c r="F148" s="1" t="str" cm="1">
        <f t="array" ref="F148">IFERROR(INDEX('Raw Data - Positions'!$H$8:$H$5924,SMALL(IF('Raw Data - Positions'!$E$8:$E$5924=$C$2,ROW('Raw Data - Positions'!$E$8:$E$5924)-7,""),ROWS($F$19:$F148))),"")</f>
        <v/>
      </c>
      <c r="G148" s="64" t="str">
        <f t="shared" si="10"/>
        <v/>
      </c>
      <c r="H148" s="32" t="str" cm="1">
        <f t="array" ref="H148">IFERROR(IF($D148="Bond",IFERROR(INDEX('Raw Data - Positions'!$I$8:$I$5924,SMALL(IF('Raw Data - Positions'!$E$8:$E$5924=$C$2,ROW('Raw Data - Positions'!$E$8:$E$5924)-7,""),ROWS($H$19:$H148))),""),$E148*$F148),"")</f>
        <v/>
      </c>
    </row>
    <row r="149" spans="2:8">
      <c r="B149" t="str" cm="1">
        <f t="array" ref="B149">IFERROR(INDEX('Raw Data - Positions'!$A$8:$A$5924,SMALL(IF('Raw Data - Positions'!$E$8:$E$5924=$C$2,ROW('Raw Data - Positions'!$E$8:$E$5924)-7,""),ROWS($B$19:B149))),"")</f>
        <v/>
      </c>
      <c r="C149" t="str">
        <f>IFERROR(VLOOKUP(B149,'Raw Data - Positions'!$A$8:$B$9833,2,FALSE),"")</f>
        <v/>
      </c>
      <c r="D149" s="30" t="str">
        <f>IFERROR(VLOOKUP(B149,Benchmark!$O$2:$Q$1000,3,FALSE),"")</f>
        <v/>
      </c>
      <c r="E149" t="str" cm="1">
        <f t="array" ref="E149">IFERROR(INDEX('Raw Data - Positions'!$D$8:$D$5924,SMALL(IF('Raw Data - Positions'!$E$8:$E$5924=$C$2,ROW('Raw Data - Positions'!$E$8:$E$5924)-7,""),ROWS($E$19:$E149))),"")</f>
        <v/>
      </c>
      <c r="F149" s="1" t="str" cm="1">
        <f t="array" ref="F149">IFERROR(INDEX('Raw Data - Positions'!$H$8:$H$5924,SMALL(IF('Raw Data - Positions'!$E$8:$E$5924=$C$2,ROW('Raw Data - Positions'!$E$8:$E$5924)-7,""),ROWS($F$19:$F149))),"")</f>
        <v/>
      </c>
      <c r="G149" s="64" t="str">
        <f t="shared" si="10"/>
        <v/>
      </c>
      <c r="H149" s="32" t="str" cm="1">
        <f t="array" ref="H149">IFERROR(IF($D149="Bond",IFERROR(INDEX('Raw Data - Positions'!$I$8:$I$5924,SMALL(IF('Raw Data - Positions'!$E$8:$E$5924=$C$2,ROW('Raw Data - Positions'!$E$8:$E$5924)-7,""),ROWS($H$19:$H149))),""),$E149*$F149),"")</f>
        <v/>
      </c>
    </row>
    <row r="150" spans="2:8">
      <c r="B150" t="str" cm="1">
        <f t="array" ref="B150">IFERROR(INDEX('Raw Data - Positions'!$A$8:$A$5924,SMALL(IF('Raw Data - Positions'!$E$8:$E$5924=$C$2,ROW('Raw Data - Positions'!$E$8:$E$5924)-7,""),ROWS($B$19:B150))),"")</f>
        <v/>
      </c>
      <c r="C150" t="str">
        <f>IFERROR(VLOOKUP(B150,'Raw Data - Positions'!$A$8:$B$9833,2,FALSE),"")</f>
        <v/>
      </c>
      <c r="D150" s="30" t="str">
        <f>IFERROR(VLOOKUP(B150,Benchmark!$O$2:$Q$1000,3,FALSE),"")</f>
        <v/>
      </c>
      <c r="E150" t="str" cm="1">
        <f t="array" ref="E150">IFERROR(INDEX('Raw Data - Positions'!$D$8:$D$5924,SMALL(IF('Raw Data - Positions'!$E$8:$E$5924=$C$2,ROW('Raw Data - Positions'!$E$8:$E$5924)-7,""),ROWS($E$19:$E150))),"")</f>
        <v/>
      </c>
      <c r="F150" s="1" t="str" cm="1">
        <f t="array" ref="F150">IFERROR(INDEX('Raw Data - Positions'!$H$8:$H$5924,SMALL(IF('Raw Data - Positions'!$E$8:$E$5924=$C$2,ROW('Raw Data - Positions'!$E$8:$E$5924)-7,""),ROWS($F$19:$F150))),"")</f>
        <v/>
      </c>
      <c r="G150" s="64" t="str">
        <f t="shared" si="10"/>
        <v/>
      </c>
      <c r="H150" s="32" t="str" cm="1">
        <f t="array" ref="H150">IFERROR(IF($D150="Bond",IFERROR(INDEX('Raw Data - Positions'!$I$8:$I$5924,SMALL(IF('Raw Data - Positions'!$E$8:$E$5924=$C$2,ROW('Raw Data - Positions'!$E$8:$E$5924)-7,""),ROWS($H$19:$H150))),""),$E150*$F150),"")</f>
        <v/>
      </c>
    </row>
    <row r="151" spans="2:8">
      <c r="B151" t="str" cm="1">
        <f t="array" ref="B151">IFERROR(INDEX('Raw Data - Positions'!$A$8:$A$5924,SMALL(IF('Raw Data - Positions'!$E$8:$E$5924=$C$2,ROW('Raw Data - Positions'!$E$8:$E$5924)-7,""),ROWS($B$19:B151))),"")</f>
        <v/>
      </c>
      <c r="C151" t="str">
        <f>IFERROR(VLOOKUP(B151,'Raw Data - Positions'!$A$8:$B$9833,2,FALSE),"")</f>
        <v/>
      </c>
      <c r="D151" s="30" t="str">
        <f>IFERROR(VLOOKUP(B151,Benchmark!$O$2:$Q$1000,3,FALSE),"")</f>
        <v/>
      </c>
      <c r="E151" t="str" cm="1">
        <f t="array" ref="E151">IFERROR(INDEX('Raw Data - Positions'!$D$8:$D$5924,SMALL(IF('Raw Data - Positions'!$E$8:$E$5924=$C$2,ROW('Raw Data - Positions'!$E$8:$E$5924)-7,""),ROWS($E$19:$E151))),"")</f>
        <v/>
      </c>
      <c r="F151" s="1" t="str" cm="1">
        <f t="array" ref="F151">IFERROR(INDEX('Raw Data - Positions'!$H$8:$H$5924,SMALL(IF('Raw Data - Positions'!$E$8:$E$5924=$C$2,ROW('Raw Data - Positions'!$E$8:$E$5924)-7,""),ROWS($F$19:$F151))),"")</f>
        <v/>
      </c>
      <c r="G151" s="64" t="str">
        <f t="shared" si="10"/>
        <v/>
      </c>
      <c r="H151" s="32" t="str" cm="1">
        <f t="array" ref="H151">IFERROR(IF($D151="Bond",IFERROR(INDEX('Raw Data - Positions'!$I$8:$I$5924,SMALL(IF('Raw Data - Positions'!$E$8:$E$5924=$C$2,ROW('Raw Data - Positions'!$E$8:$E$5924)-7,""),ROWS($H$19:$H151))),""),$E151*$F151),"")</f>
        <v/>
      </c>
    </row>
    <row r="152" spans="2:8">
      <c r="B152" t="str" cm="1">
        <f t="array" ref="B152">IFERROR(INDEX('Raw Data - Positions'!$A$8:$A$5924,SMALL(IF('Raw Data - Positions'!$E$8:$E$5924=$C$2,ROW('Raw Data - Positions'!$E$8:$E$5924)-7,""),ROWS($B$19:B152))),"")</f>
        <v/>
      </c>
      <c r="C152" t="str">
        <f>IFERROR(VLOOKUP(B152,'Raw Data - Positions'!$A$8:$B$9833,2,FALSE),"")</f>
        <v/>
      </c>
      <c r="D152" s="30" t="str">
        <f>IFERROR(VLOOKUP(B152,Benchmark!$O$2:$Q$1000,3,FALSE),"")</f>
        <v/>
      </c>
      <c r="E152" t="str" cm="1">
        <f t="array" ref="E152">IFERROR(INDEX('Raw Data - Positions'!$D$8:$D$5924,SMALL(IF('Raw Data - Positions'!$E$8:$E$5924=$C$2,ROW('Raw Data - Positions'!$E$8:$E$5924)-7,""),ROWS($E$19:$E152))),"")</f>
        <v/>
      </c>
      <c r="F152" s="1" t="str" cm="1">
        <f t="array" ref="F152">IFERROR(INDEX('Raw Data - Positions'!$H$8:$H$5924,SMALL(IF('Raw Data - Positions'!$E$8:$E$5924=$C$2,ROW('Raw Data - Positions'!$E$8:$E$5924)-7,""),ROWS($F$19:$F152))),"")</f>
        <v/>
      </c>
      <c r="G152" s="64" t="str">
        <f t="shared" si="10"/>
        <v/>
      </c>
      <c r="H152" s="32" t="str" cm="1">
        <f t="array" ref="H152">IFERROR(IF($D152="Bond",IFERROR(INDEX('Raw Data - Positions'!$I$8:$I$5924,SMALL(IF('Raw Data - Positions'!$E$8:$E$5924=$C$2,ROW('Raw Data - Positions'!$E$8:$E$5924)-7,""),ROWS($H$19:$H152))),""),$E152*$F152),"")</f>
        <v/>
      </c>
    </row>
    <row r="153" spans="2:8">
      <c r="B153" t="str" cm="1">
        <f t="array" ref="B153">IFERROR(INDEX('Raw Data - Positions'!$A$8:$A$5924,SMALL(IF('Raw Data - Positions'!$E$8:$E$5924=$C$2,ROW('Raw Data - Positions'!$E$8:$E$5924)-7,""),ROWS($B$19:B153))),"")</f>
        <v/>
      </c>
      <c r="C153" t="str">
        <f>IFERROR(VLOOKUP(B153,'Raw Data - Positions'!$A$8:$B$9833,2,FALSE),"")</f>
        <v/>
      </c>
      <c r="D153" s="30" t="str">
        <f>IFERROR(VLOOKUP(B153,Benchmark!$O$2:$Q$1000,3,FALSE),"")</f>
        <v/>
      </c>
      <c r="E153" t="str" cm="1">
        <f t="array" ref="E153">IFERROR(INDEX('Raw Data - Positions'!$D$8:$D$5924,SMALL(IF('Raw Data - Positions'!$E$8:$E$5924=$C$2,ROW('Raw Data - Positions'!$E$8:$E$5924)-7,""),ROWS($E$19:$E153))),"")</f>
        <v/>
      </c>
      <c r="F153" s="1" t="str" cm="1">
        <f t="array" ref="F153">IFERROR(INDEX('Raw Data - Positions'!$H$8:$H$5924,SMALL(IF('Raw Data - Positions'!$E$8:$E$5924=$C$2,ROW('Raw Data - Positions'!$E$8:$E$5924)-7,""),ROWS($F$19:$F153))),"")</f>
        <v/>
      </c>
      <c r="G153" s="64" t="str">
        <f t="shared" si="10"/>
        <v/>
      </c>
      <c r="H153" s="32" t="str" cm="1">
        <f t="array" ref="H153">IFERROR(IF($D153="Bond",IFERROR(INDEX('Raw Data - Positions'!$I$8:$I$5924,SMALL(IF('Raw Data - Positions'!$E$8:$E$5924=$C$2,ROW('Raw Data - Positions'!$E$8:$E$5924)-7,""),ROWS($H$19:$H153))),""),$E153*$F153),"")</f>
        <v/>
      </c>
    </row>
    <row r="154" spans="2:8">
      <c r="B154" t="str" cm="1">
        <f t="array" ref="B154">IFERROR(INDEX('Raw Data - Positions'!$A$8:$A$5924,SMALL(IF('Raw Data - Positions'!$E$8:$E$5924=$C$2,ROW('Raw Data - Positions'!$E$8:$E$5924)-7,""),ROWS($B$19:B154))),"")</f>
        <v/>
      </c>
      <c r="C154" t="str">
        <f>IFERROR(VLOOKUP(B154,'Raw Data - Positions'!$A$8:$B$9833,2,FALSE),"")</f>
        <v/>
      </c>
      <c r="D154" s="30" t="str">
        <f>IFERROR(VLOOKUP(B154,Benchmark!$O$2:$Q$1000,3,FALSE),"")</f>
        <v/>
      </c>
      <c r="E154" t="str" cm="1">
        <f t="array" ref="E154">IFERROR(INDEX('Raw Data - Positions'!$D$8:$D$5924,SMALL(IF('Raw Data - Positions'!$E$8:$E$5924=$C$2,ROW('Raw Data - Positions'!$E$8:$E$5924)-7,""),ROWS($E$19:$E154))),"")</f>
        <v/>
      </c>
      <c r="F154" s="1" t="str" cm="1">
        <f t="array" ref="F154">IFERROR(INDEX('Raw Data - Positions'!$H$8:$H$5924,SMALL(IF('Raw Data - Positions'!$E$8:$E$5924=$C$2,ROW('Raw Data - Positions'!$E$8:$E$5924)-7,""),ROWS($F$19:$F154))),"")</f>
        <v/>
      </c>
      <c r="G154" s="64" t="str">
        <f t="shared" si="10"/>
        <v/>
      </c>
      <c r="H154" s="32" t="str" cm="1">
        <f t="array" ref="H154">IFERROR(IF($D154="Bond",IFERROR(INDEX('Raw Data - Positions'!$I$8:$I$5924,SMALL(IF('Raw Data - Positions'!$E$8:$E$5924=$C$2,ROW('Raw Data - Positions'!$E$8:$E$5924)-7,""),ROWS($H$19:$H154))),""),$E154*$F154),"")</f>
        <v/>
      </c>
    </row>
    <row r="155" spans="2:8">
      <c r="B155" t="str" cm="1">
        <f t="array" ref="B155">IFERROR(INDEX('Raw Data - Positions'!$A$8:$A$5924,SMALL(IF('Raw Data - Positions'!$E$8:$E$5924=$C$2,ROW('Raw Data - Positions'!$E$8:$E$5924)-7,""),ROWS($B$19:B155))),"")</f>
        <v/>
      </c>
      <c r="C155" t="str">
        <f>IFERROR(VLOOKUP(B155,'Raw Data - Positions'!$A$8:$B$9833,2,FALSE),"")</f>
        <v/>
      </c>
      <c r="D155" s="30" t="str">
        <f>IFERROR(VLOOKUP(B155,Benchmark!$O$2:$Q$1000,3,FALSE),"")</f>
        <v/>
      </c>
      <c r="E155" t="str" cm="1">
        <f t="array" ref="E155">IFERROR(INDEX('Raw Data - Positions'!$D$8:$D$5924,SMALL(IF('Raw Data - Positions'!$E$8:$E$5924=$C$2,ROW('Raw Data - Positions'!$E$8:$E$5924)-7,""),ROWS($E$19:$E155))),"")</f>
        <v/>
      </c>
      <c r="F155" s="1" t="str" cm="1">
        <f t="array" ref="F155">IFERROR(INDEX('Raw Data - Positions'!$H$8:$H$5924,SMALL(IF('Raw Data - Positions'!$E$8:$E$5924=$C$2,ROW('Raw Data - Positions'!$E$8:$E$5924)-7,""),ROWS($F$19:$F155))),"")</f>
        <v/>
      </c>
      <c r="G155" s="64" t="str">
        <f t="shared" si="10"/>
        <v/>
      </c>
      <c r="H155" s="32" t="str" cm="1">
        <f t="array" ref="H155">IFERROR(IF($D155="Bond",IFERROR(INDEX('Raw Data - Positions'!$I$8:$I$5924,SMALL(IF('Raw Data - Positions'!$E$8:$E$5924=$C$2,ROW('Raw Data - Positions'!$E$8:$E$5924)-7,""),ROWS($H$19:$H155))),""),$E155*$F155),"")</f>
        <v/>
      </c>
    </row>
    <row r="156" spans="2:8">
      <c r="B156" t="str" cm="1">
        <f t="array" ref="B156">IFERROR(INDEX('Raw Data - Positions'!$A$8:$A$5924,SMALL(IF('Raw Data - Positions'!$E$8:$E$5924=$C$2,ROW('Raw Data - Positions'!$E$8:$E$5924)-7,""),ROWS($B$19:B156))),"")</f>
        <v/>
      </c>
      <c r="C156" t="str">
        <f>IFERROR(VLOOKUP(B156,'Raw Data - Positions'!$A$8:$B$9833,2,FALSE),"")</f>
        <v/>
      </c>
      <c r="D156" s="30" t="str">
        <f>IFERROR(VLOOKUP(B156,Benchmark!$O$2:$Q$1000,3,FALSE),"")</f>
        <v/>
      </c>
      <c r="E156" t="str" cm="1">
        <f t="array" ref="E156">IFERROR(INDEX('Raw Data - Positions'!$D$8:$D$5924,SMALL(IF('Raw Data - Positions'!$E$8:$E$5924=$C$2,ROW('Raw Data - Positions'!$E$8:$E$5924)-7,""),ROWS($E$19:$E156))),"")</f>
        <v/>
      </c>
      <c r="F156" s="1" t="str" cm="1">
        <f t="array" ref="F156">IFERROR(INDEX('Raw Data - Positions'!$H$8:$H$5924,SMALL(IF('Raw Data - Positions'!$E$8:$E$5924=$C$2,ROW('Raw Data - Positions'!$E$8:$E$5924)-7,""),ROWS($F$19:$F156))),"")</f>
        <v/>
      </c>
      <c r="G156" s="64" t="str">
        <f t="shared" si="10"/>
        <v/>
      </c>
      <c r="H156" s="32" t="str" cm="1">
        <f t="array" ref="H156">IFERROR(IF($D156="Bond",IFERROR(INDEX('Raw Data - Positions'!$I$8:$I$5924,SMALL(IF('Raw Data - Positions'!$E$8:$E$5924=$C$2,ROW('Raw Data - Positions'!$E$8:$E$5924)-7,""),ROWS($H$19:$H156))),""),$E156*$F156),"")</f>
        <v/>
      </c>
    </row>
    <row r="157" spans="2:8">
      <c r="B157" t="str" cm="1">
        <f t="array" ref="B157">IFERROR(INDEX('Raw Data - Positions'!$A$8:$A$5924,SMALL(IF('Raw Data - Positions'!$E$8:$E$5924=$C$2,ROW('Raw Data - Positions'!$E$8:$E$5924)-7,""),ROWS($B$19:B157))),"")</f>
        <v/>
      </c>
      <c r="C157" t="str">
        <f>IFERROR(VLOOKUP(B157,'Raw Data - Positions'!$A$8:$B$9833,2,FALSE),"")</f>
        <v/>
      </c>
      <c r="D157" s="30" t="str">
        <f>IFERROR(VLOOKUP(B157,Benchmark!$O$2:$Q$1000,3,FALSE),"")</f>
        <v/>
      </c>
      <c r="E157" t="str" cm="1">
        <f t="array" ref="E157">IFERROR(INDEX('Raw Data - Positions'!$D$8:$D$5924,SMALL(IF('Raw Data - Positions'!$E$8:$E$5924=$C$2,ROW('Raw Data - Positions'!$E$8:$E$5924)-7,""),ROWS($E$19:$E157))),"")</f>
        <v/>
      </c>
      <c r="F157" s="1" t="str" cm="1">
        <f t="array" ref="F157">IFERROR(INDEX('Raw Data - Positions'!$H$8:$H$5924,SMALL(IF('Raw Data - Positions'!$E$8:$E$5924=$C$2,ROW('Raw Data - Positions'!$E$8:$E$5924)-7,""),ROWS($F$19:$F157))),"")</f>
        <v/>
      </c>
      <c r="G157" s="64" t="str">
        <f t="shared" si="10"/>
        <v/>
      </c>
      <c r="H157" s="32" t="str" cm="1">
        <f t="array" ref="H157">IFERROR(IF($D157="Bond",IFERROR(INDEX('Raw Data - Positions'!$I$8:$I$5924,SMALL(IF('Raw Data - Positions'!$E$8:$E$5924=$C$2,ROW('Raw Data - Positions'!$E$8:$E$5924)-7,""),ROWS($H$19:$H157))),""),$E157*$F157),"")</f>
        <v/>
      </c>
    </row>
    <row r="158" spans="2:8">
      <c r="B158" t="str" cm="1">
        <f t="array" ref="B158">IFERROR(INDEX('Raw Data - Positions'!$A$8:$A$5924,SMALL(IF('Raw Data - Positions'!$E$8:$E$5924=$C$2,ROW('Raw Data - Positions'!$E$8:$E$5924)-7,""),ROWS($B$19:B158))),"")</f>
        <v/>
      </c>
      <c r="C158" t="str">
        <f>IFERROR(VLOOKUP(B158,'Raw Data - Positions'!$A$8:$B$9833,2,FALSE),"")</f>
        <v/>
      </c>
      <c r="D158" s="30" t="str">
        <f>IFERROR(VLOOKUP(B158,Benchmark!$O$2:$Q$1000,3,FALSE),"")</f>
        <v/>
      </c>
      <c r="E158" t="str" cm="1">
        <f t="array" ref="E158">IFERROR(INDEX('Raw Data - Positions'!$D$8:$D$5924,SMALL(IF('Raw Data - Positions'!$E$8:$E$5924=$C$2,ROW('Raw Data - Positions'!$E$8:$E$5924)-7,""),ROWS($E$19:$E158))),"")</f>
        <v/>
      </c>
      <c r="F158" s="1" t="str" cm="1">
        <f t="array" ref="F158">IFERROR(INDEX('Raw Data - Positions'!$H$8:$H$5924,SMALL(IF('Raw Data - Positions'!$E$8:$E$5924=$C$2,ROW('Raw Data - Positions'!$E$8:$E$5924)-7,""),ROWS($F$19:$F158))),"")</f>
        <v/>
      </c>
      <c r="G158" s="64" t="str">
        <f t="shared" si="10"/>
        <v/>
      </c>
      <c r="H158" s="32" t="str" cm="1">
        <f t="array" ref="H158">IFERROR(IF($D158="Bond",IFERROR(INDEX('Raw Data - Positions'!$I$8:$I$5924,SMALL(IF('Raw Data - Positions'!$E$8:$E$5924=$C$2,ROW('Raw Data - Positions'!$E$8:$E$5924)-7,""),ROWS($H$19:$H158))),""),$E158*$F158),"")</f>
        <v/>
      </c>
    </row>
    <row r="159" spans="2:8">
      <c r="B159" t="str" cm="1">
        <f t="array" ref="B159">IFERROR(INDEX('Raw Data - Positions'!$A$8:$A$5924,SMALL(IF('Raw Data - Positions'!$E$8:$E$5924=$C$2,ROW('Raw Data - Positions'!$E$8:$E$5924)-7,""),ROWS($B$19:B159))),"")</f>
        <v/>
      </c>
      <c r="C159" t="str">
        <f>IFERROR(VLOOKUP(B159,'Raw Data - Positions'!$A$8:$B$9833,2,FALSE),"")</f>
        <v/>
      </c>
      <c r="D159" s="30" t="str">
        <f>IFERROR(VLOOKUP(B159,Benchmark!$O$2:$Q$1000,3,FALSE),"")</f>
        <v/>
      </c>
      <c r="E159" t="str" cm="1">
        <f t="array" ref="E159">IFERROR(INDEX('Raw Data - Positions'!$D$8:$D$5924,SMALL(IF('Raw Data - Positions'!$E$8:$E$5924=$C$2,ROW('Raw Data - Positions'!$E$8:$E$5924)-7,""),ROWS($E$19:$E159))),"")</f>
        <v/>
      </c>
      <c r="F159" s="1" t="str" cm="1">
        <f t="array" ref="F159">IFERROR(INDEX('Raw Data - Positions'!$H$8:$H$5924,SMALL(IF('Raw Data - Positions'!$E$8:$E$5924=$C$2,ROW('Raw Data - Positions'!$E$8:$E$5924)-7,""),ROWS($F$19:$F159))),"")</f>
        <v/>
      </c>
      <c r="G159" s="64" t="str">
        <f t="shared" si="10"/>
        <v/>
      </c>
      <c r="H159" s="32" t="str" cm="1">
        <f t="array" ref="H159">IFERROR(IF($D159="Bond",IFERROR(INDEX('Raw Data - Positions'!$I$8:$I$5924,SMALL(IF('Raw Data - Positions'!$E$8:$E$5924=$C$2,ROW('Raw Data - Positions'!$E$8:$E$5924)-7,""),ROWS($H$19:$H159))),""),$E159*$F159),"")</f>
        <v/>
      </c>
    </row>
    <row r="160" spans="2:8">
      <c r="B160" t="str" cm="1">
        <f t="array" ref="B160">IFERROR(INDEX('Raw Data - Positions'!$A$8:$A$5924,SMALL(IF('Raw Data - Positions'!$E$8:$E$5924=$C$2,ROW('Raw Data - Positions'!$E$8:$E$5924)-7,""),ROWS($B$19:B160))),"")</f>
        <v/>
      </c>
      <c r="C160" t="str">
        <f>IFERROR(VLOOKUP(B160,'Raw Data - Positions'!$A$8:$B$9833,2,FALSE),"")</f>
        <v/>
      </c>
      <c r="D160" s="30" t="str">
        <f>IFERROR(VLOOKUP(B160,Benchmark!$O$2:$Q$1000,3,FALSE),"")</f>
        <v/>
      </c>
      <c r="E160" t="str" cm="1">
        <f t="array" ref="E160">IFERROR(INDEX('Raw Data - Positions'!$D$8:$D$5924,SMALL(IF('Raw Data - Positions'!$E$8:$E$5924=$C$2,ROW('Raw Data - Positions'!$E$8:$E$5924)-7,""),ROWS($E$19:$E160))),"")</f>
        <v/>
      </c>
      <c r="F160" s="1" t="str" cm="1">
        <f t="array" ref="F160">IFERROR(INDEX('Raw Data - Positions'!$H$8:$H$5924,SMALL(IF('Raw Data - Positions'!$E$8:$E$5924=$C$2,ROW('Raw Data - Positions'!$E$8:$E$5924)-7,""),ROWS($F$19:$F160))),"")</f>
        <v/>
      </c>
      <c r="G160" s="64" t="str">
        <f t="shared" si="10"/>
        <v/>
      </c>
      <c r="H160" s="32" t="str" cm="1">
        <f t="array" ref="H160">IFERROR(IF($D160="Bond",IFERROR(INDEX('Raw Data - Positions'!$I$8:$I$5924,SMALL(IF('Raw Data - Positions'!$E$8:$E$5924=$C$2,ROW('Raw Data - Positions'!$E$8:$E$5924)-7,""),ROWS($H$19:$H160))),""),$E160*$F160),"")</f>
        <v/>
      </c>
    </row>
    <row r="161" spans="2:8">
      <c r="B161" t="str" cm="1">
        <f t="array" ref="B161">IFERROR(INDEX('Raw Data - Positions'!$A$8:$A$5924,SMALL(IF('Raw Data - Positions'!$E$8:$E$5924=$C$2,ROW('Raw Data - Positions'!$E$8:$E$5924)-7,""),ROWS($B$19:B161))),"")</f>
        <v/>
      </c>
      <c r="C161" t="str">
        <f>IFERROR(VLOOKUP(B161,'Raw Data - Positions'!$A$8:$B$9833,2,FALSE),"")</f>
        <v/>
      </c>
      <c r="D161" s="30" t="str">
        <f>IFERROR(VLOOKUP(B161,Benchmark!$O$2:$Q$1000,3,FALSE),"")</f>
        <v/>
      </c>
      <c r="E161" t="str" cm="1">
        <f t="array" ref="E161">IFERROR(INDEX('Raw Data - Positions'!$D$8:$D$5924,SMALL(IF('Raw Data - Positions'!$E$8:$E$5924=$C$2,ROW('Raw Data - Positions'!$E$8:$E$5924)-7,""),ROWS($E$19:$E161))),"")</f>
        <v/>
      </c>
      <c r="F161" s="1" t="str" cm="1">
        <f t="array" ref="F161">IFERROR(INDEX('Raw Data - Positions'!$H$8:$H$5924,SMALL(IF('Raw Data - Positions'!$E$8:$E$5924=$C$2,ROW('Raw Data - Positions'!$E$8:$E$5924)-7,""),ROWS($F$19:$F161))),"")</f>
        <v/>
      </c>
      <c r="G161" s="64" t="str">
        <f t="shared" si="10"/>
        <v/>
      </c>
      <c r="H161" s="32" t="str" cm="1">
        <f t="array" ref="H161">IFERROR(IF($D161="Bond",IFERROR(INDEX('Raw Data - Positions'!$I$8:$I$5924,SMALL(IF('Raw Data - Positions'!$E$8:$E$5924=$C$2,ROW('Raw Data - Positions'!$E$8:$E$5924)-7,""),ROWS($H$19:$H161))),""),$E161*$F161),"")</f>
        <v/>
      </c>
    </row>
    <row r="162" spans="2:8">
      <c r="B162" t="str" cm="1">
        <f t="array" ref="B162">IFERROR(INDEX('Raw Data - Positions'!$A$8:$A$5924,SMALL(IF('Raw Data - Positions'!$E$8:$E$5924=$C$2,ROW('Raw Data - Positions'!$E$8:$E$5924)-7,""),ROWS($B$19:B162))),"")</f>
        <v/>
      </c>
      <c r="C162" t="str">
        <f>IFERROR(VLOOKUP(B162,'Raw Data - Positions'!$A$8:$B$9833,2,FALSE),"")</f>
        <v/>
      </c>
      <c r="D162" s="30" t="str">
        <f>IFERROR(VLOOKUP(B162,Benchmark!$O$2:$Q$1000,3,FALSE),"")</f>
        <v/>
      </c>
      <c r="E162" t="str" cm="1">
        <f t="array" ref="E162">IFERROR(INDEX('Raw Data - Positions'!$D$8:$D$5924,SMALL(IF('Raw Data - Positions'!$E$8:$E$5924=$C$2,ROW('Raw Data - Positions'!$E$8:$E$5924)-7,""),ROWS($E$19:$E162))),"")</f>
        <v/>
      </c>
      <c r="F162" s="1" t="str" cm="1">
        <f t="array" ref="F162">IFERROR(INDEX('Raw Data - Positions'!$H$8:$H$5924,SMALL(IF('Raw Data - Positions'!$E$8:$E$5924=$C$2,ROW('Raw Data - Positions'!$E$8:$E$5924)-7,""),ROWS($F$19:$F162))),"")</f>
        <v/>
      </c>
      <c r="G162" s="64" t="str">
        <f t="shared" si="10"/>
        <v/>
      </c>
      <c r="H162" s="32" t="str" cm="1">
        <f t="array" ref="H162">IFERROR(IF($D162="Bond",IFERROR(INDEX('Raw Data - Positions'!$I$8:$I$5924,SMALL(IF('Raw Data - Positions'!$E$8:$E$5924=$C$2,ROW('Raw Data - Positions'!$E$8:$E$5924)-7,""),ROWS($H$19:$H162))),""),$E162*$F162),"")</f>
        <v/>
      </c>
    </row>
    <row r="163" spans="2:8">
      <c r="B163" t="str" cm="1">
        <f t="array" ref="B163">IFERROR(INDEX('Raw Data - Positions'!$A$8:$A$5924,SMALL(IF('Raw Data - Positions'!$E$8:$E$5924=$C$2,ROW('Raw Data - Positions'!$E$8:$E$5924)-7,""),ROWS($B$19:B163))),"")</f>
        <v/>
      </c>
      <c r="C163" t="str">
        <f>IFERROR(VLOOKUP(B163,'Raw Data - Positions'!$A$8:$B$9833,2,FALSE),"")</f>
        <v/>
      </c>
      <c r="D163" s="30" t="str">
        <f>IFERROR(VLOOKUP(B163,Benchmark!$O$2:$Q$1000,3,FALSE),"")</f>
        <v/>
      </c>
      <c r="E163" t="str" cm="1">
        <f t="array" ref="E163">IFERROR(INDEX('Raw Data - Positions'!$D$8:$D$5924,SMALL(IF('Raw Data - Positions'!$E$8:$E$5924=$C$2,ROW('Raw Data - Positions'!$E$8:$E$5924)-7,""),ROWS($E$19:$E163))),"")</f>
        <v/>
      </c>
      <c r="F163" s="1" t="str" cm="1">
        <f t="array" ref="F163">IFERROR(INDEX('Raw Data - Positions'!$H$8:$H$5924,SMALL(IF('Raw Data - Positions'!$E$8:$E$5924=$C$2,ROW('Raw Data - Positions'!$E$8:$E$5924)-7,""),ROWS($F$19:$F163))),"")</f>
        <v/>
      </c>
      <c r="G163" s="64" t="str">
        <f t="shared" si="10"/>
        <v/>
      </c>
      <c r="H163" s="32" t="str" cm="1">
        <f t="array" ref="H163">IFERROR(IF($D163="Bond",IFERROR(INDEX('Raw Data - Positions'!$I$8:$I$5924,SMALL(IF('Raw Data - Positions'!$E$8:$E$5924=$C$2,ROW('Raw Data - Positions'!$E$8:$E$5924)-7,""),ROWS($H$19:$H163))),""),$E163*$F163),"")</f>
        <v/>
      </c>
    </row>
    <row r="164" spans="2:8">
      <c r="B164" t="str" cm="1">
        <f t="array" ref="B164">IFERROR(INDEX('Raw Data - Positions'!$A$8:$A$5924,SMALL(IF('Raw Data - Positions'!$E$8:$E$5924=$C$2,ROW('Raw Data - Positions'!$E$8:$E$5924)-7,""),ROWS($B$19:B164))),"")</f>
        <v/>
      </c>
      <c r="C164" t="str">
        <f>IFERROR(VLOOKUP(B164,'Raw Data - Positions'!$A$8:$B$9833,2,FALSE),"")</f>
        <v/>
      </c>
      <c r="D164" s="30" t="str">
        <f>IFERROR(VLOOKUP(B164,Benchmark!$O$2:$Q$1000,3,FALSE),"")</f>
        <v/>
      </c>
      <c r="E164" t="str" cm="1">
        <f t="array" ref="E164">IFERROR(INDEX('Raw Data - Positions'!$D$8:$D$5924,SMALL(IF('Raw Data - Positions'!$E$8:$E$5924=$C$2,ROW('Raw Data - Positions'!$E$8:$E$5924)-7,""),ROWS($E$19:$E164))),"")</f>
        <v/>
      </c>
      <c r="F164" s="1" t="str" cm="1">
        <f t="array" ref="F164">IFERROR(INDEX('Raw Data - Positions'!$H$8:$H$5924,SMALL(IF('Raw Data - Positions'!$E$8:$E$5924=$C$2,ROW('Raw Data - Positions'!$E$8:$E$5924)-7,""),ROWS($F$19:$F164))),"")</f>
        <v/>
      </c>
      <c r="G164" s="64" t="str">
        <f t="shared" si="10"/>
        <v/>
      </c>
      <c r="H164" s="32" t="str" cm="1">
        <f t="array" ref="H164">IFERROR(IF($D164="Bond",IFERROR(INDEX('Raw Data - Positions'!$I$8:$I$5924,SMALL(IF('Raw Data - Positions'!$E$8:$E$5924=$C$2,ROW('Raw Data - Positions'!$E$8:$E$5924)-7,""),ROWS($H$19:$H164))),""),$E164*$F164),"")</f>
        <v/>
      </c>
    </row>
    <row r="165" spans="2:8">
      <c r="B165" t="str" cm="1">
        <f t="array" ref="B165">IFERROR(INDEX('Raw Data - Positions'!$A$8:$A$5924,SMALL(IF('Raw Data - Positions'!$E$8:$E$5924=$C$2,ROW('Raw Data - Positions'!$E$8:$E$5924)-7,""),ROWS($B$19:B165))),"")</f>
        <v/>
      </c>
      <c r="C165" t="str">
        <f>IFERROR(VLOOKUP(B165,'Raw Data - Positions'!$A$8:$B$9833,2,FALSE),"")</f>
        <v/>
      </c>
      <c r="D165" s="30" t="str">
        <f>IFERROR(VLOOKUP(B165,Benchmark!$O$2:$Q$1000,3,FALSE),"")</f>
        <v/>
      </c>
      <c r="E165" t="str" cm="1">
        <f t="array" ref="E165">IFERROR(INDEX('Raw Data - Positions'!$D$8:$D$5924,SMALL(IF('Raw Data - Positions'!$E$8:$E$5924=$C$2,ROW('Raw Data - Positions'!$E$8:$E$5924)-7,""),ROWS($E$19:$E165))),"")</f>
        <v/>
      </c>
      <c r="F165" s="1" t="str" cm="1">
        <f t="array" ref="F165">IFERROR(INDEX('Raw Data - Positions'!$H$8:$H$5924,SMALL(IF('Raw Data - Positions'!$E$8:$E$5924=$C$2,ROW('Raw Data - Positions'!$E$8:$E$5924)-7,""),ROWS($F$19:$F165))),"")</f>
        <v/>
      </c>
      <c r="G165" s="64" t="str">
        <f t="shared" si="10"/>
        <v/>
      </c>
      <c r="H165" s="32" t="str" cm="1">
        <f t="array" ref="H165">IFERROR(IF($D165="Bond",IFERROR(INDEX('Raw Data - Positions'!$I$8:$I$5924,SMALL(IF('Raw Data - Positions'!$E$8:$E$5924=$C$2,ROW('Raw Data - Positions'!$E$8:$E$5924)-7,""),ROWS($H$19:$H165))),""),$E165*$F165),"")</f>
        <v/>
      </c>
    </row>
    <row r="166" spans="2:8">
      <c r="B166" t="str" cm="1">
        <f t="array" ref="B166">IFERROR(INDEX('Raw Data - Positions'!$A$8:$A$5924,SMALL(IF('Raw Data - Positions'!$E$8:$E$5924=$C$2,ROW('Raw Data - Positions'!$E$8:$E$5924)-7,""),ROWS($B$19:B166))),"")</f>
        <v/>
      </c>
      <c r="C166" t="str">
        <f>IFERROR(VLOOKUP(B166,'Raw Data - Positions'!$A$8:$B$9833,2,FALSE),"")</f>
        <v/>
      </c>
      <c r="D166" s="30" t="str">
        <f>IFERROR(VLOOKUP(B166,Benchmark!$O$2:$Q$1000,3,FALSE),"")</f>
        <v/>
      </c>
      <c r="E166" t="str" cm="1">
        <f t="array" ref="E166">IFERROR(INDEX('Raw Data - Positions'!$D$8:$D$5924,SMALL(IF('Raw Data - Positions'!$E$8:$E$5924=$C$2,ROW('Raw Data - Positions'!$E$8:$E$5924)-7,""),ROWS($E$19:$E166))),"")</f>
        <v/>
      </c>
      <c r="F166" s="1" t="str" cm="1">
        <f t="array" ref="F166">IFERROR(INDEX('Raw Data - Positions'!$H$8:$H$5924,SMALL(IF('Raw Data - Positions'!$E$8:$E$5924=$C$2,ROW('Raw Data - Positions'!$E$8:$E$5924)-7,""),ROWS($F$19:$F166))),"")</f>
        <v/>
      </c>
      <c r="G166" s="64" t="str">
        <f t="shared" si="10"/>
        <v/>
      </c>
      <c r="H166" s="32" t="str" cm="1">
        <f t="array" ref="H166">IFERROR(IF($D166="Bond",IFERROR(INDEX('Raw Data - Positions'!$I$8:$I$5924,SMALL(IF('Raw Data - Positions'!$E$8:$E$5924=$C$2,ROW('Raw Data - Positions'!$E$8:$E$5924)-7,""),ROWS($H$19:$H166))),""),$E166*$F166),"")</f>
        <v/>
      </c>
    </row>
    <row r="167" spans="2:8">
      <c r="B167" t="str" cm="1">
        <f t="array" ref="B167">IFERROR(INDEX('Raw Data - Positions'!$A$8:$A$5924,SMALL(IF('Raw Data - Positions'!$E$8:$E$5924=$C$2,ROW('Raw Data - Positions'!$E$8:$E$5924)-7,""),ROWS($B$19:B167))),"")</f>
        <v/>
      </c>
      <c r="C167" t="str">
        <f>IFERROR(VLOOKUP(B167,'Raw Data - Positions'!$A$8:$B$9833,2,FALSE),"")</f>
        <v/>
      </c>
      <c r="D167" s="30" t="str">
        <f>IFERROR(VLOOKUP(B167,Benchmark!$O$2:$Q$1000,3,FALSE),"")</f>
        <v/>
      </c>
      <c r="E167" t="str" cm="1">
        <f t="array" ref="E167">IFERROR(INDEX('Raw Data - Positions'!$D$8:$D$5924,SMALL(IF('Raw Data - Positions'!$E$8:$E$5924=$C$2,ROW('Raw Data - Positions'!$E$8:$E$5924)-7,""),ROWS($E$19:$E167))),"")</f>
        <v/>
      </c>
      <c r="F167" s="1" t="str" cm="1">
        <f t="array" ref="F167">IFERROR(INDEX('Raw Data - Positions'!$H$8:$H$5924,SMALL(IF('Raw Data - Positions'!$E$8:$E$5924=$C$2,ROW('Raw Data - Positions'!$E$8:$E$5924)-7,""),ROWS($F$19:$F167))),"")</f>
        <v/>
      </c>
      <c r="G167" s="64" t="str">
        <f t="shared" si="10"/>
        <v/>
      </c>
      <c r="H167" s="32" t="str" cm="1">
        <f t="array" ref="H167">IFERROR(IF($D167="Bond",IFERROR(INDEX('Raw Data - Positions'!$I$8:$I$5924,SMALL(IF('Raw Data - Positions'!$E$8:$E$5924=$C$2,ROW('Raw Data - Positions'!$E$8:$E$5924)-7,""),ROWS($H$19:$H167))),""),$E167*$F167),"")</f>
        <v/>
      </c>
    </row>
    <row r="168" spans="2:8">
      <c r="B168" t="str" cm="1">
        <f t="array" ref="B168">IFERROR(INDEX('Raw Data - Positions'!$A$8:$A$5924,SMALL(IF('Raw Data - Positions'!$E$8:$E$5924=$C$2,ROW('Raw Data - Positions'!$E$8:$E$5924)-7,""),ROWS($B$19:B168))),"")</f>
        <v/>
      </c>
      <c r="C168" t="str">
        <f>IFERROR(VLOOKUP(B168,'Raw Data - Positions'!$A$8:$B$9833,2,FALSE),"")</f>
        <v/>
      </c>
      <c r="D168" s="30" t="str">
        <f>IFERROR(VLOOKUP(B168,Benchmark!$O$2:$Q$1000,3,FALSE),"")</f>
        <v/>
      </c>
      <c r="E168" t="str" cm="1">
        <f t="array" ref="E168">IFERROR(INDEX('Raw Data - Positions'!$D$8:$D$5924,SMALL(IF('Raw Data - Positions'!$E$8:$E$5924=$C$2,ROW('Raw Data - Positions'!$E$8:$E$5924)-7,""),ROWS($E$19:$E168))),"")</f>
        <v/>
      </c>
      <c r="F168" s="1" t="str" cm="1">
        <f t="array" ref="F168">IFERROR(INDEX('Raw Data - Positions'!$H$8:$H$5924,SMALL(IF('Raw Data - Positions'!$E$8:$E$5924=$C$2,ROW('Raw Data - Positions'!$E$8:$E$5924)-7,""),ROWS($F$19:$F168))),"")</f>
        <v/>
      </c>
      <c r="G168" s="64" t="str">
        <f t="shared" si="10"/>
        <v/>
      </c>
      <c r="H168" s="32" t="str" cm="1">
        <f t="array" ref="H168">IFERROR(IF($D168="Bond",IFERROR(INDEX('Raw Data - Positions'!$I$8:$I$5924,SMALL(IF('Raw Data - Positions'!$E$8:$E$5924=$C$2,ROW('Raw Data - Positions'!$E$8:$E$5924)-7,""),ROWS($H$19:$H168))),""),$E168*$F168),"")</f>
        <v/>
      </c>
    </row>
    <row r="169" spans="2:8">
      <c r="B169" t="str" cm="1">
        <f t="array" ref="B169">IFERROR(INDEX('Raw Data - Positions'!$A$8:$A$5924,SMALL(IF('Raw Data - Positions'!$E$8:$E$5924=$C$2,ROW('Raw Data - Positions'!$E$8:$E$5924)-7,""),ROWS($B$19:B169))),"")</f>
        <v/>
      </c>
      <c r="C169" t="str">
        <f>IFERROR(VLOOKUP(B169,'Raw Data - Positions'!$A$8:$B$9833,2,FALSE),"")</f>
        <v/>
      </c>
      <c r="D169" s="30" t="str">
        <f>IFERROR(VLOOKUP(B169,Benchmark!$O$2:$Q$1000,3,FALSE),"")</f>
        <v/>
      </c>
      <c r="E169" t="str" cm="1">
        <f t="array" ref="E169">IFERROR(INDEX('Raw Data - Positions'!$D$8:$D$5924,SMALL(IF('Raw Data - Positions'!$E$8:$E$5924=$C$2,ROW('Raw Data - Positions'!$E$8:$E$5924)-7,""),ROWS($E$19:$E169))),"")</f>
        <v/>
      </c>
      <c r="F169" s="1" t="str" cm="1">
        <f t="array" ref="F169">IFERROR(INDEX('Raw Data - Positions'!$H$8:$H$5924,SMALL(IF('Raw Data - Positions'!$E$8:$E$5924=$C$2,ROW('Raw Data - Positions'!$E$8:$E$5924)-7,""),ROWS($F$19:$F169))),"")</f>
        <v/>
      </c>
      <c r="G169" s="64" t="str">
        <f t="shared" si="10"/>
        <v/>
      </c>
      <c r="H169" s="32" t="str" cm="1">
        <f t="array" ref="H169">IFERROR(IF($D169="Bond",IFERROR(INDEX('Raw Data - Positions'!$I$8:$I$5924,SMALL(IF('Raw Data - Positions'!$E$8:$E$5924=$C$2,ROW('Raw Data - Positions'!$E$8:$E$5924)-7,""),ROWS($H$19:$H169))),""),$E169*$F169),"")</f>
        <v/>
      </c>
    </row>
    <row r="170" spans="2:8">
      <c r="B170" t="str" cm="1">
        <f t="array" ref="B170">IFERROR(INDEX('Raw Data - Positions'!$A$8:$A$5924,SMALL(IF('Raw Data - Positions'!$E$8:$E$5924=$C$2,ROW('Raw Data - Positions'!$E$8:$E$5924)-7,""),ROWS($B$19:B170))),"")</f>
        <v/>
      </c>
      <c r="C170" t="str">
        <f>IFERROR(VLOOKUP(B170,'Raw Data - Positions'!$A$8:$B$9833,2,FALSE),"")</f>
        <v/>
      </c>
      <c r="D170" s="30" t="str">
        <f>IFERROR(VLOOKUP(B170,Benchmark!$O$2:$Q$1000,3,FALSE),"")</f>
        <v/>
      </c>
      <c r="E170" t="str" cm="1">
        <f t="array" ref="E170">IFERROR(INDEX('Raw Data - Positions'!$D$8:$D$5924,SMALL(IF('Raw Data - Positions'!$E$8:$E$5924=$C$2,ROW('Raw Data - Positions'!$E$8:$E$5924)-7,""),ROWS($E$19:$E170))),"")</f>
        <v/>
      </c>
      <c r="F170" s="1" t="str" cm="1">
        <f t="array" ref="F170">IFERROR(INDEX('Raw Data - Positions'!$H$8:$H$5924,SMALL(IF('Raw Data - Positions'!$E$8:$E$5924=$C$2,ROW('Raw Data - Positions'!$E$8:$E$5924)-7,""),ROWS($F$19:$F170))),"")</f>
        <v/>
      </c>
      <c r="G170" s="64" t="str">
        <f t="shared" si="10"/>
        <v/>
      </c>
      <c r="H170" s="32" t="str" cm="1">
        <f t="array" ref="H170">IFERROR(IF($D170="Bond",IFERROR(INDEX('Raw Data - Positions'!$I$8:$I$5924,SMALL(IF('Raw Data - Positions'!$E$8:$E$5924=$C$2,ROW('Raw Data - Positions'!$E$8:$E$5924)-7,""),ROWS($H$19:$H170))),""),$E170*$F170),"")</f>
        <v/>
      </c>
    </row>
    <row r="171" spans="2:8">
      <c r="B171" t="str" cm="1">
        <f t="array" ref="B171">IFERROR(INDEX('Raw Data - Positions'!$A$8:$A$5924,SMALL(IF('Raw Data - Positions'!$E$8:$E$5924=$C$2,ROW('Raw Data - Positions'!$E$8:$E$5924)-7,""),ROWS($B$19:B171))),"")</f>
        <v/>
      </c>
      <c r="C171" t="str">
        <f>IFERROR(VLOOKUP(B171,'Raw Data - Positions'!$A$8:$B$9833,2,FALSE),"")</f>
        <v/>
      </c>
      <c r="D171" s="30" t="str">
        <f>IFERROR(VLOOKUP(B171,Benchmark!$O$2:$Q$1000,3,FALSE),"")</f>
        <v/>
      </c>
      <c r="E171" t="str" cm="1">
        <f t="array" ref="E171">IFERROR(INDEX('Raw Data - Positions'!$D$8:$D$5924,SMALL(IF('Raw Data - Positions'!$E$8:$E$5924=$C$2,ROW('Raw Data - Positions'!$E$8:$E$5924)-7,""),ROWS($E$19:$E171))),"")</f>
        <v/>
      </c>
      <c r="F171" s="1" t="str" cm="1">
        <f t="array" ref="F171">IFERROR(INDEX('Raw Data - Positions'!$H$8:$H$5924,SMALL(IF('Raw Data - Positions'!$E$8:$E$5924=$C$2,ROW('Raw Data - Positions'!$E$8:$E$5924)-7,""),ROWS($F$19:$F171))),"")</f>
        <v/>
      </c>
      <c r="G171" s="64" t="str">
        <f t="shared" si="10"/>
        <v/>
      </c>
      <c r="H171" s="32" t="str" cm="1">
        <f t="array" ref="H171">IFERROR(IF($D171="Bond",IFERROR(INDEX('Raw Data - Positions'!$I$8:$I$5924,SMALL(IF('Raw Data - Positions'!$E$8:$E$5924=$C$2,ROW('Raw Data - Positions'!$E$8:$E$5924)-7,""),ROWS($H$19:$H171))),""),$E171*$F171),"")</f>
        <v/>
      </c>
    </row>
    <row r="172" spans="2:8">
      <c r="B172" t="str" cm="1">
        <f t="array" ref="B172">IFERROR(INDEX('Raw Data - Positions'!$A$8:$A$5924,SMALL(IF('Raw Data - Positions'!$E$8:$E$5924=$C$2,ROW('Raw Data - Positions'!$E$8:$E$5924)-7,""),ROWS($B$19:B172))),"")</f>
        <v/>
      </c>
      <c r="C172" t="str">
        <f>IFERROR(VLOOKUP(B172,'Raw Data - Positions'!$A$8:$B$9833,2,FALSE),"")</f>
        <v/>
      </c>
      <c r="D172" s="30" t="str">
        <f>IFERROR(VLOOKUP(B172,Benchmark!$O$2:$Q$1000,3,FALSE),"")</f>
        <v/>
      </c>
      <c r="E172" t="str" cm="1">
        <f t="array" ref="E172">IFERROR(INDEX('Raw Data - Positions'!$D$8:$D$5924,SMALL(IF('Raw Data - Positions'!$E$8:$E$5924=$C$2,ROW('Raw Data - Positions'!$E$8:$E$5924)-7,""),ROWS($E$19:$E172))),"")</f>
        <v/>
      </c>
      <c r="F172" s="1" t="str" cm="1">
        <f t="array" ref="F172">IFERROR(INDEX('Raw Data - Positions'!$H$8:$H$5924,SMALL(IF('Raw Data - Positions'!$E$8:$E$5924=$C$2,ROW('Raw Data - Positions'!$E$8:$E$5924)-7,""),ROWS($F$19:$F172))),"")</f>
        <v/>
      </c>
      <c r="G172" s="64" t="str">
        <f t="shared" si="10"/>
        <v/>
      </c>
      <c r="H172" s="32" t="str" cm="1">
        <f t="array" ref="H172">IFERROR(IF($D172="Bond",IFERROR(INDEX('Raw Data - Positions'!$I$8:$I$5924,SMALL(IF('Raw Data - Positions'!$E$8:$E$5924=$C$2,ROW('Raw Data - Positions'!$E$8:$E$5924)-7,""),ROWS($H$19:$H172))),""),$E172*$F172),"")</f>
        <v/>
      </c>
    </row>
    <row r="173" spans="2:8">
      <c r="B173" t="str" cm="1">
        <f t="array" ref="B173">IFERROR(INDEX('Raw Data - Positions'!$A$8:$A$5924,SMALL(IF('Raw Data - Positions'!$E$8:$E$5924=$C$2,ROW('Raw Data - Positions'!$E$8:$E$5924)-7,""),ROWS($B$19:B173))),"")</f>
        <v/>
      </c>
      <c r="C173" t="str">
        <f>IFERROR(VLOOKUP(B173,'Raw Data - Positions'!$A$8:$B$9833,2,FALSE),"")</f>
        <v/>
      </c>
      <c r="D173" s="30" t="str">
        <f>IFERROR(VLOOKUP(B173,Benchmark!$O$2:$Q$1000,3,FALSE),"")</f>
        <v/>
      </c>
      <c r="E173" t="str" cm="1">
        <f t="array" ref="E173">IFERROR(INDEX('Raw Data - Positions'!$D$8:$D$5924,SMALL(IF('Raw Data - Positions'!$E$8:$E$5924=$C$2,ROW('Raw Data - Positions'!$E$8:$E$5924)-7,""),ROWS($E$19:$E173))),"")</f>
        <v/>
      </c>
      <c r="F173" s="1" t="str" cm="1">
        <f t="array" ref="F173">IFERROR(INDEX('Raw Data - Positions'!$H$8:$H$5924,SMALL(IF('Raw Data - Positions'!$E$8:$E$5924=$C$2,ROW('Raw Data - Positions'!$E$8:$E$5924)-7,""),ROWS($F$19:$F173))),"")</f>
        <v/>
      </c>
      <c r="G173" s="64" t="str">
        <f t="shared" si="10"/>
        <v/>
      </c>
      <c r="H173" s="32" t="str" cm="1">
        <f t="array" ref="H173">IFERROR(IF($D173="Bond",IFERROR(INDEX('Raw Data - Positions'!$I$8:$I$5924,SMALL(IF('Raw Data - Positions'!$E$8:$E$5924=$C$2,ROW('Raw Data - Positions'!$E$8:$E$5924)-7,""),ROWS($H$19:$H173))),""),$E173*$F173),"")</f>
        <v/>
      </c>
    </row>
    <row r="174" spans="2:8">
      <c r="B174" t="str" cm="1">
        <f t="array" ref="B174">IFERROR(INDEX('Raw Data - Positions'!$A$8:$A$5924,SMALL(IF('Raw Data - Positions'!$E$8:$E$5924=$C$2,ROW('Raw Data - Positions'!$E$8:$E$5924)-7,""),ROWS($B$19:B174))),"")</f>
        <v/>
      </c>
      <c r="C174" t="str">
        <f>IFERROR(VLOOKUP(B174,'Raw Data - Positions'!$A$8:$B$9833,2,FALSE),"")</f>
        <v/>
      </c>
      <c r="D174" s="30" t="str">
        <f>IFERROR(VLOOKUP(B174,Benchmark!$O$2:$Q$1000,3,FALSE),"")</f>
        <v/>
      </c>
      <c r="E174" t="str" cm="1">
        <f t="array" ref="E174">IFERROR(INDEX('Raw Data - Positions'!$D$8:$D$5924,SMALL(IF('Raw Data - Positions'!$E$8:$E$5924=$C$2,ROW('Raw Data - Positions'!$E$8:$E$5924)-7,""),ROWS($E$19:$E174))),"")</f>
        <v/>
      </c>
      <c r="F174" s="1" t="str" cm="1">
        <f t="array" ref="F174">IFERROR(INDEX('Raw Data - Positions'!$H$8:$H$5924,SMALL(IF('Raw Data - Positions'!$E$8:$E$5924=$C$2,ROW('Raw Data - Positions'!$E$8:$E$5924)-7,""),ROWS($F$19:$F174))),"")</f>
        <v/>
      </c>
      <c r="G174" s="64" t="str">
        <f t="shared" si="10"/>
        <v/>
      </c>
      <c r="H174" s="32" t="str" cm="1">
        <f t="array" ref="H174">IFERROR(IF($D174="Bond",IFERROR(INDEX('Raw Data - Positions'!$I$8:$I$5924,SMALL(IF('Raw Data - Positions'!$E$8:$E$5924=$C$2,ROW('Raw Data - Positions'!$E$8:$E$5924)-7,""),ROWS($H$19:$H174))),""),$E174*$F174),"")</f>
        <v/>
      </c>
    </row>
    <row r="175" spans="2:8">
      <c r="B175" t="str" cm="1">
        <f t="array" ref="B175">IFERROR(INDEX('Raw Data - Positions'!$A$8:$A$5924,SMALL(IF('Raw Data - Positions'!$E$8:$E$5924=$C$2,ROW('Raw Data - Positions'!$E$8:$E$5924)-7,""),ROWS($B$19:B175))),"")</f>
        <v/>
      </c>
      <c r="C175" t="str">
        <f>IFERROR(VLOOKUP(B175,'Raw Data - Positions'!$A$8:$B$9833,2,FALSE),"")</f>
        <v/>
      </c>
      <c r="D175" s="30" t="str">
        <f>IFERROR(VLOOKUP(B175,Benchmark!$O$2:$Q$1000,3,FALSE),"")</f>
        <v/>
      </c>
      <c r="E175" t="str" cm="1">
        <f t="array" ref="E175">IFERROR(INDEX('Raw Data - Positions'!$D$8:$D$5924,SMALL(IF('Raw Data - Positions'!$E$8:$E$5924=$C$2,ROW('Raw Data - Positions'!$E$8:$E$5924)-7,""),ROWS($E$19:$E175))),"")</f>
        <v/>
      </c>
      <c r="F175" s="1" t="str" cm="1">
        <f t="array" ref="F175">IFERROR(INDEX('Raw Data - Positions'!$H$8:$H$5924,SMALL(IF('Raw Data - Positions'!$E$8:$E$5924=$C$2,ROW('Raw Data - Positions'!$E$8:$E$5924)-7,""),ROWS($F$19:$F175))),"")</f>
        <v/>
      </c>
      <c r="G175" s="64" t="str">
        <f t="shared" si="10"/>
        <v/>
      </c>
      <c r="H175" s="32" t="str" cm="1">
        <f t="array" ref="H175">IFERROR(IF($D175="Bond",IFERROR(INDEX('Raw Data - Positions'!$I$8:$I$5924,SMALL(IF('Raw Data - Positions'!$E$8:$E$5924=$C$2,ROW('Raw Data - Positions'!$E$8:$E$5924)-7,""),ROWS($H$19:$H175))),""),$E175*$F175),"")</f>
        <v/>
      </c>
    </row>
    <row r="176" spans="2:8">
      <c r="B176" t="str" cm="1">
        <f t="array" ref="B176">IFERROR(INDEX('Raw Data - Positions'!$A$8:$A$5924,SMALL(IF('Raw Data - Positions'!$E$8:$E$5924=$C$2,ROW('Raw Data - Positions'!$E$8:$E$5924)-7,""),ROWS($B$19:B176))),"")</f>
        <v/>
      </c>
      <c r="C176" t="str">
        <f>IFERROR(VLOOKUP(B176,'Raw Data - Positions'!$A$8:$B$9833,2,FALSE),"")</f>
        <v/>
      </c>
      <c r="D176" s="30" t="str">
        <f>IFERROR(VLOOKUP(B176,Benchmark!$O$2:$Q$1000,3,FALSE),"")</f>
        <v/>
      </c>
      <c r="E176" t="str" cm="1">
        <f t="array" ref="E176">IFERROR(INDEX('Raw Data - Positions'!$D$8:$D$5924,SMALL(IF('Raw Data - Positions'!$E$8:$E$5924=$C$2,ROW('Raw Data - Positions'!$E$8:$E$5924)-7,""),ROWS($E$19:$E176))),"")</f>
        <v/>
      </c>
      <c r="F176" s="1" t="str" cm="1">
        <f t="array" ref="F176">IFERROR(INDEX('Raw Data - Positions'!$H$8:$H$5924,SMALL(IF('Raw Data - Positions'!$E$8:$E$5924=$C$2,ROW('Raw Data - Positions'!$E$8:$E$5924)-7,""),ROWS($F$19:$F176))),"")</f>
        <v/>
      </c>
      <c r="G176" s="64" t="str">
        <f t="shared" si="10"/>
        <v/>
      </c>
      <c r="H176" s="32" t="str" cm="1">
        <f t="array" ref="H176">IFERROR(IF($D176="Bond",IFERROR(INDEX('Raw Data - Positions'!$I$8:$I$5924,SMALL(IF('Raw Data - Positions'!$E$8:$E$5924=$C$2,ROW('Raw Data - Positions'!$E$8:$E$5924)-7,""),ROWS($H$19:$H176))),""),$E176*$F176),"")</f>
        <v/>
      </c>
    </row>
    <row r="177" spans="2:8">
      <c r="B177" t="str" cm="1">
        <f t="array" ref="B177">IFERROR(INDEX('Raw Data - Positions'!$A$8:$A$5924,SMALL(IF('Raw Data - Positions'!$E$8:$E$5924=$C$2,ROW('Raw Data - Positions'!$E$8:$E$5924)-7,""),ROWS($B$19:B177))),"")</f>
        <v/>
      </c>
      <c r="C177" t="str">
        <f>IFERROR(VLOOKUP(B177,'Raw Data - Positions'!$A$8:$B$9833,2,FALSE),"")</f>
        <v/>
      </c>
      <c r="D177" s="30" t="str">
        <f>IFERROR(VLOOKUP(B177,Benchmark!$O$2:$Q$1000,3,FALSE),"")</f>
        <v/>
      </c>
      <c r="E177" t="str" cm="1">
        <f t="array" ref="E177">IFERROR(INDEX('Raw Data - Positions'!$D$8:$D$5924,SMALL(IF('Raw Data - Positions'!$E$8:$E$5924=$C$2,ROW('Raw Data - Positions'!$E$8:$E$5924)-7,""),ROWS($E$19:$E177))),"")</f>
        <v/>
      </c>
      <c r="F177" s="1" t="str" cm="1">
        <f t="array" ref="F177">IFERROR(INDEX('Raw Data - Positions'!$H$8:$H$5924,SMALL(IF('Raw Data - Positions'!$E$8:$E$5924=$C$2,ROW('Raw Data - Positions'!$E$8:$E$5924)-7,""),ROWS($F$19:$F177))),"")</f>
        <v/>
      </c>
      <c r="G177" s="64" t="str">
        <f t="shared" si="10"/>
        <v/>
      </c>
      <c r="H177" s="32" t="str" cm="1">
        <f t="array" ref="H177">IFERROR(IF($D177="Bond",IFERROR(INDEX('Raw Data - Positions'!$I$8:$I$5924,SMALL(IF('Raw Data - Positions'!$E$8:$E$5924=$C$2,ROW('Raw Data - Positions'!$E$8:$E$5924)-7,""),ROWS($H$19:$H177))),""),$E177*$F177),"")</f>
        <v/>
      </c>
    </row>
    <row r="178" spans="2:8">
      <c r="B178" t="str" cm="1">
        <f t="array" ref="B178">IFERROR(INDEX('Raw Data - Positions'!$A$8:$A$5924,SMALL(IF('Raw Data - Positions'!$E$8:$E$5924=$C$2,ROW('Raw Data - Positions'!$E$8:$E$5924)-7,""),ROWS($B$19:B178))),"")</f>
        <v/>
      </c>
      <c r="C178" t="str">
        <f>IFERROR(VLOOKUP(B178,'Raw Data - Positions'!$A$8:$B$9833,2,FALSE),"")</f>
        <v/>
      </c>
      <c r="D178" s="30" t="str">
        <f>IFERROR(VLOOKUP(B178,Benchmark!$O$2:$Q$1000,3,FALSE),"")</f>
        <v/>
      </c>
      <c r="E178" t="str" cm="1">
        <f t="array" ref="E178">IFERROR(INDEX('Raw Data - Positions'!$D$8:$D$5924,SMALL(IF('Raw Data - Positions'!$E$8:$E$5924=$C$2,ROW('Raw Data - Positions'!$E$8:$E$5924)-7,""),ROWS($E$19:$E178))),"")</f>
        <v/>
      </c>
      <c r="F178" s="1" t="str" cm="1">
        <f t="array" ref="F178">IFERROR(INDEX('Raw Data - Positions'!$H$8:$H$5924,SMALL(IF('Raw Data - Positions'!$E$8:$E$5924=$C$2,ROW('Raw Data - Positions'!$E$8:$E$5924)-7,""),ROWS($F$19:$F178))),"")</f>
        <v/>
      </c>
      <c r="G178" s="64" t="str">
        <f t="shared" si="10"/>
        <v/>
      </c>
      <c r="H178" s="32" t="str" cm="1">
        <f t="array" ref="H178">IFERROR(IF($D178="Bond",IFERROR(INDEX('Raw Data - Positions'!$I$8:$I$5924,SMALL(IF('Raw Data - Positions'!$E$8:$E$5924=$C$2,ROW('Raw Data - Positions'!$E$8:$E$5924)-7,""),ROWS($H$19:$H178))),""),$E178*$F178),"")</f>
        <v/>
      </c>
    </row>
    <row r="179" spans="2:8">
      <c r="B179" t="str" cm="1">
        <f t="array" ref="B179">IFERROR(INDEX('Raw Data - Positions'!$A$8:$A$5924,SMALL(IF('Raw Data - Positions'!$E$8:$E$5924=$C$2,ROW('Raw Data - Positions'!$E$8:$E$5924)-7,""),ROWS($B$19:B179))),"")</f>
        <v/>
      </c>
      <c r="C179" t="str">
        <f>IFERROR(VLOOKUP(B179,'Raw Data - Positions'!$A$8:$B$9833,2,FALSE),"")</f>
        <v/>
      </c>
      <c r="D179" s="30" t="str">
        <f>IFERROR(VLOOKUP(B179,Benchmark!$O$2:$Q$1000,3,FALSE),"")</f>
        <v/>
      </c>
      <c r="E179" t="str" cm="1">
        <f t="array" ref="E179">IFERROR(INDEX('Raw Data - Positions'!$D$8:$D$5924,SMALL(IF('Raw Data - Positions'!$E$8:$E$5924=$C$2,ROW('Raw Data - Positions'!$E$8:$E$5924)-7,""),ROWS($E$19:$E179))),"")</f>
        <v/>
      </c>
      <c r="F179" s="1" t="str" cm="1">
        <f t="array" ref="F179">IFERROR(INDEX('Raw Data - Positions'!$H$8:$H$5924,SMALL(IF('Raw Data - Positions'!$E$8:$E$5924=$C$2,ROW('Raw Data - Positions'!$E$8:$E$5924)-7,""),ROWS($F$19:$F179))),"")</f>
        <v/>
      </c>
      <c r="G179" s="64" t="str">
        <f t="shared" si="10"/>
        <v/>
      </c>
      <c r="H179" s="32" t="str" cm="1">
        <f t="array" ref="H179">IFERROR(IF($D179="Bond",IFERROR(INDEX('Raw Data - Positions'!$I$8:$I$5924,SMALL(IF('Raw Data - Positions'!$E$8:$E$5924=$C$2,ROW('Raw Data - Positions'!$E$8:$E$5924)-7,""),ROWS($H$19:$H179))),""),$E179*$F179),"")</f>
        <v/>
      </c>
    </row>
    <row r="180" spans="2:8">
      <c r="B180" t="str" cm="1">
        <f t="array" ref="B180">IFERROR(INDEX('Raw Data - Positions'!$A$8:$A$5924,SMALL(IF('Raw Data - Positions'!$E$8:$E$5924=$C$2,ROW('Raw Data - Positions'!$E$8:$E$5924)-7,""),ROWS($B$19:B180))),"")</f>
        <v/>
      </c>
      <c r="C180" t="str">
        <f>IFERROR(VLOOKUP(B180,'Raw Data - Positions'!$A$8:$B$9833,2,FALSE),"")</f>
        <v/>
      </c>
      <c r="D180" s="30" t="str">
        <f>IFERROR(VLOOKUP(B180,Benchmark!$O$2:$Q$1000,3,FALSE),"")</f>
        <v/>
      </c>
      <c r="E180" t="str" cm="1">
        <f t="array" ref="E180">IFERROR(INDEX('Raw Data - Positions'!$D$8:$D$5924,SMALL(IF('Raw Data - Positions'!$E$8:$E$5924=$C$2,ROW('Raw Data - Positions'!$E$8:$E$5924)-7,""),ROWS($E$19:$E180))),"")</f>
        <v/>
      </c>
      <c r="F180" s="1" t="str" cm="1">
        <f t="array" ref="F180">IFERROR(INDEX('Raw Data - Positions'!$H$8:$H$5924,SMALL(IF('Raw Data - Positions'!$E$8:$E$5924=$C$2,ROW('Raw Data - Positions'!$E$8:$E$5924)-7,""),ROWS($F$19:$F180))),"")</f>
        <v/>
      </c>
      <c r="G180" s="64" t="str">
        <f t="shared" si="10"/>
        <v/>
      </c>
      <c r="H180" s="32" t="str" cm="1">
        <f t="array" ref="H180">IFERROR(IF($D180="Bond",IFERROR(INDEX('Raw Data - Positions'!$I$8:$I$5924,SMALL(IF('Raw Data - Positions'!$E$8:$E$5924=$C$2,ROW('Raw Data - Positions'!$E$8:$E$5924)-7,""),ROWS($H$19:$H180))),""),$E180*$F180),"")</f>
        <v/>
      </c>
    </row>
    <row r="181" spans="2:8">
      <c r="B181" t="str" cm="1">
        <f t="array" ref="B181">IFERROR(INDEX('Raw Data - Positions'!$A$8:$A$5924,SMALL(IF('Raw Data - Positions'!$E$8:$E$5924=$C$2,ROW('Raw Data - Positions'!$E$8:$E$5924)-7,""),ROWS($B$19:B181))),"")</f>
        <v/>
      </c>
      <c r="C181" t="str">
        <f>IFERROR(VLOOKUP(B181,'Raw Data - Positions'!$A$8:$B$9833,2,FALSE),"")</f>
        <v/>
      </c>
      <c r="D181" s="30" t="str">
        <f>IFERROR(VLOOKUP(B181,Benchmark!$O$2:$Q$1000,3,FALSE),"")</f>
        <v/>
      </c>
      <c r="E181" t="str" cm="1">
        <f t="array" ref="E181">IFERROR(INDEX('Raw Data - Positions'!$D$8:$D$5924,SMALL(IF('Raw Data - Positions'!$E$8:$E$5924=$C$2,ROW('Raw Data - Positions'!$E$8:$E$5924)-7,""),ROWS($E$19:$E181))),"")</f>
        <v/>
      </c>
      <c r="F181" s="1" t="str" cm="1">
        <f t="array" ref="F181">IFERROR(INDEX('Raw Data - Positions'!$H$8:$H$5924,SMALL(IF('Raw Data - Positions'!$E$8:$E$5924=$C$2,ROW('Raw Data - Positions'!$E$8:$E$5924)-7,""),ROWS($F$19:$F181))),"")</f>
        <v/>
      </c>
      <c r="G181" s="64" t="str">
        <f t="shared" si="10"/>
        <v/>
      </c>
      <c r="H181" s="32" t="str" cm="1">
        <f t="array" ref="H181">IFERROR(IF($D181="Bond",IFERROR(INDEX('Raw Data - Positions'!$I$8:$I$5924,SMALL(IF('Raw Data - Positions'!$E$8:$E$5924=$C$2,ROW('Raw Data - Positions'!$E$8:$E$5924)-7,""),ROWS($H$19:$H181))),""),$E181*$F181),"")</f>
        <v/>
      </c>
    </row>
    <row r="182" spans="2:8">
      <c r="B182" t="str" cm="1">
        <f t="array" ref="B182">IFERROR(INDEX('Raw Data - Positions'!$A$8:$A$5924,SMALL(IF('Raw Data - Positions'!$E$8:$E$5924=$C$2,ROW('Raw Data - Positions'!$E$8:$E$5924)-7,""),ROWS($B$19:B182))),"")</f>
        <v/>
      </c>
      <c r="C182" t="str">
        <f>IFERROR(VLOOKUP(B182,'Raw Data - Positions'!$A$8:$B$9833,2,FALSE),"")</f>
        <v/>
      </c>
      <c r="D182" s="30" t="str">
        <f>IFERROR(VLOOKUP(B182,Benchmark!$O$2:$Q$1000,3,FALSE),"")</f>
        <v/>
      </c>
      <c r="E182" t="str" cm="1">
        <f t="array" ref="E182">IFERROR(INDEX('Raw Data - Positions'!$D$8:$D$5924,SMALL(IF('Raw Data - Positions'!$E$8:$E$5924=$C$2,ROW('Raw Data - Positions'!$E$8:$E$5924)-7,""),ROWS($E$19:$E182))),"")</f>
        <v/>
      </c>
      <c r="F182" s="1" t="str" cm="1">
        <f t="array" ref="F182">IFERROR(INDEX('Raw Data - Positions'!$H$8:$H$5924,SMALL(IF('Raw Data - Positions'!$E$8:$E$5924=$C$2,ROW('Raw Data - Positions'!$E$8:$E$5924)-7,""),ROWS($F$19:$F182))),"")</f>
        <v/>
      </c>
      <c r="G182" s="64" t="str">
        <f t="shared" si="10"/>
        <v/>
      </c>
      <c r="H182" s="32" t="str" cm="1">
        <f t="array" ref="H182">IFERROR(IF($D182="Bond",IFERROR(INDEX('Raw Data - Positions'!$I$8:$I$5924,SMALL(IF('Raw Data - Positions'!$E$8:$E$5924=$C$2,ROW('Raw Data - Positions'!$E$8:$E$5924)-7,""),ROWS($H$19:$H182))),""),$E182*$F182),"")</f>
        <v/>
      </c>
    </row>
    <row r="183" spans="2:8">
      <c r="B183" t="str" cm="1">
        <f t="array" ref="B183">IFERROR(INDEX('Raw Data - Positions'!$A$8:$A$5924,SMALL(IF('Raw Data - Positions'!$E$8:$E$5924=$C$2,ROW('Raw Data - Positions'!$E$8:$E$5924)-7,""),ROWS($B$19:B183))),"")</f>
        <v/>
      </c>
      <c r="C183" t="str">
        <f>IFERROR(VLOOKUP(B183,'Raw Data - Positions'!$A$8:$B$9833,2,FALSE),"")</f>
        <v/>
      </c>
      <c r="D183" s="30" t="str">
        <f>IFERROR(VLOOKUP(B183,Benchmark!$O$2:$Q$1000,3,FALSE),"")</f>
        <v/>
      </c>
      <c r="E183" t="str" cm="1">
        <f t="array" ref="E183">IFERROR(INDEX('Raw Data - Positions'!$D$8:$D$5924,SMALL(IF('Raw Data - Positions'!$E$8:$E$5924=$C$2,ROW('Raw Data - Positions'!$E$8:$E$5924)-7,""),ROWS($E$19:$E183))),"")</f>
        <v/>
      </c>
      <c r="F183" s="1" t="str" cm="1">
        <f t="array" ref="F183">IFERROR(INDEX('Raw Data - Positions'!$H$8:$H$5924,SMALL(IF('Raw Data - Positions'!$E$8:$E$5924=$C$2,ROW('Raw Data - Positions'!$E$8:$E$5924)-7,""),ROWS($F$19:$F183))),"")</f>
        <v/>
      </c>
      <c r="G183" s="64" t="str">
        <f t="shared" si="10"/>
        <v/>
      </c>
      <c r="H183" s="32" t="str" cm="1">
        <f t="array" ref="H183">IFERROR(IF($D183="Bond",IFERROR(INDEX('Raw Data - Positions'!$I$8:$I$5924,SMALL(IF('Raw Data - Positions'!$E$8:$E$5924=$C$2,ROW('Raw Data - Positions'!$E$8:$E$5924)-7,""),ROWS($H$19:$H183))),""),$E183*$F183),"")</f>
        <v/>
      </c>
    </row>
    <row r="184" spans="2:8">
      <c r="B184" t="str" cm="1">
        <f t="array" ref="B184">IFERROR(INDEX('Raw Data - Positions'!$A$8:$A$5924,SMALL(IF('Raw Data - Positions'!$E$8:$E$5924=$C$2,ROW('Raw Data - Positions'!$E$8:$E$5924)-7,""),ROWS($B$19:B184))),"")</f>
        <v/>
      </c>
      <c r="C184" t="str">
        <f>IFERROR(VLOOKUP(B184,'Raw Data - Positions'!$A$8:$B$9833,2,FALSE),"")</f>
        <v/>
      </c>
      <c r="D184" s="30" t="str">
        <f>IFERROR(VLOOKUP(B184,Benchmark!$O$2:$Q$1000,3,FALSE),"")</f>
        <v/>
      </c>
      <c r="E184" t="str" cm="1">
        <f t="array" ref="E184">IFERROR(INDEX('Raw Data - Positions'!$D$8:$D$5924,SMALL(IF('Raw Data - Positions'!$E$8:$E$5924=$C$2,ROW('Raw Data - Positions'!$E$8:$E$5924)-7,""),ROWS($E$19:$E184))),"")</f>
        <v/>
      </c>
      <c r="F184" s="1" t="str" cm="1">
        <f t="array" ref="F184">IFERROR(INDEX('Raw Data - Positions'!$H$8:$H$5924,SMALL(IF('Raw Data - Positions'!$E$8:$E$5924=$C$2,ROW('Raw Data - Positions'!$E$8:$E$5924)-7,""),ROWS($F$19:$F184))),"")</f>
        <v/>
      </c>
      <c r="G184" s="64" t="str">
        <f t="shared" si="10"/>
        <v/>
      </c>
      <c r="H184" s="32" t="str" cm="1">
        <f t="array" ref="H184">IFERROR(IF($D184="Bond",IFERROR(INDEX('Raw Data - Positions'!$I$8:$I$5924,SMALL(IF('Raw Data - Positions'!$E$8:$E$5924=$C$2,ROW('Raw Data - Positions'!$E$8:$E$5924)-7,""),ROWS($H$19:$H184))),""),$E184*$F184),"")</f>
        <v/>
      </c>
    </row>
    <row r="185" spans="2:8">
      <c r="B185" t="str" cm="1">
        <f t="array" ref="B185">IFERROR(INDEX('Raw Data - Positions'!$A$8:$A$5924,SMALL(IF('Raw Data - Positions'!$E$8:$E$5924=$C$2,ROW('Raw Data - Positions'!$E$8:$E$5924)-7,""),ROWS($B$19:B185))),"")</f>
        <v/>
      </c>
      <c r="C185" t="str">
        <f>IFERROR(VLOOKUP(B185,'Raw Data - Positions'!$A$8:$B$9833,2,FALSE),"")</f>
        <v/>
      </c>
      <c r="D185" s="30" t="str">
        <f>IFERROR(VLOOKUP(B185,Benchmark!$O$2:$Q$1000,3,FALSE),"")</f>
        <v/>
      </c>
      <c r="E185" t="str" cm="1">
        <f t="array" ref="E185">IFERROR(INDEX('Raw Data - Positions'!$D$8:$D$5924,SMALL(IF('Raw Data - Positions'!$E$8:$E$5924=$C$2,ROW('Raw Data - Positions'!$E$8:$E$5924)-7,""),ROWS($E$19:$E185))),"")</f>
        <v/>
      </c>
      <c r="F185" s="1" t="str" cm="1">
        <f t="array" ref="F185">IFERROR(INDEX('Raw Data - Positions'!$H$8:$H$5924,SMALL(IF('Raw Data - Positions'!$E$8:$E$5924=$C$2,ROW('Raw Data - Positions'!$E$8:$E$5924)-7,""),ROWS($F$19:$F185))),"")</f>
        <v/>
      </c>
      <c r="G185" s="64" t="str">
        <f t="shared" si="10"/>
        <v/>
      </c>
      <c r="H185" s="32" t="str" cm="1">
        <f t="array" ref="H185">IFERROR(IF($D185="Bond",IFERROR(INDEX('Raw Data - Positions'!$I$8:$I$5924,SMALL(IF('Raw Data - Positions'!$E$8:$E$5924=$C$2,ROW('Raw Data - Positions'!$E$8:$E$5924)-7,""),ROWS($H$19:$H185))),""),$E185*$F185),"")</f>
        <v/>
      </c>
    </row>
    <row r="186" spans="2:8">
      <c r="B186" t="str" cm="1">
        <f t="array" ref="B186">IFERROR(INDEX('Raw Data - Positions'!$A$8:$A$5924,SMALL(IF('Raw Data - Positions'!$E$8:$E$5924=$C$2,ROW('Raw Data - Positions'!$E$8:$E$5924)-7,""),ROWS($B$19:B186))),"")</f>
        <v/>
      </c>
      <c r="C186" t="str">
        <f>IFERROR(VLOOKUP(B186,'Raw Data - Positions'!$A$8:$B$9833,2,FALSE),"")</f>
        <v/>
      </c>
      <c r="D186" s="30" t="str">
        <f>IFERROR(VLOOKUP(B186,Benchmark!$O$2:$Q$1000,3,FALSE),"")</f>
        <v/>
      </c>
      <c r="E186" t="str" cm="1">
        <f t="array" ref="E186">IFERROR(INDEX('Raw Data - Positions'!$D$8:$D$5924,SMALL(IF('Raw Data - Positions'!$E$8:$E$5924=$C$2,ROW('Raw Data - Positions'!$E$8:$E$5924)-7,""),ROWS($E$19:$E186))),"")</f>
        <v/>
      </c>
      <c r="F186" s="1" t="str" cm="1">
        <f t="array" ref="F186">IFERROR(INDEX('Raw Data - Positions'!$H$8:$H$5924,SMALL(IF('Raw Data - Positions'!$E$8:$E$5924=$C$2,ROW('Raw Data - Positions'!$E$8:$E$5924)-7,""),ROWS($F$19:$F186))),"")</f>
        <v/>
      </c>
      <c r="G186" s="64" t="str">
        <f t="shared" si="10"/>
        <v/>
      </c>
      <c r="H186" s="32" t="str" cm="1">
        <f t="array" ref="H186">IFERROR(IF($D186="Bond",IFERROR(INDEX('Raw Data - Positions'!$I$8:$I$5924,SMALL(IF('Raw Data - Positions'!$E$8:$E$5924=$C$2,ROW('Raw Data - Positions'!$E$8:$E$5924)-7,""),ROWS($H$19:$H186))),""),$E186*$F186),"")</f>
        <v/>
      </c>
    </row>
    <row r="187" spans="2:8">
      <c r="B187" t="str" cm="1">
        <f t="array" ref="B187">IFERROR(INDEX('Raw Data - Positions'!$A$8:$A$5924,SMALL(IF('Raw Data - Positions'!$E$8:$E$5924=$C$2,ROW('Raw Data - Positions'!$E$8:$E$5924)-7,""),ROWS($B$19:B187))),"")</f>
        <v/>
      </c>
      <c r="C187" t="str">
        <f>IFERROR(VLOOKUP(B187,'Raw Data - Positions'!$A$8:$B$9833,2,FALSE),"")</f>
        <v/>
      </c>
      <c r="D187" s="30" t="str">
        <f>IFERROR(VLOOKUP(B187,Benchmark!$O$2:$Q$1000,3,FALSE),"")</f>
        <v/>
      </c>
      <c r="E187" t="str" cm="1">
        <f t="array" ref="E187">IFERROR(INDEX('Raw Data - Positions'!$D$8:$D$5924,SMALL(IF('Raw Data - Positions'!$E$8:$E$5924=$C$2,ROW('Raw Data - Positions'!$E$8:$E$5924)-7,""),ROWS($E$19:$E187))),"")</f>
        <v/>
      </c>
      <c r="F187" s="1" t="str" cm="1">
        <f t="array" ref="F187">IFERROR(INDEX('Raw Data - Positions'!$H$8:$H$5924,SMALL(IF('Raw Data - Positions'!$E$8:$E$5924=$C$2,ROW('Raw Data - Positions'!$E$8:$E$5924)-7,""),ROWS($F$19:$F187))),"")</f>
        <v/>
      </c>
      <c r="G187" s="64" t="str">
        <f t="shared" si="10"/>
        <v/>
      </c>
      <c r="H187" s="32" t="str" cm="1">
        <f t="array" ref="H187">IFERROR(IF($D187="Bond",IFERROR(INDEX('Raw Data - Positions'!$I$8:$I$5924,SMALL(IF('Raw Data - Positions'!$E$8:$E$5924=$C$2,ROW('Raw Data - Positions'!$E$8:$E$5924)-7,""),ROWS($H$19:$H187))),""),$E187*$F187),"")</f>
        <v/>
      </c>
    </row>
    <row r="188" spans="2:8">
      <c r="B188" t="str" cm="1">
        <f t="array" ref="B188">IFERROR(INDEX('Raw Data - Positions'!$A$8:$A$5924,SMALL(IF('Raw Data - Positions'!$E$8:$E$5924=$C$2,ROW('Raw Data - Positions'!$E$8:$E$5924)-7,""),ROWS($B$19:B188))),"")</f>
        <v/>
      </c>
      <c r="C188" t="str">
        <f>IFERROR(VLOOKUP(B188,'Raw Data - Positions'!$A$8:$B$9833,2,FALSE),"")</f>
        <v/>
      </c>
      <c r="D188" s="30" t="str">
        <f>IFERROR(VLOOKUP(B188,Benchmark!$O$2:$Q$1000,3,FALSE),"")</f>
        <v/>
      </c>
      <c r="E188" t="str" cm="1">
        <f t="array" ref="E188">IFERROR(INDEX('Raw Data - Positions'!$D$8:$D$5924,SMALL(IF('Raw Data - Positions'!$E$8:$E$5924=$C$2,ROW('Raw Data - Positions'!$E$8:$E$5924)-7,""),ROWS($E$19:$E188))),"")</f>
        <v/>
      </c>
      <c r="F188" s="1" t="str" cm="1">
        <f t="array" ref="F188">IFERROR(INDEX('Raw Data - Positions'!$H$8:$H$5924,SMALL(IF('Raw Data - Positions'!$E$8:$E$5924=$C$2,ROW('Raw Data - Positions'!$E$8:$E$5924)-7,""),ROWS($F$19:$F188))),"")</f>
        <v/>
      </c>
      <c r="G188" s="64" t="str">
        <f t="shared" si="10"/>
        <v/>
      </c>
      <c r="H188" s="32" t="str" cm="1">
        <f t="array" ref="H188">IFERROR(IF($D188="Bond",IFERROR(INDEX('Raw Data - Positions'!$I$8:$I$5924,SMALL(IF('Raw Data - Positions'!$E$8:$E$5924=$C$2,ROW('Raw Data - Positions'!$E$8:$E$5924)-7,""),ROWS($H$19:$H188))),""),$E188*$F188),"")</f>
        <v/>
      </c>
    </row>
    <row r="189" spans="2:8">
      <c r="B189" t="str" cm="1">
        <f t="array" ref="B189">IFERROR(INDEX('Raw Data - Positions'!$A$8:$A$5924,SMALL(IF('Raw Data - Positions'!$E$8:$E$5924=$C$2,ROW('Raw Data - Positions'!$E$8:$E$5924)-7,""),ROWS($B$19:B189))),"")</f>
        <v/>
      </c>
      <c r="C189" t="str">
        <f>IFERROR(VLOOKUP(B189,'Raw Data - Positions'!$A$8:$B$9833,2,FALSE),"")</f>
        <v/>
      </c>
      <c r="D189" s="30" t="str">
        <f>IFERROR(VLOOKUP(B189,Benchmark!$O$2:$Q$1000,3,FALSE),"")</f>
        <v/>
      </c>
      <c r="E189" t="str" cm="1">
        <f t="array" ref="E189">IFERROR(INDEX('Raw Data - Positions'!$D$8:$D$5924,SMALL(IF('Raw Data - Positions'!$E$8:$E$5924=$C$2,ROW('Raw Data - Positions'!$E$8:$E$5924)-7,""),ROWS($E$19:$E189))),"")</f>
        <v/>
      </c>
      <c r="F189" s="1" t="str" cm="1">
        <f t="array" ref="F189">IFERROR(INDEX('Raw Data - Positions'!$H$8:$H$5924,SMALL(IF('Raw Data - Positions'!$E$8:$E$5924=$C$2,ROW('Raw Data - Positions'!$E$8:$E$5924)-7,""),ROWS($F$19:$F189))),"")</f>
        <v/>
      </c>
      <c r="G189" s="64" t="str">
        <f t="shared" si="10"/>
        <v/>
      </c>
      <c r="H189" s="32" t="str" cm="1">
        <f t="array" ref="H189">IFERROR(IF($D189="Bond",IFERROR(INDEX('Raw Data - Positions'!$I$8:$I$5924,SMALL(IF('Raw Data - Positions'!$E$8:$E$5924=$C$2,ROW('Raw Data - Positions'!$E$8:$E$5924)-7,""),ROWS($H$19:$H189))),""),$E189*$F189),"")</f>
        <v/>
      </c>
    </row>
    <row r="190" spans="2:8">
      <c r="B190" t="str" cm="1">
        <f t="array" ref="B190">IFERROR(INDEX('Raw Data - Positions'!$A$8:$A$5924,SMALL(IF('Raw Data - Positions'!$E$8:$E$5924=$C$2,ROW('Raw Data - Positions'!$E$8:$E$5924)-7,""),ROWS($B$19:B190))),"")</f>
        <v/>
      </c>
      <c r="C190" t="str">
        <f>IFERROR(VLOOKUP(B190,'Raw Data - Positions'!$A$8:$B$9833,2,FALSE),"")</f>
        <v/>
      </c>
      <c r="D190" s="30" t="str">
        <f>IFERROR(VLOOKUP(B190,Benchmark!$O$2:$Q$1000,3,FALSE),"")</f>
        <v/>
      </c>
      <c r="E190" t="str" cm="1">
        <f t="array" ref="E190">IFERROR(INDEX('Raw Data - Positions'!$D$8:$D$5924,SMALL(IF('Raw Data - Positions'!$E$8:$E$5924=$C$2,ROW('Raw Data - Positions'!$E$8:$E$5924)-7,""),ROWS($E$19:$E190))),"")</f>
        <v/>
      </c>
      <c r="F190" s="1" t="str" cm="1">
        <f t="array" ref="F190">IFERROR(INDEX('Raw Data - Positions'!$H$8:$H$5924,SMALL(IF('Raw Data - Positions'!$E$8:$E$5924=$C$2,ROW('Raw Data - Positions'!$E$8:$E$5924)-7,""),ROWS($F$19:$F190))),"")</f>
        <v/>
      </c>
      <c r="G190" s="64" t="str">
        <f t="shared" si="10"/>
        <v/>
      </c>
      <c r="H190" s="32" t="str" cm="1">
        <f t="array" ref="H190">IFERROR(IF($D190="Bond",IFERROR(INDEX('Raw Data - Positions'!$I$8:$I$5924,SMALL(IF('Raw Data - Positions'!$E$8:$E$5924=$C$2,ROW('Raw Data - Positions'!$E$8:$E$5924)-7,""),ROWS($H$19:$H190))),""),$E190*$F190),"")</f>
        <v/>
      </c>
    </row>
    <row r="191" spans="2:8">
      <c r="B191" t="str" cm="1">
        <f t="array" ref="B191">IFERROR(INDEX('Raw Data - Positions'!$A$8:$A$5924,SMALL(IF('Raw Data - Positions'!$E$8:$E$5924=$C$2,ROW('Raw Data - Positions'!$E$8:$E$5924)-7,""),ROWS($B$19:B191))),"")</f>
        <v/>
      </c>
      <c r="C191" t="str">
        <f>IFERROR(VLOOKUP(B191,'Raw Data - Positions'!$A$8:$B$9833,2,FALSE),"")</f>
        <v/>
      </c>
      <c r="D191" s="30" t="str">
        <f>IFERROR(VLOOKUP(B191,Benchmark!$O$2:$Q$1000,3,FALSE),"")</f>
        <v/>
      </c>
      <c r="E191" t="str" cm="1">
        <f t="array" ref="E191">IFERROR(INDEX('Raw Data - Positions'!$D$8:$D$5924,SMALL(IF('Raw Data - Positions'!$E$8:$E$5924=$C$2,ROW('Raw Data - Positions'!$E$8:$E$5924)-7,""),ROWS($E$19:$E191))),"")</f>
        <v/>
      </c>
      <c r="F191" s="1" t="str" cm="1">
        <f t="array" ref="F191">IFERROR(INDEX('Raw Data - Positions'!$H$8:$H$5924,SMALL(IF('Raw Data - Positions'!$E$8:$E$5924=$C$2,ROW('Raw Data - Positions'!$E$8:$E$5924)-7,""),ROWS($F$19:$F191))),"")</f>
        <v/>
      </c>
      <c r="G191" s="64" t="str">
        <f t="shared" si="10"/>
        <v/>
      </c>
      <c r="H191" s="32" t="str" cm="1">
        <f t="array" ref="H191">IFERROR(IF($D191="Bond",IFERROR(INDEX('Raw Data - Positions'!$I$8:$I$5924,SMALL(IF('Raw Data - Positions'!$E$8:$E$5924=$C$2,ROW('Raw Data - Positions'!$E$8:$E$5924)-7,""),ROWS($H$19:$H191))),""),$E191*$F191),"")</f>
        <v/>
      </c>
    </row>
    <row r="192" spans="2:8">
      <c r="B192" t="str" cm="1">
        <f t="array" ref="B192">IFERROR(INDEX('Raw Data - Positions'!$A$8:$A$5924,SMALL(IF('Raw Data - Positions'!$E$8:$E$5924=$C$2,ROW('Raw Data - Positions'!$E$8:$E$5924)-7,""),ROWS($B$19:B192))),"")</f>
        <v/>
      </c>
      <c r="C192" t="str">
        <f>IFERROR(VLOOKUP(B192,'Raw Data - Positions'!$A$8:$B$9833,2,FALSE),"")</f>
        <v/>
      </c>
      <c r="D192" s="30" t="str">
        <f>IFERROR(VLOOKUP(B192,Benchmark!$O$2:$Q$1000,3,FALSE),"")</f>
        <v/>
      </c>
      <c r="E192" t="str" cm="1">
        <f t="array" ref="E192">IFERROR(INDEX('Raw Data - Positions'!$D$8:$D$5924,SMALL(IF('Raw Data - Positions'!$E$8:$E$5924=$C$2,ROW('Raw Data - Positions'!$E$8:$E$5924)-7,""),ROWS($E$19:$E192))),"")</f>
        <v/>
      </c>
      <c r="F192" s="1" t="str" cm="1">
        <f t="array" ref="F192">IFERROR(INDEX('Raw Data - Positions'!$H$8:$H$5924,SMALL(IF('Raw Data - Positions'!$E$8:$E$5924=$C$2,ROW('Raw Data - Positions'!$E$8:$E$5924)-7,""),ROWS($F$19:$F192))),"")</f>
        <v/>
      </c>
      <c r="G192" s="64" t="str">
        <f t="shared" si="10"/>
        <v/>
      </c>
      <c r="H192" s="32" t="str" cm="1">
        <f t="array" ref="H192">IFERROR(IF($D192="Bond",IFERROR(INDEX('Raw Data - Positions'!$I$8:$I$5924,SMALL(IF('Raw Data - Positions'!$E$8:$E$5924=$C$2,ROW('Raw Data - Positions'!$E$8:$E$5924)-7,""),ROWS($H$19:$H192))),""),$E192*$F192),"")</f>
        <v/>
      </c>
    </row>
    <row r="193" spans="2:8">
      <c r="B193" t="str" cm="1">
        <f t="array" ref="B193">IFERROR(INDEX('Raw Data - Positions'!$A$8:$A$5924,SMALL(IF('Raw Data - Positions'!$E$8:$E$5924=$C$2,ROW('Raw Data - Positions'!$E$8:$E$5924)-7,""),ROWS($B$19:B193))),"")</f>
        <v/>
      </c>
      <c r="C193" t="str">
        <f>IFERROR(VLOOKUP(B193,'Raw Data - Positions'!$A$8:$B$9833,2,FALSE),"")</f>
        <v/>
      </c>
      <c r="D193" s="30" t="str">
        <f>IFERROR(VLOOKUP(B193,Benchmark!$O$2:$Q$1000,3,FALSE),"")</f>
        <v/>
      </c>
      <c r="E193" t="str" cm="1">
        <f t="array" ref="E193">IFERROR(INDEX('Raw Data - Positions'!$D$8:$D$5924,SMALL(IF('Raw Data - Positions'!$E$8:$E$5924=$C$2,ROW('Raw Data - Positions'!$E$8:$E$5924)-7,""),ROWS($E$19:$E193))),"")</f>
        <v/>
      </c>
      <c r="F193" s="1" t="str" cm="1">
        <f t="array" ref="F193">IFERROR(INDEX('Raw Data - Positions'!$H$8:$H$5924,SMALL(IF('Raw Data - Positions'!$E$8:$E$5924=$C$2,ROW('Raw Data - Positions'!$E$8:$E$5924)-7,""),ROWS($F$19:$F193))),"")</f>
        <v/>
      </c>
      <c r="G193" s="64" t="str">
        <f t="shared" si="10"/>
        <v/>
      </c>
      <c r="H193" s="32" t="str" cm="1">
        <f t="array" ref="H193">IFERROR(IF($D193="Bond",IFERROR(INDEX('Raw Data - Positions'!$I$8:$I$5924,SMALL(IF('Raw Data - Positions'!$E$8:$E$5924=$C$2,ROW('Raw Data - Positions'!$E$8:$E$5924)-7,""),ROWS($H$19:$H193))),""),$E193*$F193),"")</f>
        <v/>
      </c>
    </row>
    <row r="194" spans="2:8">
      <c r="B194" t="str" cm="1">
        <f t="array" ref="B194">IFERROR(INDEX('Raw Data - Positions'!$A$8:$A$5924,SMALL(IF('Raw Data - Positions'!$E$8:$E$5924=$C$2,ROW('Raw Data - Positions'!$E$8:$E$5924)-7,""),ROWS($B$19:B194))),"")</f>
        <v/>
      </c>
      <c r="C194" t="str">
        <f>IFERROR(VLOOKUP(B194,'Raw Data - Positions'!$A$8:$B$9833,2,FALSE),"")</f>
        <v/>
      </c>
      <c r="D194" s="30" t="str">
        <f>IFERROR(VLOOKUP(B194,Benchmark!$O$2:$Q$1000,3,FALSE),"")</f>
        <v/>
      </c>
      <c r="E194" t="str" cm="1">
        <f t="array" ref="E194">IFERROR(INDEX('Raw Data - Positions'!$D$8:$D$5924,SMALL(IF('Raw Data - Positions'!$E$8:$E$5924=$C$2,ROW('Raw Data - Positions'!$E$8:$E$5924)-7,""),ROWS($E$19:$E194))),"")</f>
        <v/>
      </c>
      <c r="F194" s="1" t="str" cm="1">
        <f t="array" ref="F194">IFERROR(INDEX('Raw Data - Positions'!$H$8:$H$5924,SMALL(IF('Raw Data - Positions'!$E$8:$E$5924=$C$2,ROW('Raw Data - Positions'!$E$8:$E$5924)-7,""),ROWS($F$19:$F194))),"")</f>
        <v/>
      </c>
      <c r="G194" s="64" t="str">
        <f t="shared" si="10"/>
        <v/>
      </c>
      <c r="H194" s="32" t="str" cm="1">
        <f t="array" ref="H194">IFERROR(IF($D194="Bond",IFERROR(INDEX('Raw Data - Positions'!$I$8:$I$5924,SMALL(IF('Raw Data - Positions'!$E$8:$E$5924=$C$2,ROW('Raw Data - Positions'!$E$8:$E$5924)-7,""),ROWS($H$19:$H194))),""),$E194*$F194),"")</f>
        <v/>
      </c>
    </row>
    <row r="195" spans="2:8">
      <c r="B195" t="str" cm="1">
        <f t="array" ref="B195">IFERROR(INDEX('Raw Data - Positions'!$A$8:$A$5924,SMALL(IF('Raw Data - Positions'!$E$8:$E$5924=$C$2,ROW('Raw Data - Positions'!$E$8:$E$5924)-7,""),ROWS($B$19:B195))),"")</f>
        <v/>
      </c>
      <c r="C195" t="str">
        <f>IFERROR(VLOOKUP(B195,'Raw Data - Positions'!$A$8:$B$9833,2,FALSE),"")</f>
        <v/>
      </c>
      <c r="D195" s="30" t="str">
        <f>IFERROR(VLOOKUP(B195,Benchmark!$O$2:$Q$1000,3,FALSE),"")</f>
        <v/>
      </c>
      <c r="E195" t="str" cm="1">
        <f t="array" ref="E195">IFERROR(INDEX('Raw Data - Positions'!$D$8:$D$5924,SMALL(IF('Raw Data - Positions'!$E$8:$E$5924=$C$2,ROW('Raw Data - Positions'!$E$8:$E$5924)-7,""),ROWS($E$19:$E195))),"")</f>
        <v/>
      </c>
      <c r="F195" s="1" t="str" cm="1">
        <f t="array" ref="F195">IFERROR(INDEX('Raw Data - Positions'!$H$8:$H$5924,SMALL(IF('Raw Data - Positions'!$E$8:$E$5924=$C$2,ROW('Raw Data - Positions'!$E$8:$E$5924)-7,""),ROWS($F$19:$F195))),"")</f>
        <v/>
      </c>
      <c r="G195" s="64" t="str">
        <f t="shared" si="10"/>
        <v/>
      </c>
      <c r="H195" s="32" t="str" cm="1">
        <f t="array" ref="H195">IFERROR(IF($D195="Bond",IFERROR(INDEX('Raw Data - Positions'!$I$8:$I$5924,SMALL(IF('Raw Data - Positions'!$E$8:$E$5924=$C$2,ROW('Raw Data - Positions'!$E$8:$E$5924)-7,""),ROWS($H$19:$H195))),""),$E195*$F195),"")</f>
        <v/>
      </c>
    </row>
    <row r="196" spans="2:8">
      <c r="B196" t="str" cm="1">
        <f t="array" ref="B196">IFERROR(INDEX('Raw Data - Positions'!$A$8:$A$5924,SMALL(IF('Raw Data - Positions'!$E$8:$E$5924=$C$2,ROW('Raw Data - Positions'!$E$8:$E$5924)-7,""),ROWS($B$19:B196))),"")</f>
        <v/>
      </c>
      <c r="C196" t="str">
        <f>IFERROR(VLOOKUP(B196,'Raw Data - Positions'!$A$8:$B$9833,2,FALSE),"")</f>
        <v/>
      </c>
      <c r="D196" s="30" t="str">
        <f>IFERROR(VLOOKUP(B196,Benchmark!$O$2:$Q$1000,3,FALSE),"")</f>
        <v/>
      </c>
      <c r="E196" t="str" cm="1">
        <f t="array" ref="E196">IFERROR(INDEX('Raw Data - Positions'!$D$8:$D$5924,SMALL(IF('Raw Data - Positions'!$E$8:$E$5924=$C$2,ROW('Raw Data - Positions'!$E$8:$E$5924)-7,""),ROWS($E$19:$E196))),"")</f>
        <v/>
      </c>
      <c r="F196" s="1" t="str" cm="1">
        <f t="array" ref="F196">IFERROR(INDEX('Raw Data - Positions'!$H$8:$H$5924,SMALL(IF('Raw Data - Positions'!$E$8:$E$5924=$C$2,ROW('Raw Data - Positions'!$E$8:$E$5924)-7,""),ROWS($F$19:$F196))),"")</f>
        <v/>
      </c>
      <c r="G196" s="64" t="str">
        <f t="shared" si="10"/>
        <v/>
      </c>
      <c r="H196" s="32" t="str" cm="1">
        <f t="array" ref="H196">IFERROR(IF($D196="Bond",IFERROR(INDEX('Raw Data - Positions'!$I$8:$I$5924,SMALL(IF('Raw Data - Positions'!$E$8:$E$5924=$C$2,ROW('Raw Data - Positions'!$E$8:$E$5924)-7,""),ROWS($H$19:$H196))),""),$E196*$F196),"")</f>
        <v/>
      </c>
    </row>
    <row r="197" spans="2:8">
      <c r="B197" t="str" cm="1">
        <f t="array" ref="B197">IFERROR(INDEX('Raw Data - Positions'!$A$8:$A$5924,SMALL(IF('Raw Data - Positions'!$E$8:$E$5924=$C$2,ROW('Raw Data - Positions'!$E$8:$E$5924)-7,""),ROWS($B$19:B197))),"")</f>
        <v/>
      </c>
      <c r="C197" t="str">
        <f>IFERROR(VLOOKUP(B197,'Raw Data - Positions'!$A$8:$B$9833,2,FALSE),"")</f>
        <v/>
      </c>
      <c r="D197" s="30" t="str">
        <f>IFERROR(VLOOKUP(B197,Benchmark!$O$2:$Q$1000,3,FALSE),"")</f>
        <v/>
      </c>
      <c r="E197" t="str" cm="1">
        <f t="array" ref="E197">IFERROR(INDEX('Raw Data - Positions'!$D$8:$D$5924,SMALL(IF('Raw Data - Positions'!$E$8:$E$5924=$C$2,ROW('Raw Data - Positions'!$E$8:$E$5924)-7,""),ROWS($E$19:$E197))),"")</f>
        <v/>
      </c>
      <c r="F197" s="1" t="str" cm="1">
        <f t="array" ref="F197">IFERROR(INDEX('Raw Data - Positions'!$H$8:$H$5924,SMALL(IF('Raw Data - Positions'!$E$8:$E$5924=$C$2,ROW('Raw Data - Positions'!$E$8:$E$5924)-7,""),ROWS($F$19:$F197))),"")</f>
        <v/>
      </c>
      <c r="G197" s="64" t="str">
        <f t="shared" si="10"/>
        <v/>
      </c>
      <c r="H197" s="32" t="str" cm="1">
        <f t="array" ref="H197">IFERROR(IF($D197="Bond",IFERROR(INDEX('Raw Data - Positions'!$I$8:$I$5924,SMALL(IF('Raw Data - Positions'!$E$8:$E$5924=$C$2,ROW('Raw Data - Positions'!$E$8:$E$5924)-7,""),ROWS($H$19:$H197))),""),$E197*$F197),"")</f>
        <v/>
      </c>
    </row>
    <row r="198" spans="2:8">
      <c r="B198" t="str" cm="1">
        <f t="array" ref="B198">IFERROR(INDEX('Raw Data - Positions'!$A$8:$A$5924,SMALL(IF('Raw Data - Positions'!$E$8:$E$5924=$C$2,ROW('Raw Data - Positions'!$E$8:$E$5924)-7,""),ROWS($B$19:B198))),"")</f>
        <v/>
      </c>
      <c r="C198" t="str">
        <f>IFERROR(VLOOKUP(B198,'Raw Data - Positions'!$A$8:$B$9833,2,FALSE),"")</f>
        <v/>
      </c>
      <c r="D198" s="30" t="str">
        <f>IFERROR(VLOOKUP(B198,Benchmark!$O$2:$Q$1000,3,FALSE),"")</f>
        <v/>
      </c>
      <c r="E198" t="str" cm="1">
        <f t="array" ref="E198">IFERROR(INDEX('Raw Data - Positions'!$D$8:$D$5924,SMALL(IF('Raw Data - Positions'!$E$8:$E$5924=$C$2,ROW('Raw Data - Positions'!$E$8:$E$5924)-7,""),ROWS($E$19:$E198))),"")</f>
        <v/>
      </c>
      <c r="F198" s="1" t="str" cm="1">
        <f t="array" ref="F198">IFERROR(INDEX('Raw Data - Positions'!$H$8:$H$5924,SMALL(IF('Raw Data - Positions'!$E$8:$E$5924=$C$2,ROW('Raw Data - Positions'!$E$8:$E$5924)-7,""),ROWS($F$19:$F198))),"")</f>
        <v/>
      </c>
      <c r="G198" s="64" t="str">
        <f t="shared" si="10"/>
        <v/>
      </c>
      <c r="H198" s="32" t="str" cm="1">
        <f t="array" ref="H198">IFERROR(IF($D198="Bond",IFERROR(INDEX('Raw Data - Positions'!$I$8:$I$5924,SMALL(IF('Raw Data - Positions'!$E$8:$E$5924=$C$2,ROW('Raw Data - Positions'!$E$8:$E$5924)-7,""),ROWS($H$19:$H198))),""),$E198*$F198),"")</f>
        <v/>
      </c>
    </row>
    <row r="199" spans="2:8">
      <c r="B199" t="str" cm="1">
        <f t="array" ref="B199">IFERROR(INDEX('Raw Data - Positions'!$A$8:$A$5924,SMALL(IF('Raw Data - Positions'!$E$8:$E$5924=$C$2,ROW('Raw Data - Positions'!$E$8:$E$5924)-7,""),ROWS($B$19:B199))),"")</f>
        <v/>
      </c>
      <c r="C199" t="str">
        <f>IFERROR(VLOOKUP(B199,'Raw Data - Positions'!$A$8:$B$9833,2,FALSE),"")</f>
        <v/>
      </c>
      <c r="D199" s="30" t="str">
        <f>IFERROR(VLOOKUP(B199,Benchmark!$O$2:$Q$1000,3,FALSE),"")</f>
        <v/>
      </c>
      <c r="E199" t="str" cm="1">
        <f t="array" ref="E199">IFERROR(INDEX('Raw Data - Positions'!$D$8:$D$5924,SMALL(IF('Raw Data - Positions'!$E$8:$E$5924=$C$2,ROW('Raw Data - Positions'!$E$8:$E$5924)-7,""),ROWS($E$19:$E199))),"")</f>
        <v/>
      </c>
      <c r="F199" s="1" t="str" cm="1">
        <f t="array" ref="F199">IFERROR(INDEX('Raw Data - Positions'!$H$8:$H$5924,SMALL(IF('Raw Data - Positions'!$E$8:$E$5924=$C$2,ROW('Raw Data - Positions'!$E$8:$E$5924)-7,""),ROWS($F$19:$F199))),"")</f>
        <v/>
      </c>
      <c r="G199" s="64" t="str">
        <f t="shared" si="10"/>
        <v/>
      </c>
      <c r="H199" s="32" t="str" cm="1">
        <f t="array" ref="H199">IFERROR(IF($D199="Bond",IFERROR(INDEX('Raw Data - Positions'!$I$8:$I$5924,SMALL(IF('Raw Data - Positions'!$E$8:$E$5924=$C$2,ROW('Raw Data - Positions'!$E$8:$E$5924)-7,""),ROWS($H$19:$H199))),""),$E199*$F199),"")</f>
        <v/>
      </c>
    </row>
    <row r="200" spans="2:8">
      <c r="B200" t="str" cm="1">
        <f t="array" ref="B200">IFERROR(INDEX('Raw Data - Positions'!$A$8:$A$5924,SMALL(IF('Raw Data - Positions'!$E$8:$E$5924=$C$2,ROW('Raw Data - Positions'!$E$8:$E$5924)-7,""),ROWS($B$19:B200))),"")</f>
        <v/>
      </c>
      <c r="C200" t="str">
        <f>IFERROR(VLOOKUP(B200,'Raw Data - Positions'!$A$8:$B$9833,2,FALSE),"")</f>
        <v/>
      </c>
      <c r="D200" s="30" t="str">
        <f>IFERROR(VLOOKUP(B200,Benchmark!$O$2:$Q$1000,3,FALSE),"")</f>
        <v/>
      </c>
      <c r="E200" t="str" cm="1">
        <f t="array" ref="E200">IFERROR(INDEX('Raw Data - Positions'!$D$8:$D$5924,SMALL(IF('Raw Data - Positions'!$E$8:$E$5924=$C$2,ROW('Raw Data - Positions'!$E$8:$E$5924)-7,""),ROWS($E$19:$E200))),"")</f>
        <v/>
      </c>
      <c r="F200" s="1" t="str" cm="1">
        <f t="array" ref="F200">IFERROR(INDEX('Raw Data - Positions'!$H$8:$H$5924,SMALL(IF('Raw Data - Positions'!$E$8:$E$5924=$C$2,ROW('Raw Data - Positions'!$E$8:$E$5924)-7,""),ROWS($F$19:$F200))),"")</f>
        <v/>
      </c>
      <c r="G200" s="64" t="str">
        <f t="shared" si="10"/>
        <v/>
      </c>
      <c r="H200" s="32" t="str" cm="1">
        <f t="array" ref="H200">IFERROR(IF($D200="Bond",IFERROR(INDEX('Raw Data - Positions'!$I$8:$I$5924,SMALL(IF('Raw Data - Positions'!$E$8:$E$5924=$C$2,ROW('Raw Data - Positions'!$E$8:$E$5924)-7,""),ROWS($H$19:$H200))),""),$E200*$F200),"")</f>
        <v/>
      </c>
    </row>
    <row r="201" spans="2:8">
      <c r="B201" t="str" cm="1">
        <f t="array" ref="B201">IFERROR(INDEX('Raw Data - Positions'!$A$8:$A$5924,SMALL(IF('Raw Data - Positions'!$E$8:$E$5924=$C$2,ROW('Raw Data - Positions'!$E$8:$E$5924)-7,""),ROWS($B$19:B201))),"")</f>
        <v/>
      </c>
      <c r="C201" t="str">
        <f>IFERROR(VLOOKUP(B201,'Raw Data - Positions'!$A$8:$B$9833,2,FALSE),"")</f>
        <v/>
      </c>
      <c r="D201" s="30" t="str">
        <f>IFERROR(VLOOKUP(B201,Benchmark!$O$2:$Q$1000,3,FALSE),"")</f>
        <v/>
      </c>
      <c r="E201" t="str" cm="1">
        <f t="array" ref="E201">IFERROR(INDEX('Raw Data - Positions'!$D$8:$D$5924,SMALL(IF('Raw Data - Positions'!$E$8:$E$5924=$C$2,ROW('Raw Data - Positions'!$E$8:$E$5924)-7,""),ROWS($E$19:$E201))),"")</f>
        <v/>
      </c>
      <c r="F201" s="1" t="str" cm="1">
        <f t="array" ref="F201">IFERROR(INDEX('Raw Data - Positions'!$H$8:$H$5924,SMALL(IF('Raw Data - Positions'!$E$8:$E$5924=$C$2,ROW('Raw Data - Positions'!$E$8:$E$5924)-7,""),ROWS($F$19:$F201))),"")</f>
        <v/>
      </c>
      <c r="G201" s="64" t="str">
        <f t="shared" si="10"/>
        <v/>
      </c>
      <c r="H201" s="32" t="str" cm="1">
        <f t="array" ref="H201">IFERROR(IF($D201="Bond",IFERROR(INDEX('Raw Data - Positions'!$I$8:$I$5924,SMALL(IF('Raw Data - Positions'!$E$8:$E$5924=$C$2,ROW('Raw Data - Positions'!$E$8:$E$5924)-7,""),ROWS($H$19:$H201))),""),$E201*$F201),"")</f>
        <v/>
      </c>
    </row>
    <row r="202" spans="2:8">
      <c r="B202" t="str" cm="1">
        <f t="array" ref="B202">IFERROR(INDEX('Raw Data - Positions'!$A$8:$A$5924,SMALL(IF('Raw Data - Positions'!$E$8:$E$5924=$C$2,ROW('Raw Data - Positions'!$E$8:$E$5924)-7,""),ROWS($B$19:B202))),"")</f>
        <v/>
      </c>
      <c r="C202" t="str">
        <f>IFERROR(VLOOKUP(B202,'Raw Data - Positions'!$A$8:$B$9833,2,FALSE),"")</f>
        <v/>
      </c>
      <c r="D202" s="30" t="str">
        <f>IFERROR(VLOOKUP(B202,Benchmark!$O$2:$Q$1000,3,FALSE),"")</f>
        <v/>
      </c>
      <c r="E202" t="str" cm="1">
        <f t="array" ref="E202">IFERROR(INDEX('Raw Data - Positions'!$D$8:$D$5924,SMALL(IF('Raw Data - Positions'!$E$8:$E$5924=$C$2,ROW('Raw Data - Positions'!$E$8:$E$5924)-7,""),ROWS($E$19:$E202))),"")</f>
        <v/>
      </c>
      <c r="F202" s="1" t="str" cm="1">
        <f t="array" ref="F202">IFERROR(INDEX('Raw Data - Positions'!$H$8:$H$5924,SMALL(IF('Raw Data - Positions'!$E$8:$E$5924=$C$2,ROW('Raw Data - Positions'!$E$8:$E$5924)-7,""),ROWS($F$19:$F202))),"")</f>
        <v/>
      </c>
      <c r="G202" s="64" t="str">
        <f t="shared" si="10"/>
        <v/>
      </c>
      <c r="H202" s="32" t="str" cm="1">
        <f t="array" ref="H202">IFERROR(IF($D202="Bond",IFERROR(INDEX('Raw Data - Positions'!$I$8:$I$5924,SMALL(IF('Raw Data - Positions'!$E$8:$E$5924=$C$2,ROW('Raw Data - Positions'!$E$8:$E$5924)-7,""),ROWS($H$19:$H202))),""),$E202*$F202),"")</f>
        <v/>
      </c>
    </row>
    <row r="203" spans="2:8">
      <c r="B203" t="str" cm="1">
        <f t="array" ref="B203">IFERROR(INDEX('Raw Data - Positions'!$A$8:$A$5924,SMALL(IF('Raw Data - Positions'!$E$8:$E$5924=$C$2,ROW('Raw Data - Positions'!$E$8:$E$5924)-7,""),ROWS($B$19:B203))),"")</f>
        <v/>
      </c>
      <c r="C203" t="str">
        <f>IFERROR(VLOOKUP(B203,'Raw Data - Positions'!$A$8:$B$9833,2,FALSE),"")</f>
        <v/>
      </c>
      <c r="D203" s="30" t="str">
        <f>IFERROR(VLOOKUP(B203,Benchmark!$O$2:$Q$1000,3,FALSE),"")</f>
        <v/>
      </c>
      <c r="E203" t="str" cm="1">
        <f t="array" ref="E203">IFERROR(INDEX('Raw Data - Positions'!$D$8:$D$5924,SMALL(IF('Raw Data - Positions'!$E$8:$E$5924=$C$2,ROW('Raw Data - Positions'!$E$8:$E$5924)-7,""),ROWS($E$19:$E203))),"")</f>
        <v/>
      </c>
      <c r="F203" s="1" t="str" cm="1">
        <f t="array" ref="F203">IFERROR(INDEX('Raw Data - Positions'!$H$8:$H$5924,SMALL(IF('Raw Data - Positions'!$E$8:$E$5924=$C$2,ROW('Raw Data - Positions'!$E$8:$E$5924)-7,""),ROWS($F$19:$F203))),"")</f>
        <v/>
      </c>
      <c r="G203" s="64" t="str">
        <f t="shared" si="10"/>
        <v/>
      </c>
      <c r="H203" s="32" t="str" cm="1">
        <f t="array" ref="H203">IFERROR(IF($D203="Bond",IFERROR(INDEX('Raw Data - Positions'!$I$8:$I$5924,SMALL(IF('Raw Data - Positions'!$E$8:$E$5924=$C$2,ROW('Raw Data - Positions'!$E$8:$E$5924)-7,""),ROWS($H$19:$H203))),""),$E203*$F203),"")</f>
        <v/>
      </c>
    </row>
    <row r="204" spans="2:8">
      <c r="B204" t="str" cm="1">
        <f t="array" ref="B204">IFERROR(INDEX('Raw Data - Positions'!$A$8:$A$5924,SMALL(IF('Raw Data - Positions'!$E$8:$E$5924=$C$2,ROW('Raw Data - Positions'!$E$8:$E$5924)-7,""),ROWS($B$19:B204))),"")</f>
        <v/>
      </c>
      <c r="C204" t="str">
        <f>IFERROR(VLOOKUP(B204,'Raw Data - Positions'!$A$8:$B$9833,2,FALSE),"")</f>
        <v/>
      </c>
      <c r="D204" s="30" t="str">
        <f>IFERROR(VLOOKUP(B204,Benchmark!$O$2:$Q$1000,3,FALSE),"")</f>
        <v/>
      </c>
      <c r="E204" t="str" cm="1">
        <f t="array" ref="E204">IFERROR(INDEX('Raw Data - Positions'!$D$8:$D$5924,SMALL(IF('Raw Data - Positions'!$E$8:$E$5924=$C$2,ROW('Raw Data - Positions'!$E$8:$E$5924)-7,""),ROWS($E$19:$E204))),"")</f>
        <v/>
      </c>
      <c r="F204" s="1" t="str" cm="1">
        <f t="array" ref="F204">IFERROR(INDEX('Raw Data - Positions'!$H$8:$H$5924,SMALL(IF('Raw Data - Positions'!$E$8:$E$5924=$C$2,ROW('Raw Data - Positions'!$E$8:$E$5924)-7,""),ROWS($F$19:$F204))),"")</f>
        <v/>
      </c>
      <c r="G204" s="64" t="str">
        <f t="shared" si="10"/>
        <v/>
      </c>
      <c r="H204" s="32" t="str" cm="1">
        <f t="array" ref="H204">IFERROR(IF($D204="Bond",IFERROR(INDEX('Raw Data - Positions'!$I$8:$I$5924,SMALL(IF('Raw Data - Positions'!$E$8:$E$5924=$C$2,ROW('Raw Data - Positions'!$E$8:$E$5924)-7,""),ROWS($H$19:$H204))),""),$E204*$F204),"")</f>
        <v/>
      </c>
    </row>
    <row r="205" spans="2:8">
      <c r="B205" t="str" cm="1">
        <f t="array" ref="B205">IFERROR(INDEX('Raw Data - Positions'!$A$8:$A$5924,SMALL(IF('Raw Data - Positions'!$E$8:$E$5924=$C$2,ROW('Raw Data - Positions'!$E$8:$E$5924)-7,""),ROWS($B$19:B205))),"")</f>
        <v/>
      </c>
      <c r="C205" t="str">
        <f>IFERROR(VLOOKUP(B205,'Raw Data - Positions'!$A$8:$B$9833,2,FALSE),"")</f>
        <v/>
      </c>
      <c r="D205" s="30" t="str">
        <f>IFERROR(VLOOKUP(B205,Benchmark!$O$2:$Q$1000,3,FALSE),"")</f>
        <v/>
      </c>
      <c r="E205" t="str" cm="1">
        <f t="array" ref="E205">IFERROR(INDEX('Raw Data - Positions'!$D$8:$D$5924,SMALL(IF('Raw Data - Positions'!$E$8:$E$5924=$C$2,ROW('Raw Data - Positions'!$E$8:$E$5924)-7,""),ROWS($E$19:$E205))),"")</f>
        <v/>
      </c>
      <c r="F205" s="1" t="str" cm="1">
        <f t="array" ref="F205">IFERROR(INDEX('Raw Data - Positions'!$H$8:$H$5924,SMALL(IF('Raw Data - Positions'!$E$8:$E$5924=$C$2,ROW('Raw Data - Positions'!$E$8:$E$5924)-7,""),ROWS($F$19:$F205))),"")</f>
        <v/>
      </c>
      <c r="G205" s="64" t="str">
        <f t="shared" si="10"/>
        <v/>
      </c>
      <c r="H205" s="32" t="str" cm="1">
        <f t="array" ref="H205">IFERROR(IF($D205="Bond",IFERROR(INDEX('Raw Data - Positions'!$I$8:$I$5924,SMALL(IF('Raw Data - Positions'!$E$8:$E$5924=$C$2,ROW('Raw Data - Positions'!$E$8:$E$5924)-7,""),ROWS($H$19:$H205))),""),$E205*$F205),"")</f>
        <v/>
      </c>
    </row>
    <row r="206" spans="2:8">
      <c r="B206" t="str" cm="1">
        <f t="array" ref="B206">IFERROR(INDEX('Raw Data - Positions'!$A$8:$A$5924,SMALL(IF('Raw Data - Positions'!$E$8:$E$5924=$C$2,ROW('Raw Data - Positions'!$E$8:$E$5924)-7,""),ROWS($B$19:B206))),"")</f>
        <v/>
      </c>
      <c r="C206" t="str">
        <f>IFERROR(VLOOKUP(B206,'Raw Data - Positions'!$A$8:$B$9833,2,FALSE),"")</f>
        <v/>
      </c>
      <c r="D206" s="30" t="str">
        <f>IFERROR(VLOOKUP(B206,Benchmark!$O$2:$Q$1000,3,FALSE),"")</f>
        <v/>
      </c>
      <c r="E206" t="str" cm="1">
        <f t="array" ref="E206">IFERROR(INDEX('Raw Data - Positions'!$D$8:$D$5924,SMALL(IF('Raw Data - Positions'!$E$8:$E$5924=$C$2,ROW('Raw Data - Positions'!$E$8:$E$5924)-7,""),ROWS($E$19:$E206))),"")</f>
        <v/>
      </c>
      <c r="F206" s="1" t="str" cm="1">
        <f t="array" ref="F206">IFERROR(INDEX('Raw Data - Positions'!$H$8:$H$5924,SMALL(IF('Raw Data - Positions'!$E$8:$E$5924=$C$2,ROW('Raw Data - Positions'!$E$8:$E$5924)-7,""),ROWS($F$19:$F206))),"")</f>
        <v/>
      </c>
      <c r="G206" s="64" t="str">
        <f t="shared" si="10"/>
        <v/>
      </c>
      <c r="H206" s="32" t="str" cm="1">
        <f t="array" ref="H206">IFERROR(IF($D206="Bond",IFERROR(INDEX('Raw Data - Positions'!$I$8:$I$5924,SMALL(IF('Raw Data - Positions'!$E$8:$E$5924=$C$2,ROW('Raw Data - Positions'!$E$8:$E$5924)-7,""),ROWS($H$19:$H206))),""),$E206*$F206),"")</f>
        <v/>
      </c>
    </row>
    <row r="207" spans="2:8">
      <c r="B207" t="str" cm="1">
        <f t="array" ref="B207">IFERROR(INDEX('Raw Data - Positions'!$A$8:$A$5924,SMALL(IF('Raw Data - Positions'!$E$8:$E$5924=$C$2,ROW('Raw Data - Positions'!$E$8:$E$5924)-7,""),ROWS($B$19:B207))),"")</f>
        <v/>
      </c>
      <c r="C207" t="str">
        <f>IFERROR(VLOOKUP(B207,'Raw Data - Positions'!$A$8:$B$9833,2,FALSE),"")</f>
        <v/>
      </c>
      <c r="D207" s="30" t="str">
        <f>IFERROR(VLOOKUP(B207,Benchmark!$O$2:$Q$1000,3,FALSE),"")</f>
        <v/>
      </c>
      <c r="E207" t="str" cm="1">
        <f t="array" ref="E207">IFERROR(INDEX('Raw Data - Positions'!$D$8:$D$5924,SMALL(IF('Raw Data - Positions'!$E$8:$E$5924=$C$2,ROW('Raw Data - Positions'!$E$8:$E$5924)-7,""),ROWS($E$19:$E207))),"")</f>
        <v/>
      </c>
      <c r="F207" s="1" t="str" cm="1">
        <f t="array" ref="F207">IFERROR(INDEX('Raw Data - Positions'!$H$8:$H$5924,SMALL(IF('Raw Data - Positions'!$E$8:$E$5924=$C$2,ROW('Raw Data - Positions'!$E$8:$E$5924)-7,""),ROWS($F$19:$F207))),"")</f>
        <v/>
      </c>
      <c r="G207" s="64" t="str">
        <f t="shared" si="10"/>
        <v/>
      </c>
      <c r="H207" s="32" t="str" cm="1">
        <f t="array" ref="H207">IFERROR(IF($D207="Bond",IFERROR(INDEX('Raw Data - Positions'!$I$8:$I$5924,SMALL(IF('Raw Data - Positions'!$E$8:$E$5924=$C$2,ROW('Raw Data - Positions'!$E$8:$E$5924)-7,""),ROWS($H$19:$H207))),""),$E207*$F207),"")</f>
        <v/>
      </c>
    </row>
    <row r="208" spans="2:8">
      <c r="B208" t="str" cm="1">
        <f t="array" ref="B208">IFERROR(INDEX('Raw Data - Positions'!$A$8:$A$5924,SMALL(IF('Raw Data - Positions'!$E$8:$E$5924=$C$2,ROW('Raw Data - Positions'!$E$8:$E$5924)-7,""),ROWS($B$19:B208))),"")</f>
        <v/>
      </c>
      <c r="C208" t="str">
        <f>IFERROR(VLOOKUP(B208,'Raw Data - Positions'!$A$8:$B$9833,2,FALSE),"")</f>
        <v/>
      </c>
      <c r="D208" s="30" t="str">
        <f>IFERROR(VLOOKUP(B208,Benchmark!$O$2:$Q$1000,3,FALSE),"")</f>
        <v/>
      </c>
      <c r="E208" t="str" cm="1">
        <f t="array" ref="E208">IFERROR(INDEX('Raw Data - Positions'!$D$8:$D$5924,SMALL(IF('Raw Data - Positions'!$E$8:$E$5924=$C$2,ROW('Raw Data - Positions'!$E$8:$E$5924)-7,""),ROWS($E$19:$E208))),"")</f>
        <v/>
      </c>
      <c r="F208" s="1" t="str" cm="1">
        <f t="array" ref="F208">IFERROR(INDEX('Raw Data - Positions'!$H$8:$H$5924,SMALL(IF('Raw Data - Positions'!$E$8:$E$5924=$C$2,ROW('Raw Data - Positions'!$E$8:$E$5924)-7,""),ROWS($F$19:$F208))),"")</f>
        <v/>
      </c>
      <c r="G208" s="64" t="str">
        <f t="shared" si="10"/>
        <v/>
      </c>
      <c r="H208" s="32" t="str" cm="1">
        <f t="array" ref="H208">IFERROR(IF($D208="Bond",IFERROR(INDEX('Raw Data - Positions'!$I$8:$I$5924,SMALL(IF('Raw Data - Positions'!$E$8:$E$5924=$C$2,ROW('Raw Data - Positions'!$E$8:$E$5924)-7,""),ROWS($H$19:$H208))),""),$E208*$F208),"")</f>
        <v/>
      </c>
    </row>
    <row r="209" spans="2:8">
      <c r="B209" t="str" cm="1">
        <f t="array" ref="B209">IFERROR(INDEX('Raw Data - Positions'!$A$8:$A$5924,SMALL(IF('Raw Data - Positions'!$E$8:$E$5924=$C$2,ROW('Raw Data - Positions'!$E$8:$E$5924)-7,""),ROWS($B$19:B209))),"")</f>
        <v/>
      </c>
      <c r="C209" t="str">
        <f>IFERROR(VLOOKUP(B209,'Raw Data - Positions'!$A$8:$B$9833,2,FALSE),"")</f>
        <v/>
      </c>
      <c r="D209" s="30" t="str">
        <f>IFERROR(VLOOKUP(B209,Benchmark!$O$2:$Q$1000,3,FALSE),"")</f>
        <v/>
      </c>
      <c r="E209" t="str" cm="1">
        <f t="array" ref="E209">IFERROR(INDEX('Raw Data - Positions'!$D$8:$D$5924,SMALL(IF('Raw Data - Positions'!$E$8:$E$5924=$C$2,ROW('Raw Data - Positions'!$E$8:$E$5924)-7,""),ROWS($E$19:$E209))),"")</f>
        <v/>
      </c>
      <c r="F209" s="1" t="str" cm="1">
        <f t="array" ref="F209">IFERROR(INDEX('Raw Data - Positions'!$H$8:$H$5924,SMALL(IF('Raw Data - Positions'!$E$8:$E$5924=$C$2,ROW('Raw Data - Positions'!$E$8:$E$5924)-7,""),ROWS($F$19:$F209))),"")</f>
        <v/>
      </c>
      <c r="G209" s="64" t="str">
        <f t="shared" si="10"/>
        <v/>
      </c>
      <c r="H209" s="32" t="str" cm="1">
        <f t="array" ref="H209">IFERROR(IF($D209="Bond",IFERROR(INDEX('Raw Data - Positions'!$I$8:$I$5924,SMALL(IF('Raw Data - Positions'!$E$8:$E$5924=$C$2,ROW('Raw Data - Positions'!$E$8:$E$5924)-7,""),ROWS($H$19:$H209))),""),$E209*$F209),"")</f>
        <v/>
      </c>
    </row>
    <row r="210" spans="2:8">
      <c r="B210" t="str" cm="1">
        <f t="array" ref="B210">IFERROR(INDEX('Raw Data - Positions'!$A$8:$A$5924,SMALL(IF('Raw Data - Positions'!$E$8:$E$5924=$C$2,ROW('Raw Data - Positions'!$E$8:$E$5924)-7,""),ROWS($B$19:B210))),"")</f>
        <v/>
      </c>
      <c r="C210" t="str">
        <f>IFERROR(VLOOKUP(B210,'Raw Data - Positions'!$A$8:$B$9833,2,FALSE),"")</f>
        <v/>
      </c>
      <c r="D210" s="30" t="str">
        <f>IFERROR(VLOOKUP(B210,Benchmark!$O$2:$Q$1000,3,FALSE),"")</f>
        <v/>
      </c>
      <c r="E210" t="str" cm="1">
        <f t="array" ref="E210">IFERROR(INDEX('Raw Data - Positions'!$D$8:$D$5924,SMALL(IF('Raw Data - Positions'!$E$8:$E$5924=$C$2,ROW('Raw Data - Positions'!$E$8:$E$5924)-7,""),ROWS($E$19:$E210))),"")</f>
        <v/>
      </c>
      <c r="F210" s="1" t="str" cm="1">
        <f t="array" ref="F210">IFERROR(INDEX('Raw Data - Positions'!$H$8:$H$5924,SMALL(IF('Raw Data - Positions'!$E$8:$E$5924=$C$2,ROW('Raw Data - Positions'!$E$8:$E$5924)-7,""),ROWS($F$19:$F210))),"")</f>
        <v/>
      </c>
      <c r="G210" s="64" t="str">
        <f t="shared" si="10"/>
        <v/>
      </c>
      <c r="H210" s="32" t="str" cm="1">
        <f t="array" ref="H210">IFERROR(IF($D210="Bond",IFERROR(INDEX('Raw Data - Positions'!$I$8:$I$5924,SMALL(IF('Raw Data - Positions'!$E$8:$E$5924=$C$2,ROW('Raw Data - Positions'!$E$8:$E$5924)-7,""),ROWS($H$19:$H210))),""),$E210*$F210),"")</f>
        <v/>
      </c>
    </row>
    <row r="211" spans="2:8">
      <c r="B211" t="str" cm="1">
        <f t="array" ref="B211">IFERROR(INDEX('Raw Data - Positions'!$A$8:$A$5924,SMALL(IF('Raw Data - Positions'!$E$8:$E$5924=$C$2,ROW('Raw Data - Positions'!$E$8:$E$5924)-7,""),ROWS($B$19:B211))),"")</f>
        <v/>
      </c>
      <c r="C211" t="str">
        <f>IFERROR(VLOOKUP(B211,'Raw Data - Positions'!$A$8:$B$9833,2,FALSE),"")</f>
        <v/>
      </c>
      <c r="D211" s="30" t="str">
        <f>IFERROR(VLOOKUP(B211,Benchmark!$O$2:$Q$1000,3,FALSE),"")</f>
        <v/>
      </c>
      <c r="E211" t="str" cm="1">
        <f t="array" ref="E211">IFERROR(INDEX('Raw Data - Positions'!$D$8:$D$5924,SMALL(IF('Raw Data - Positions'!$E$8:$E$5924=$C$2,ROW('Raw Data - Positions'!$E$8:$E$5924)-7,""),ROWS($E$19:$E211))),"")</f>
        <v/>
      </c>
      <c r="F211" s="1" t="str" cm="1">
        <f t="array" ref="F211">IFERROR(INDEX('Raw Data - Positions'!$H$8:$H$5924,SMALL(IF('Raw Data - Positions'!$E$8:$E$5924=$C$2,ROW('Raw Data - Positions'!$E$8:$E$5924)-7,""),ROWS($F$19:$F211))),"")</f>
        <v/>
      </c>
      <c r="G211" s="64" t="str">
        <f t="shared" ref="G211:G274" si="11">IFERROR(H211/$C$15,"")</f>
        <v/>
      </c>
      <c r="H211" s="32" t="str" cm="1">
        <f t="array" ref="H211">IFERROR(IF($D211="Bond",IFERROR(INDEX('Raw Data - Positions'!$I$8:$I$5924,SMALL(IF('Raw Data - Positions'!$E$8:$E$5924=$C$2,ROW('Raw Data - Positions'!$E$8:$E$5924)-7,""),ROWS($H$19:$H211))),""),$E211*$F211),"")</f>
        <v/>
      </c>
    </row>
    <row r="212" spans="2:8">
      <c r="B212" t="str" cm="1">
        <f t="array" ref="B212">IFERROR(INDEX('Raw Data - Positions'!$A$8:$A$5924,SMALL(IF('Raw Data - Positions'!$E$8:$E$5924=$C$2,ROW('Raw Data - Positions'!$E$8:$E$5924)-7,""),ROWS($B$19:B212))),"")</f>
        <v/>
      </c>
      <c r="C212" t="str">
        <f>IFERROR(VLOOKUP(B212,'Raw Data - Positions'!$A$8:$B$9833,2,FALSE),"")</f>
        <v/>
      </c>
      <c r="D212" s="30" t="str">
        <f>IFERROR(VLOOKUP(B212,Benchmark!$O$2:$Q$1000,3,FALSE),"")</f>
        <v/>
      </c>
      <c r="E212" t="str" cm="1">
        <f t="array" ref="E212">IFERROR(INDEX('Raw Data - Positions'!$D$8:$D$5924,SMALL(IF('Raw Data - Positions'!$E$8:$E$5924=$C$2,ROW('Raw Data - Positions'!$E$8:$E$5924)-7,""),ROWS($E$19:$E212))),"")</f>
        <v/>
      </c>
      <c r="F212" s="1" t="str" cm="1">
        <f t="array" ref="F212">IFERROR(INDEX('Raw Data - Positions'!$H$8:$H$5924,SMALL(IF('Raw Data - Positions'!$E$8:$E$5924=$C$2,ROW('Raw Data - Positions'!$E$8:$E$5924)-7,""),ROWS($F$19:$F212))),"")</f>
        <v/>
      </c>
      <c r="G212" s="64" t="str">
        <f t="shared" si="11"/>
        <v/>
      </c>
      <c r="H212" s="32" t="str" cm="1">
        <f t="array" ref="H212">IFERROR(IF($D212="Bond",IFERROR(INDEX('Raw Data - Positions'!$I$8:$I$5924,SMALL(IF('Raw Data - Positions'!$E$8:$E$5924=$C$2,ROW('Raw Data - Positions'!$E$8:$E$5924)-7,""),ROWS($H$19:$H212))),""),$E212*$F212),"")</f>
        <v/>
      </c>
    </row>
    <row r="213" spans="2:8">
      <c r="B213" t="str" cm="1">
        <f t="array" ref="B213">IFERROR(INDEX('Raw Data - Positions'!$A$8:$A$5924,SMALL(IF('Raw Data - Positions'!$E$8:$E$5924=$C$2,ROW('Raw Data - Positions'!$E$8:$E$5924)-7,""),ROWS($B$19:B213))),"")</f>
        <v/>
      </c>
      <c r="C213" t="str">
        <f>IFERROR(VLOOKUP(B213,'Raw Data - Positions'!$A$8:$B$9833,2,FALSE),"")</f>
        <v/>
      </c>
      <c r="D213" s="30" t="str">
        <f>IFERROR(VLOOKUP(B213,Benchmark!$O$2:$Q$1000,3,FALSE),"")</f>
        <v/>
      </c>
      <c r="E213" t="str" cm="1">
        <f t="array" ref="E213">IFERROR(INDEX('Raw Data - Positions'!$D$8:$D$5924,SMALL(IF('Raw Data - Positions'!$E$8:$E$5924=$C$2,ROW('Raw Data - Positions'!$E$8:$E$5924)-7,""),ROWS($E$19:$E213))),"")</f>
        <v/>
      </c>
      <c r="F213" s="1" t="str" cm="1">
        <f t="array" ref="F213">IFERROR(INDEX('Raw Data - Positions'!$H$8:$H$5924,SMALL(IF('Raw Data - Positions'!$E$8:$E$5924=$C$2,ROW('Raw Data - Positions'!$E$8:$E$5924)-7,""),ROWS($F$19:$F213))),"")</f>
        <v/>
      </c>
      <c r="G213" s="64" t="str">
        <f t="shared" si="11"/>
        <v/>
      </c>
      <c r="H213" s="32" t="str" cm="1">
        <f t="array" ref="H213">IFERROR(IF($D213="Bond",IFERROR(INDEX('Raw Data - Positions'!$I$8:$I$5924,SMALL(IF('Raw Data - Positions'!$E$8:$E$5924=$C$2,ROW('Raw Data - Positions'!$E$8:$E$5924)-7,""),ROWS($H$19:$H213))),""),$E213*$F213),"")</f>
        <v/>
      </c>
    </row>
    <row r="214" spans="2:8">
      <c r="B214" t="str" cm="1">
        <f t="array" ref="B214">IFERROR(INDEX('Raw Data - Positions'!$A$8:$A$5924,SMALL(IF('Raw Data - Positions'!$E$8:$E$5924=$C$2,ROW('Raw Data - Positions'!$E$8:$E$5924)-7,""),ROWS($B$19:B214))),"")</f>
        <v/>
      </c>
      <c r="C214" t="str">
        <f>IFERROR(VLOOKUP(B214,'Raw Data - Positions'!$A$8:$B$9833,2,FALSE),"")</f>
        <v/>
      </c>
      <c r="D214" s="30" t="str">
        <f>IFERROR(VLOOKUP(B214,Benchmark!$O$2:$Q$1000,3,FALSE),"")</f>
        <v/>
      </c>
      <c r="E214" t="str" cm="1">
        <f t="array" ref="E214">IFERROR(INDEX('Raw Data - Positions'!$D$8:$D$5924,SMALL(IF('Raw Data - Positions'!$E$8:$E$5924=$C$2,ROW('Raw Data - Positions'!$E$8:$E$5924)-7,""),ROWS($E$19:$E214))),"")</f>
        <v/>
      </c>
      <c r="F214" s="1" t="str" cm="1">
        <f t="array" ref="F214">IFERROR(INDEX('Raw Data - Positions'!$H$8:$H$5924,SMALL(IF('Raw Data - Positions'!$E$8:$E$5924=$C$2,ROW('Raw Data - Positions'!$E$8:$E$5924)-7,""),ROWS($F$19:$F214))),"")</f>
        <v/>
      </c>
      <c r="G214" s="64" t="str">
        <f t="shared" si="11"/>
        <v/>
      </c>
      <c r="H214" s="32" t="str" cm="1">
        <f t="array" ref="H214">IFERROR(IF($D214="Bond",IFERROR(INDEX('Raw Data - Positions'!$I$8:$I$5924,SMALL(IF('Raw Data - Positions'!$E$8:$E$5924=$C$2,ROW('Raw Data - Positions'!$E$8:$E$5924)-7,""),ROWS($H$19:$H214))),""),$E214*$F214),"")</f>
        <v/>
      </c>
    </row>
    <row r="215" spans="2:8">
      <c r="B215" t="str" cm="1">
        <f t="array" ref="B215">IFERROR(INDEX('Raw Data - Positions'!$A$8:$A$5924,SMALL(IF('Raw Data - Positions'!$E$8:$E$5924=$C$2,ROW('Raw Data - Positions'!$E$8:$E$5924)-7,""),ROWS($B$19:B215))),"")</f>
        <v/>
      </c>
      <c r="C215" t="str">
        <f>IFERROR(VLOOKUP(B215,'Raw Data - Positions'!$A$8:$B$9833,2,FALSE),"")</f>
        <v/>
      </c>
      <c r="D215" s="30" t="str">
        <f>IFERROR(VLOOKUP(B215,Benchmark!$O$2:$Q$1000,3,FALSE),"")</f>
        <v/>
      </c>
      <c r="E215" t="str" cm="1">
        <f t="array" ref="E215">IFERROR(INDEX('Raw Data - Positions'!$D$8:$D$5924,SMALL(IF('Raw Data - Positions'!$E$8:$E$5924=$C$2,ROW('Raw Data - Positions'!$E$8:$E$5924)-7,""),ROWS($E$19:$E215))),"")</f>
        <v/>
      </c>
      <c r="F215" s="1" t="str" cm="1">
        <f t="array" ref="F215">IFERROR(INDEX('Raw Data - Positions'!$H$8:$H$5924,SMALL(IF('Raw Data - Positions'!$E$8:$E$5924=$C$2,ROW('Raw Data - Positions'!$E$8:$E$5924)-7,""),ROWS($F$19:$F215))),"")</f>
        <v/>
      </c>
      <c r="G215" s="64" t="str">
        <f t="shared" si="11"/>
        <v/>
      </c>
      <c r="H215" s="32" t="str" cm="1">
        <f t="array" ref="H215">IFERROR(IF($D215="Bond",IFERROR(INDEX('Raw Data - Positions'!$I$8:$I$5924,SMALL(IF('Raw Data - Positions'!$E$8:$E$5924=$C$2,ROW('Raw Data - Positions'!$E$8:$E$5924)-7,""),ROWS($H$19:$H215))),""),$E215*$F215),"")</f>
        <v/>
      </c>
    </row>
    <row r="216" spans="2:8">
      <c r="B216" t="str" cm="1">
        <f t="array" ref="B216">IFERROR(INDEX('Raw Data - Positions'!$A$8:$A$5924,SMALL(IF('Raw Data - Positions'!$E$8:$E$5924=$C$2,ROW('Raw Data - Positions'!$E$8:$E$5924)-7,""),ROWS($B$19:B216))),"")</f>
        <v/>
      </c>
      <c r="C216" t="str">
        <f>IFERROR(VLOOKUP(B216,'Raw Data - Positions'!$A$8:$B$9833,2,FALSE),"")</f>
        <v/>
      </c>
      <c r="D216" s="30" t="str">
        <f>IFERROR(VLOOKUP(B216,Benchmark!$O$2:$Q$1000,3,FALSE),"")</f>
        <v/>
      </c>
      <c r="E216" t="str" cm="1">
        <f t="array" ref="E216">IFERROR(INDEX('Raw Data - Positions'!$D$8:$D$5924,SMALL(IF('Raw Data - Positions'!$E$8:$E$5924=$C$2,ROW('Raw Data - Positions'!$E$8:$E$5924)-7,""),ROWS($E$19:$E216))),"")</f>
        <v/>
      </c>
      <c r="F216" s="1" t="str" cm="1">
        <f t="array" ref="F216">IFERROR(INDEX('Raw Data - Positions'!$H$8:$H$5924,SMALL(IF('Raw Data - Positions'!$E$8:$E$5924=$C$2,ROW('Raw Data - Positions'!$E$8:$E$5924)-7,""),ROWS($F$19:$F216))),"")</f>
        <v/>
      </c>
      <c r="G216" s="64" t="str">
        <f t="shared" si="11"/>
        <v/>
      </c>
      <c r="H216" s="32" t="str" cm="1">
        <f t="array" ref="H216">IFERROR(IF($D216="Bond",IFERROR(INDEX('Raw Data - Positions'!$I$8:$I$5924,SMALL(IF('Raw Data - Positions'!$E$8:$E$5924=$C$2,ROW('Raw Data - Positions'!$E$8:$E$5924)-7,""),ROWS($H$19:$H216))),""),$E216*$F216),"")</f>
        <v/>
      </c>
    </row>
    <row r="217" spans="2:8">
      <c r="B217" t="str" cm="1">
        <f t="array" ref="B217">IFERROR(INDEX('Raw Data - Positions'!$A$8:$A$5924,SMALL(IF('Raw Data - Positions'!$E$8:$E$5924=$C$2,ROW('Raw Data - Positions'!$E$8:$E$5924)-7,""),ROWS($B$19:B217))),"")</f>
        <v/>
      </c>
      <c r="C217" t="str">
        <f>IFERROR(VLOOKUP(B217,'Raw Data - Positions'!$A$8:$B$9833,2,FALSE),"")</f>
        <v/>
      </c>
      <c r="D217" s="30" t="str">
        <f>IFERROR(VLOOKUP(B217,Benchmark!$O$2:$Q$1000,3,FALSE),"")</f>
        <v/>
      </c>
      <c r="E217" t="str" cm="1">
        <f t="array" ref="E217">IFERROR(INDEX('Raw Data - Positions'!$D$8:$D$5924,SMALL(IF('Raw Data - Positions'!$E$8:$E$5924=$C$2,ROW('Raw Data - Positions'!$E$8:$E$5924)-7,""),ROWS($E$19:$E217))),"")</f>
        <v/>
      </c>
      <c r="F217" s="1" t="str" cm="1">
        <f t="array" ref="F217">IFERROR(INDEX('Raw Data - Positions'!$H$8:$H$5924,SMALL(IF('Raw Data - Positions'!$E$8:$E$5924=$C$2,ROW('Raw Data - Positions'!$E$8:$E$5924)-7,""),ROWS($F$19:$F217))),"")</f>
        <v/>
      </c>
      <c r="G217" s="64" t="str">
        <f t="shared" si="11"/>
        <v/>
      </c>
      <c r="H217" s="32" t="str" cm="1">
        <f t="array" ref="H217">IFERROR(IF($D217="Bond",IFERROR(INDEX('Raw Data - Positions'!$I$8:$I$5924,SMALL(IF('Raw Data - Positions'!$E$8:$E$5924=$C$2,ROW('Raw Data - Positions'!$E$8:$E$5924)-7,""),ROWS($H$19:$H217))),""),$E217*$F217),"")</f>
        <v/>
      </c>
    </row>
    <row r="218" spans="2:8">
      <c r="B218" t="str" cm="1">
        <f t="array" ref="B218">IFERROR(INDEX('Raw Data - Positions'!$A$8:$A$5924,SMALL(IF('Raw Data - Positions'!$E$8:$E$5924=$C$2,ROW('Raw Data - Positions'!$E$8:$E$5924)-7,""),ROWS($B$19:B218))),"")</f>
        <v/>
      </c>
      <c r="C218" t="str">
        <f>IFERROR(VLOOKUP(B218,'Raw Data - Positions'!$A$8:$B$9833,2,FALSE),"")</f>
        <v/>
      </c>
      <c r="D218" s="30" t="str">
        <f>IFERROR(VLOOKUP(B218,Benchmark!$O$2:$Q$1000,3,FALSE),"")</f>
        <v/>
      </c>
      <c r="E218" t="str" cm="1">
        <f t="array" ref="E218">IFERROR(INDEX('Raw Data - Positions'!$D$8:$D$5924,SMALL(IF('Raw Data - Positions'!$E$8:$E$5924=$C$2,ROW('Raw Data - Positions'!$E$8:$E$5924)-7,""),ROWS($E$19:$E218))),"")</f>
        <v/>
      </c>
      <c r="F218" s="1" t="str" cm="1">
        <f t="array" ref="F218">IFERROR(INDEX('Raw Data - Positions'!$H$8:$H$5924,SMALL(IF('Raw Data - Positions'!$E$8:$E$5924=$C$2,ROW('Raw Data - Positions'!$E$8:$E$5924)-7,""),ROWS($F$19:$F218))),"")</f>
        <v/>
      </c>
      <c r="G218" s="64" t="str">
        <f t="shared" si="11"/>
        <v/>
      </c>
      <c r="H218" s="32" t="str" cm="1">
        <f t="array" ref="H218">IFERROR(IF($D218="Bond",IFERROR(INDEX('Raw Data - Positions'!$I$8:$I$5924,SMALL(IF('Raw Data - Positions'!$E$8:$E$5924=$C$2,ROW('Raw Data - Positions'!$E$8:$E$5924)-7,""),ROWS($H$19:$H218))),""),$E218*$F218),"")</f>
        <v/>
      </c>
    </row>
    <row r="219" spans="2:8">
      <c r="B219" t="str" cm="1">
        <f t="array" ref="B219">IFERROR(INDEX('Raw Data - Positions'!$A$8:$A$5924,SMALL(IF('Raw Data - Positions'!$E$8:$E$5924=$C$2,ROW('Raw Data - Positions'!$E$8:$E$5924)-7,""),ROWS($B$19:B219))),"")</f>
        <v/>
      </c>
      <c r="C219" t="str">
        <f>IFERROR(VLOOKUP(B219,'Raw Data - Positions'!$A$8:$B$9833,2,FALSE),"")</f>
        <v/>
      </c>
      <c r="D219" s="30" t="str">
        <f>IFERROR(VLOOKUP(B219,Benchmark!$O$2:$Q$1000,3,FALSE),"")</f>
        <v/>
      </c>
      <c r="E219" t="str" cm="1">
        <f t="array" ref="E219">IFERROR(INDEX('Raw Data - Positions'!$D$8:$D$5924,SMALL(IF('Raw Data - Positions'!$E$8:$E$5924=$C$2,ROW('Raw Data - Positions'!$E$8:$E$5924)-7,""),ROWS($E$19:$E219))),"")</f>
        <v/>
      </c>
      <c r="F219" s="1" t="str" cm="1">
        <f t="array" ref="F219">IFERROR(INDEX('Raw Data - Positions'!$H$8:$H$5924,SMALL(IF('Raw Data - Positions'!$E$8:$E$5924=$C$2,ROW('Raw Data - Positions'!$E$8:$E$5924)-7,""),ROWS($F$19:$F219))),"")</f>
        <v/>
      </c>
      <c r="G219" s="64" t="str">
        <f t="shared" si="11"/>
        <v/>
      </c>
      <c r="H219" s="32" t="str" cm="1">
        <f t="array" ref="H219">IFERROR(IF($D219="Bond",IFERROR(INDEX('Raw Data - Positions'!$I$8:$I$5924,SMALL(IF('Raw Data - Positions'!$E$8:$E$5924=$C$2,ROW('Raw Data - Positions'!$E$8:$E$5924)-7,""),ROWS($H$19:$H219))),""),$E219*$F219),"")</f>
        <v/>
      </c>
    </row>
    <row r="220" spans="2:8">
      <c r="B220" t="str" cm="1">
        <f t="array" ref="B220">IFERROR(INDEX('Raw Data - Positions'!$A$8:$A$5924,SMALL(IF('Raw Data - Positions'!$E$8:$E$5924=$C$2,ROW('Raw Data - Positions'!$E$8:$E$5924)-7,""),ROWS($B$19:B220))),"")</f>
        <v/>
      </c>
      <c r="C220" t="str">
        <f>IFERROR(VLOOKUP(B220,'Raw Data - Positions'!$A$8:$B$9833,2,FALSE),"")</f>
        <v/>
      </c>
      <c r="D220" s="30" t="str">
        <f>IFERROR(VLOOKUP(B220,Benchmark!$O$2:$Q$1000,3,FALSE),"")</f>
        <v/>
      </c>
      <c r="E220" t="str" cm="1">
        <f t="array" ref="E220">IFERROR(INDEX('Raw Data - Positions'!$D$8:$D$5924,SMALL(IF('Raw Data - Positions'!$E$8:$E$5924=$C$2,ROW('Raw Data - Positions'!$E$8:$E$5924)-7,""),ROWS($E$19:$E220))),"")</f>
        <v/>
      </c>
      <c r="F220" s="1" t="str" cm="1">
        <f t="array" ref="F220">IFERROR(INDEX('Raw Data - Positions'!$H$8:$H$5924,SMALL(IF('Raw Data - Positions'!$E$8:$E$5924=$C$2,ROW('Raw Data - Positions'!$E$8:$E$5924)-7,""),ROWS($F$19:$F220))),"")</f>
        <v/>
      </c>
      <c r="G220" s="64" t="str">
        <f t="shared" si="11"/>
        <v/>
      </c>
      <c r="H220" s="32" t="str" cm="1">
        <f t="array" ref="H220">IFERROR(IF($D220="Bond",IFERROR(INDEX('Raw Data - Positions'!$I$8:$I$5924,SMALL(IF('Raw Data - Positions'!$E$8:$E$5924=$C$2,ROW('Raw Data - Positions'!$E$8:$E$5924)-7,""),ROWS($H$19:$H220))),""),$E220*$F220),"")</f>
        <v/>
      </c>
    </row>
    <row r="221" spans="2:8">
      <c r="B221" t="str" cm="1">
        <f t="array" ref="B221">IFERROR(INDEX('Raw Data - Positions'!$A$8:$A$5924,SMALL(IF('Raw Data - Positions'!$E$8:$E$5924=$C$2,ROW('Raw Data - Positions'!$E$8:$E$5924)-7,""),ROWS($B$19:B221))),"")</f>
        <v/>
      </c>
      <c r="C221" t="str">
        <f>IFERROR(VLOOKUP(B221,'Raw Data - Positions'!$A$8:$B$9833,2,FALSE),"")</f>
        <v/>
      </c>
      <c r="D221" s="30" t="str">
        <f>IFERROR(VLOOKUP(B221,Benchmark!$O$2:$Q$1000,3,FALSE),"")</f>
        <v/>
      </c>
      <c r="E221" t="str" cm="1">
        <f t="array" ref="E221">IFERROR(INDEX('Raw Data - Positions'!$D$8:$D$5924,SMALL(IF('Raw Data - Positions'!$E$8:$E$5924=$C$2,ROW('Raw Data - Positions'!$E$8:$E$5924)-7,""),ROWS($E$19:$E221))),"")</f>
        <v/>
      </c>
      <c r="F221" s="1" t="str" cm="1">
        <f t="array" ref="F221">IFERROR(INDEX('Raw Data - Positions'!$H$8:$H$5924,SMALL(IF('Raw Data - Positions'!$E$8:$E$5924=$C$2,ROW('Raw Data - Positions'!$E$8:$E$5924)-7,""),ROWS($F$19:$F221))),"")</f>
        <v/>
      </c>
      <c r="G221" s="64" t="str">
        <f t="shared" si="11"/>
        <v/>
      </c>
      <c r="H221" s="32" t="str" cm="1">
        <f t="array" ref="H221">IFERROR(IF($D221="Bond",IFERROR(INDEX('Raw Data - Positions'!$I$8:$I$5924,SMALL(IF('Raw Data - Positions'!$E$8:$E$5924=$C$2,ROW('Raw Data - Positions'!$E$8:$E$5924)-7,""),ROWS($H$19:$H221))),""),$E221*$F221),"")</f>
        <v/>
      </c>
    </row>
    <row r="222" spans="2:8">
      <c r="B222" t="str" cm="1">
        <f t="array" ref="B222">IFERROR(INDEX('Raw Data - Positions'!$A$8:$A$5924,SMALL(IF('Raw Data - Positions'!$E$8:$E$5924=$C$2,ROW('Raw Data - Positions'!$E$8:$E$5924)-7,""),ROWS($B$19:B222))),"")</f>
        <v/>
      </c>
      <c r="C222" t="str">
        <f>IFERROR(VLOOKUP(B222,'Raw Data - Positions'!$A$8:$B$9833,2,FALSE),"")</f>
        <v/>
      </c>
      <c r="D222" s="30" t="str">
        <f>IFERROR(VLOOKUP(B222,Benchmark!$O$2:$Q$1000,3,FALSE),"")</f>
        <v/>
      </c>
      <c r="E222" t="str" cm="1">
        <f t="array" ref="E222">IFERROR(INDEX('Raw Data - Positions'!$D$8:$D$5924,SMALL(IF('Raw Data - Positions'!$E$8:$E$5924=$C$2,ROW('Raw Data - Positions'!$E$8:$E$5924)-7,""),ROWS($E$19:$E222))),"")</f>
        <v/>
      </c>
      <c r="F222" s="1" t="str" cm="1">
        <f t="array" ref="F222">IFERROR(INDEX('Raw Data - Positions'!$H$8:$H$5924,SMALL(IF('Raw Data - Positions'!$E$8:$E$5924=$C$2,ROW('Raw Data - Positions'!$E$8:$E$5924)-7,""),ROWS($F$19:$F222))),"")</f>
        <v/>
      </c>
      <c r="G222" s="64" t="str">
        <f t="shared" si="11"/>
        <v/>
      </c>
      <c r="H222" s="32" t="str" cm="1">
        <f t="array" ref="H222">IFERROR(IF($D222="Bond",IFERROR(INDEX('Raw Data - Positions'!$I$8:$I$5924,SMALL(IF('Raw Data - Positions'!$E$8:$E$5924=$C$2,ROW('Raw Data - Positions'!$E$8:$E$5924)-7,""),ROWS($H$19:$H222))),""),$E222*$F222),"")</f>
        <v/>
      </c>
    </row>
    <row r="223" spans="2:8">
      <c r="B223" t="str" cm="1">
        <f t="array" ref="B223">IFERROR(INDEX('Raw Data - Positions'!$A$8:$A$5924,SMALL(IF('Raw Data - Positions'!$E$8:$E$5924=$C$2,ROW('Raw Data - Positions'!$E$8:$E$5924)-7,""),ROWS($B$19:B223))),"")</f>
        <v/>
      </c>
      <c r="C223" t="str">
        <f>IFERROR(VLOOKUP(B223,'Raw Data - Positions'!$A$8:$B$9833,2,FALSE),"")</f>
        <v/>
      </c>
      <c r="D223" s="30" t="str">
        <f>IFERROR(VLOOKUP(B223,Benchmark!$O$2:$Q$1000,3,FALSE),"")</f>
        <v/>
      </c>
      <c r="E223" t="str" cm="1">
        <f t="array" ref="E223">IFERROR(INDEX('Raw Data - Positions'!$D$8:$D$5924,SMALL(IF('Raw Data - Positions'!$E$8:$E$5924=$C$2,ROW('Raw Data - Positions'!$E$8:$E$5924)-7,""),ROWS($E$19:$E223))),"")</f>
        <v/>
      </c>
      <c r="F223" s="1" t="str" cm="1">
        <f t="array" ref="F223">IFERROR(INDEX('Raw Data - Positions'!$H$8:$H$5924,SMALL(IF('Raw Data - Positions'!$E$8:$E$5924=$C$2,ROW('Raw Data - Positions'!$E$8:$E$5924)-7,""),ROWS($F$19:$F223))),"")</f>
        <v/>
      </c>
      <c r="G223" s="64" t="str">
        <f t="shared" si="11"/>
        <v/>
      </c>
      <c r="H223" s="32" t="str" cm="1">
        <f t="array" ref="H223">IFERROR(IF($D223="Bond",IFERROR(INDEX('Raw Data - Positions'!$I$8:$I$5924,SMALL(IF('Raw Data - Positions'!$E$8:$E$5924=$C$2,ROW('Raw Data - Positions'!$E$8:$E$5924)-7,""),ROWS($H$19:$H223))),""),$E223*$F223),"")</f>
        <v/>
      </c>
    </row>
    <row r="224" spans="2:8">
      <c r="B224" t="str" cm="1">
        <f t="array" ref="B224">IFERROR(INDEX('Raw Data - Positions'!$A$8:$A$5924,SMALL(IF('Raw Data - Positions'!$E$8:$E$5924=$C$2,ROW('Raw Data - Positions'!$E$8:$E$5924)-7,""),ROWS($B$19:B224))),"")</f>
        <v/>
      </c>
      <c r="C224" t="str">
        <f>IFERROR(VLOOKUP(B224,'Raw Data - Positions'!$A$8:$B$9833,2,FALSE),"")</f>
        <v/>
      </c>
      <c r="D224" s="30" t="str">
        <f>IFERROR(VLOOKUP(B224,Benchmark!$O$2:$Q$1000,3,FALSE),"")</f>
        <v/>
      </c>
      <c r="E224" t="str" cm="1">
        <f t="array" ref="E224">IFERROR(INDEX('Raw Data - Positions'!$D$8:$D$5924,SMALL(IF('Raw Data - Positions'!$E$8:$E$5924=$C$2,ROW('Raw Data - Positions'!$E$8:$E$5924)-7,""),ROWS($E$19:$E224))),"")</f>
        <v/>
      </c>
      <c r="F224" s="1" t="str" cm="1">
        <f t="array" ref="F224">IFERROR(INDEX('Raw Data - Positions'!$H$8:$H$5924,SMALL(IF('Raw Data - Positions'!$E$8:$E$5924=$C$2,ROW('Raw Data - Positions'!$E$8:$E$5924)-7,""),ROWS($F$19:$F224))),"")</f>
        <v/>
      </c>
      <c r="G224" s="64" t="str">
        <f t="shared" si="11"/>
        <v/>
      </c>
      <c r="H224" s="32" t="str" cm="1">
        <f t="array" ref="H224">IFERROR(IF($D224="Bond",IFERROR(INDEX('Raw Data - Positions'!$I$8:$I$5924,SMALL(IF('Raw Data - Positions'!$E$8:$E$5924=$C$2,ROW('Raw Data - Positions'!$E$8:$E$5924)-7,""),ROWS($H$19:$H224))),""),$E224*$F224),"")</f>
        <v/>
      </c>
    </row>
    <row r="225" spans="2:8">
      <c r="B225" t="str" cm="1">
        <f t="array" ref="B225">IFERROR(INDEX('Raw Data - Positions'!$A$8:$A$5924,SMALL(IF('Raw Data - Positions'!$E$8:$E$5924=$C$2,ROW('Raw Data - Positions'!$E$8:$E$5924)-7,""),ROWS($B$19:B225))),"")</f>
        <v/>
      </c>
      <c r="C225" t="str">
        <f>IFERROR(VLOOKUP(B225,'Raw Data - Positions'!$A$8:$B$9833,2,FALSE),"")</f>
        <v/>
      </c>
      <c r="D225" s="30" t="str">
        <f>IFERROR(VLOOKUP(B225,Benchmark!$O$2:$Q$1000,3,FALSE),"")</f>
        <v/>
      </c>
      <c r="E225" t="str" cm="1">
        <f t="array" ref="E225">IFERROR(INDEX('Raw Data - Positions'!$D$8:$D$5924,SMALL(IF('Raw Data - Positions'!$E$8:$E$5924=$C$2,ROW('Raw Data - Positions'!$E$8:$E$5924)-7,""),ROWS($E$19:$E225))),"")</f>
        <v/>
      </c>
      <c r="F225" s="1" t="str" cm="1">
        <f t="array" ref="F225">IFERROR(INDEX('Raw Data - Positions'!$H$8:$H$5924,SMALL(IF('Raw Data - Positions'!$E$8:$E$5924=$C$2,ROW('Raw Data - Positions'!$E$8:$E$5924)-7,""),ROWS($F$19:$F225))),"")</f>
        <v/>
      </c>
      <c r="G225" s="64" t="str">
        <f t="shared" si="11"/>
        <v/>
      </c>
      <c r="H225" s="32" t="str" cm="1">
        <f t="array" ref="H225">IFERROR(IF($D225="Bond",IFERROR(INDEX('Raw Data - Positions'!$I$8:$I$5924,SMALL(IF('Raw Data - Positions'!$E$8:$E$5924=$C$2,ROW('Raw Data - Positions'!$E$8:$E$5924)-7,""),ROWS($H$19:$H225))),""),$E225*$F225),"")</f>
        <v/>
      </c>
    </row>
    <row r="226" spans="2:8">
      <c r="B226" t="str" cm="1">
        <f t="array" ref="B226">IFERROR(INDEX('Raw Data - Positions'!$A$8:$A$5924,SMALL(IF('Raw Data - Positions'!$E$8:$E$5924=$C$2,ROW('Raw Data - Positions'!$E$8:$E$5924)-7,""),ROWS($B$19:B226))),"")</f>
        <v/>
      </c>
      <c r="C226" t="str">
        <f>IFERROR(VLOOKUP(B226,'Raw Data - Positions'!$A$8:$B$9833,2,FALSE),"")</f>
        <v/>
      </c>
      <c r="D226" s="30" t="str">
        <f>IFERROR(VLOOKUP(B226,Benchmark!$O$2:$Q$1000,3,FALSE),"")</f>
        <v/>
      </c>
      <c r="E226" t="str" cm="1">
        <f t="array" ref="E226">IFERROR(INDEX('Raw Data - Positions'!$D$8:$D$5924,SMALL(IF('Raw Data - Positions'!$E$8:$E$5924=$C$2,ROW('Raw Data - Positions'!$E$8:$E$5924)-7,""),ROWS($E$19:$E226))),"")</f>
        <v/>
      </c>
      <c r="F226" s="1" t="str" cm="1">
        <f t="array" ref="F226">IFERROR(INDEX('Raw Data - Positions'!$H$8:$H$5924,SMALL(IF('Raw Data - Positions'!$E$8:$E$5924=$C$2,ROW('Raw Data - Positions'!$E$8:$E$5924)-7,""),ROWS($F$19:$F226))),"")</f>
        <v/>
      </c>
      <c r="G226" s="64" t="str">
        <f t="shared" si="11"/>
        <v/>
      </c>
      <c r="H226" s="32" t="str" cm="1">
        <f t="array" ref="H226">IFERROR(IF($D226="Bond",IFERROR(INDEX('Raw Data - Positions'!$I$8:$I$5924,SMALL(IF('Raw Data - Positions'!$E$8:$E$5924=$C$2,ROW('Raw Data - Positions'!$E$8:$E$5924)-7,""),ROWS($H$19:$H226))),""),$E226*$F226),"")</f>
        <v/>
      </c>
    </row>
    <row r="227" spans="2:8">
      <c r="B227" t="str" cm="1">
        <f t="array" ref="B227">IFERROR(INDEX('Raw Data - Positions'!$A$8:$A$5924,SMALL(IF('Raw Data - Positions'!$E$8:$E$5924=$C$2,ROW('Raw Data - Positions'!$E$8:$E$5924)-7,""),ROWS($B$19:B227))),"")</f>
        <v/>
      </c>
      <c r="C227" t="str">
        <f>IFERROR(VLOOKUP(B227,'Raw Data - Positions'!$A$8:$B$9833,2,FALSE),"")</f>
        <v/>
      </c>
      <c r="D227" s="30" t="str">
        <f>IFERROR(VLOOKUP(B227,Benchmark!$O$2:$Q$1000,3,FALSE),"")</f>
        <v/>
      </c>
      <c r="E227" t="str" cm="1">
        <f t="array" ref="E227">IFERROR(INDEX('Raw Data - Positions'!$D$8:$D$5924,SMALL(IF('Raw Data - Positions'!$E$8:$E$5924=$C$2,ROW('Raw Data - Positions'!$E$8:$E$5924)-7,""),ROWS($E$19:$E227))),"")</f>
        <v/>
      </c>
      <c r="F227" s="1" t="str" cm="1">
        <f t="array" ref="F227">IFERROR(INDEX('Raw Data - Positions'!$H$8:$H$5924,SMALL(IF('Raw Data - Positions'!$E$8:$E$5924=$C$2,ROW('Raw Data - Positions'!$E$8:$E$5924)-7,""),ROWS($F$19:$F227))),"")</f>
        <v/>
      </c>
      <c r="G227" s="64" t="str">
        <f t="shared" si="11"/>
        <v/>
      </c>
      <c r="H227" s="32" t="str" cm="1">
        <f t="array" ref="H227">IFERROR(IF($D227="Bond",IFERROR(INDEX('Raw Data - Positions'!$I$8:$I$5924,SMALL(IF('Raw Data - Positions'!$E$8:$E$5924=$C$2,ROW('Raw Data - Positions'!$E$8:$E$5924)-7,""),ROWS($H$19:$H227))),""),$E227*$F227),"")</f>
        <v/>
      </c>
    </row>
    <row r="228" spans="2:8">
      <c r="B228" t="str" cm="1">
        <f t="array" ref="B228">IFERROR(INDEX('Raw Data - Positions'!$A$8:$A$5924,SMALL(IF('Raw Data - Positions'!$E$8:$E$5924=$C$2,ROW('Raw Data - Positions'!$E$8:$E$5924)-7,""),ROWS($B$19:B228))),"")</f>
        <v/>
      </c>
      <c r="C228" t="str">
        <f>IFERROR(VLOOKUP(B228,'Raw Data - Positions'!$A$8:$B$9833,2,FALSE),"")</f>
        <v/>
      </c>
      <c r="D228" s="30" t="str">
        <f>IFERROR(VLOOKUP(B228,Benchmark!$O$2:$Q$1000,3,FALSE),"")</f>
        <v/>
      </c>
      <c r="E228" t="str" cm="1">
        <f t="array" ref="E228">IFERROR(INDEX('Raw Data - Positions'!$D$8:$D$5924,SMALL(IF('Raw Data - Positions'!$E$8:$E$5924=$C$2,ROW('Raw Data - Positions'!$E$8:$E$5924)-7,""),ROWS($E$19:$E228))),"")</f>
        <v/>
      </c>
      <c r="F228" s="1" t="str" cm="1">
        <f t="array" ref="F228">IFERROR(INDEX('Raw Data - Positions'!$H$8:$H$5924,SMALL(IF('Raw Data - Positions'!$E$8:$E$5924=$C$2,ROW('Raw Data - Positions'!$E$8:$E$5924)-7,""),ROWS($F$19:$F228))),"")</f>
        <v/>
      </c>
      <c r="G228" s="64" t="str">
        <f t="shared" si="11"/>
        <v/>
      </c>
      <c r="H228" s="32" t="str" cm="1">
        <f t="array" ref="H228">IFERROR(IF($D228="Bond",IFERROR(INDEX('Raw Data - Positions'!$I$8:$I$5924,SMALL(IF('Raw Data - Positions'!$E$8:$E$5924=$C$2,ROW('Raw Data - Positions'!$E$8:$E$5924)-7,""),ROWS($H$19:$H228))),""),$E228*$F228),"")</f>
        <v/>
      </c>
    </row>
    <row r="229" spans="2:8">
      <c r="B229" t="str" cm="1">
        <f t="array" ref="B229">IFERROR(INDEX('Raw Data - Positions'!$A$8:$A$5924,SMALL(IF('Raw Data - Positions'!$E$8:$E$5924=$C$2,ROW('Raw Data - Positions'!$E$8:$E$5924)-7,""),ROWS($B$19:B229))),"")</f>
        <v/>
      </c>
      <c r="C229" t="str">
        <f>IFERROR(VLOOKUP(B229,'Raw Data - Positions'!$A$8:$B$9833,2,FALSE),"")</f>
        <v/>
      </c>
      <c r="D229" s="30" t="str">
        <f>IFERROR(VLOOKUP(B229,Benchmark!$O$2:$Q$1000,3,FALSE),"")</f>
        <v/>
      </c>
      <c r="E229" t="str" cm="1">
        <f t="array" ref="E229">IFERROR(INDEX('Raw Data - Positions'!$D$8:$D$5924,SMALL(IF('Raw Data - Positions'!$E$8:$E$5924=$C$2,ROW('Raw Data - Positions'!$E$8:$E$5924)-7,""),ROWS($E$19:$E229))),"")</f>
        <v/>
      </c>
      <c r="F229" s="1" t="str" cm="1">
        <f t="array" ref="F229">IFERROR(INDEX('Raw Data - Positions'!$H$8:$H$5924,SMALL(IF('Raw Data - Positions'!$E$8:$E$5924=$C$2,ROW('Raw Data - Positions'!$E$8:$E$5924)-7,""),ROWS($F$19:$F229))),"")</f>
        <v/>
      </c>
      <c r="G229" s="64" t="str">
        <f t="shared" si="11"/>
        <v/>
      </c>
      <c r="H229" s="32" t="str" cm="1">
        <f t="array" ref="H229">IFERROR(IF($D229="Bond",IFERROR(INDEX('Raw Data - Positions'!$I$8:$I$5924,SMALL(IF('Raw Data - Positions'!$E$8:$E$5924=$C$2,ROW('Raw Data - Positions'!$E$8:$E$5924)-7,""),ROWS($H$19:$H229))),""),$E229*$F229),"")</f>
        <v/>
      </c>
    </row>
    <row r="230" spans="2:8">
      <c r="B230" t="str" cm="1">
        <f t="array" ref="B230">IFERROR(INDEX('Raw Data - Positions'!$A$8:$A$5924,SMALL(IF('Raw Data - Positions'!$E$8:$E$5924=$C$2,ROW('Raw Data - Positions'!$E$8:$E$5924)-7,""),ROWS($B$19:B230))),"")</f>
        <v/>
      </c>
      <c r="C230" t="str">
        <f>IFERROR(VLOOKUP(B230,'Raw Data - Positions'!$A$8:$B$9833,2,FALSE),"")</f>
        <v/>
      </c>
      <c r="D230" s="30" t="str">
        <f>IFERROR(VLOOKUP(B230,Benchmark!$O$2:$Q$1000,3,FALSE),"")</f>
        <v/>
      </c>
      <c r="E230" t="str" cm="1">
        <f t="array" ref="E230">IFERROR(INDEX('Raw Data - Positions'!$D$8:$D$5924,SMALL(IF('Raw Data - Positions'!$E$8:$E$5924=$C$2,ROW('Raw Data - Positions'!$E$8:$E$5924)-7,""),ROWS($E$19:$E230))),"")</f>
        <v/>
      </c>
      <c r="F230" s="1" t="str" cm="1">
        <f t="array" ref="F230">IFERROR(INDEX('Raw Data - Positions'!$H$8:$H$5924,SMALL(IF('Raw Data - Positions'!$E$8:$E$5924=$C$2,ROW('Raw Data - Positions'!$E$8:$E$5924)-7,""),ROWS($F$19:$F230))),"")</f>
        <v/>
      </c>
      <c r="G230" s="64" t="str">
        <f t="shared" si="11"/>
        <v/>
      </c>
      <c r="H230" s="32" t="str" cm="1">
        <f t="array" ref="H230">IFERROR(IF($D230="Bond",IFERROR(INDEX('Raw Data - Positions'!$I$8:$I$5924,SMALL(IF('Raw Data - Positions'!$E$8:$E$5924=$C$2,ROW('Raw Data - Positions'!$E$8:$E$5924)-7,""),ROWS($H$19:$H230))),""),$E230*$F230),"")</f>
        <v/>
      </c>
    </row>
    <row r="231" spans="2:8">
      <c r="B231" t="str" cm="1">
        <f t="array" ref="B231">IFERROR(INDEX('Raw Data - Positions'!$A$8:$A$5924,SMALL(IF('Raw Data - Positions'!$E$8:$E$5924=$C$2,ROW('Raw Data - Positions'!$E$8:$E$5924)-7,""),ROWS($B$19:B231))),"")</f>
        <v/>
      </c>
      <c r="C231" t="str">
        <f>IFERROR(VLOOKUP(B231,'Raw Data - Positions'!$A$8:$B$9833,2,FALSE),"")</f>
        <v/>
      </c>
      <c r="D231" s="30" t="str">
        <f>IFERROR(VLOOKUP(B231,Benchmark!$O$2:$Q$1000,3,FALSE),"")</f>
        <v/>
      </c>
      <c r="E231" t="str" cm="1">
        <f t="array" ref="E231">IFERROR(INDEX('Raw Data - Positions'!$D$8:$D$5924,SMALL(IF('Raw Data - Positions'!$E$8:$E$5924=$C$2,ROW('Raw Data - Positions'!$E$8:$E$5924)-7,""),ROWS($E$19:$E231))),"")</f>
        <v/>
      </c>
      <c r="F231" s="1" t="str" cm="1">
        <f t="array" ref="F231">IFERROR(INDEX('Raw Data - Positions'!$H$8:$H$5924,SMALL(IF('Raw Data - Positions'!$E$8:$E$5924=$C$2,ROW('Raw Data - Positions'!$E$8:$E$5924)-7,""),ROWS($F$19:$F231))),"")</f>
        <v/>
      </c>
      <c r="G231" s="64" t="str">
        <f t="shared" si="11"/>
        <v/>
      </c>
      <c r="H231" s="32" t="str" cm="1">
        <f t="array" ref="H231">IFERROR(IF($D231="Bond",IFERROR(INDEX('Raw Data - Positions'!$I$8:$I$5924,SMALL(IF('Raw Data - Positions'!$E$8:$E$5924=$C$2,ROW('Raw Data - Positions'!$E$8:$E$5924)-7,""),ROWS($H$19:$H231))),""),$E231*$F231),"")</f>
        <v/>
      </c>
    </row>
    <row r="232" spans="2:8">
      <c r="B232" t="str" cm="1">
        <f t="array" ref="B232">IFERROR(INDEX('Raw Data - Positions'!$A$8:$A$5924,SMALL(IF('Raw Data - Positions'!$E$8:$E$5924=$C$2,ROW('Raw Data - Positions'!$E$8:$E$5924)-7,""),ROWS($B$19:B232))),"")</f>
        <v/>
      </c>
      <c r="C232" t="str">
        <f>IFERROR(VLOOKUP(B232,'Raw Data - Positions'!$A$8:$B$9833,2,FALSE),"")</f>
        <v/>
      </c>
      <c r="D232" s="30" t="str">
        <f>IFERROR(VLOOKUP(B232,Benchmark!$O$2:$Q$1000,3,FALSE),"")</f>
        <v/>
      </c>
      <c r="E232" t="str" cm="1">
        <f t="array" ref="E232">IFERROR(INDEX('Raw Data - Positions'!$D$8:$D$5924,SMALL(IF('Raw Data - Positions'!$E$8:$E$5924=$C$2,ROW('Raw Data - Positions'!$E$8:$E$5924)-7,""),ROWS($E$19:$E232))),"")</f>
        <v/>
      </c>
      <c r="F232" s="1" t="str" cm="1">
        <f t="array" ref="F232">IFERROR(INDEX('Raw Data - Positions'!$H$8:$H$5924,SMALL(IF('Raw Data - Positions'!$E$8:$E$5924=$C$2,ROW('Raw Data - Positions'!$E$8:$E$5924)-7,""),ROWS($F$19:$F232))),"")</f>
        <v/>
      </c>
      <c r="G232" s="64" t="str">
        <f t="shared" si="11"/>
        <v/>
      </c>
      <c r="H232" s="32" t="str" cm="1">
        <f t="array" ref="H232">IFERROR(IF($D232="Bond",IFERROR(INDEX('Raw Data - Positions'!$I$8:$I$5924,SMALL(IF('Raw Data - Positions'!$E$8:$E$5924=$C$2,ROW('Raw Data - Positions'!$E$8:$E$5924)-7,""),ROWS($H$19:$H232))),""),$E232*$F232),"")</f>
        <v/>
      </c>
    </row>
    <row r="233" spans="2:8">
      <c r="B233" t="str" cm="1">
        <f t="array" ref="B233">IFERROR(INDEX('Raw Data - Positions'!$A$8:$A$5924,SMALL(IF('Raw Data - Positions'!$E$8:$E$5924=$C$2,ROW('Raw Data - Positions'!$E$8:$E$5924)-7,""),ROWS($B$19:B233))),"")</f>
        <v/>
      </c>
      <c r="C233" t="str">
        <f>IFERROR(VLOOKUP(B233,'Raw Data - Positions'!$A$8:$B$9833,2,FALSE),"")</f>
        <v/>
      </c>
      <c r="D233" s="30" t="str">
        <f>IFERROR(VLOOKUP(B233,Benchmark!$O$2:$Q$1000,3,FALSE),"")</f>
        <v/>
      </c>
      <c r="E233" t="str" cm="1">
        <f t="array" ref="E233">IFERROR(INDEX('Raw Data - Positions'!$D$8:$D$5924,SMALL(IF('Raw Data - Positions'!$E$8:$E$5924=$C$2,ROW('Raw Data - Positions'!$E$8:$E$5924)-7,""),ROWS($E$19:$E233))),"")</f>
        <v/>
      </c>
      <c r="F233" s="1" t="str" cm="1">
        <f t="array" ref="F233">IFERROR(INDEX('Raw Data - Positions'!$H$8:$H$5924,SMALL(IF('Raw Data - Positions'!$E$8:$E$5924=$C$2,ROW('Raw Data - Positions'!$E$8:$E$5924)-7,""),ROWS($F$19:$F233))),"")</f>
        <v/>
      </c>
      <c r="G233" s="64" t="str">
        <f t="shared" si="11"/>
        <v/>
      </c>
      <c r="H233" s="32" t="str" cm="1">
        <f t="array" ref="H233">IFERROR(IF($D233="Bond",IFERROR(INDEX('Raw Data - Positions'!$I$8:$I$5924,SMALL(IF('Raw Data - Positions'!$E$8:$E$5924=$C$2,ROW('Raw Data - Positions'!$E$8:$E$5924)-7,""),ROWS($H$19:$H233))),""),$E233*$F233),"")</f>
        <v/>
      </c>
    </row>
    <row r="234" spans="2:8">
      <c r="B234" t="str" cm="1">
        <f t="array" ref="B234">IFERROR(INDEX('Raw Data - Positions'!$A$8:$A$5924,SMALL(IF('Raw Data - Positions'!$E$8:$E$5924=$C$2,ROW('Raw Data - Positions'!$E$8:$E$5924)-7,""),ROWS($B$19:B234))),"")</f>
        <v/>
      </c>
      <c r="C234" t="str">
        <f>IFERROR(VLOOKUP(B234,'Raw Data - Positions'!$A$8:$B$9833,2,FALSE),"")</f>
        <v/>
      </c>
      <c r="D234" s="30" t="str">
        <f>IFERROR(VLOOKUP(B234,Benchmark!$O$2:$Q$1000,3,FALSE),"")</f>
        <v/>
      </c>
      <c r="E234" t="str" cm="1">
        <f t="array" ref="E234">IFERROR(INDEX('Raw Data - Positions'!$D$8:$D$5924,SMALL(IF('Raw Data - Positions'!$E$8:$E$5924=$C$2,ROW('Raw Data - Positions'!$E$8:$E$5924)-7,""),ROWS($E$19:$E234))),"")</f>
        <v/>
      </c>
      <c r="F234" s="1" t="str" cm="1">
        <f t="array" ref="F234">IFERROR(INDEX('Raw Data - Positions'!$H$8:$H$5924,SMALL(IF('Raw Data - Positions'!$E$8:$E$5924=$C$2,ROW('Raw Data - Positions'!$E$8:$E$5924)-7,""),ROWS($F$19:$F234))),"")</f>
        <v/>
      </c>
      <c r="G234" s="64" t="str">
        <f t="shared" si="11"/>
        <v/>
      </c>
      <c r="H234" s="32" t="str" cm="1">
        <f t="array" ref="H234">IFERROR(IF($D234="Bond",IFERROR(INDEX('Raw Data - Positions'!$I$8:$I$5924,SMALL(IF('Raw Data - Positions'!$E$8:$E$5924=$C$2,ROW('Raw Data - Positions'!$E$8:$E$5924)-7,""),ROWS($H$19:$H234))),""),$E234*$F234),"")</f>
        <v/>
      </c>
    </row>
    <row r="235" spans="2:8">
      <c r="B235" t="str" cm="1">
        <f t="array" ref="B235">IFERROR(INDEX('Raw Data - Positions'!$A$8:$A$5924,SMALL(IF('Raw Data - Positions'!$E$8:$E$5924=$C$2,ROW('Raw Data - Positions'!$E$8:$E$5924)-7,""),ROWS($B$19:B235))),"")</f>
        <v/>
      </c>
      <c r="C235" t="str">
        <f>IFERROR(VLOOKUP(B235,'Raw Data - Positions'!$A$8:$B$9833,2,FALSE),"")</f>
        <v/>
      </c>
      <c r="D235" s="30" t="str">
        <f>IFERROR(VLOOKUP(B235,Benchmark!$O$2:$Q$1000,3,FALSE),"")</f>
        <v/>
      </c>
      <c r="E235" t="str" cm="1">
        <f t="array" ref="E235">IFERROR(INDEX('Raw Data - Positions'!$D$8:$D$5924,SMALL(IF('Raw Data - Positions'!$E$8:$E$5924=$C$2,ROW('Raw Data - Positions'!$E$8:$E$5924)-7,""),ROWS($E$19:$E235))),"")</f>
        <v/>
      </c>
      <c r="F235" s="1" t="str" cm="1">
        <f t="array" ref="F235">IFERROR(INDEX('Raw Data - Positions'!$H$8:$H$5924,SMALL(IF('Raw Data - Positions'!$E$8:$E$5924=$C$2,ROW('Raw Data - Positions'!$E$8:$E$5924)-7,""),ROWS($F$19:$F235))),"")</f>
        <v/>
      </c>
      <c r="G235" s="64" t="str">
        <f t="shared" si="11"/>
        <v/>
      </c>
      <c r="H235" s="32" t="str" cm="1">
        <f t="array" ref="H235">IFERROR(IF($D235="Bond",IFERROR(INDEX('Raw Data - Positions'!$I$8:$I$5924,SMALL(IF('Raw Data - Positions'!$E$8:$E$5924=$C$2,ROW('Raw Data - Positions'!$E$8:$E$5924)-7,""),ROWS($H$19:$H235))),""),$E235*$F235),"")</f>
        <v/>
      </c>
    </row>
    <row r="236" spans="2:8">
      <c r="B236" t="str" cm="1">
        <f t="array" ref="B236">IFERROR(INDEX('Raw Data - Positions'!$A$8:$A$5924,SMALL(IF('Raw Data - Positions'!$E$8:$E$5924=$C$2,ROW('Raw Data - Positions'!$E$8:$E$5924)-7,""),ROWS($B$19:B236))),"")</f>
        <v/>
      </c>
      <c r="C236" t="str">
        <f>IFERROR(VLOOKUP(B236,'Raw Data - Positions'!$A$8:$B$9833,2,FALSE),"")</f>
        <v/>
      </c>
      <c r="D236" s="30" t="str">
        <f>IFERROR(VLOOKUP(B236,Benchmark!$O$2:$Q$1000,3,FALSE),"")</f>
        <v/>
      </c>
      <c r="E236" t="str" cm="1">
        <f t="array" ref="E236">IFERROR(INDEX('Raw Data - Positions'!$D$8:$D$5924,SMALL(IF('Raw Data - Positions'!$E$8:$E$5924=$C$2,ROW('Raw Data - Positions'!$E$8:$E$5924)-7,""),ROWS($E$19:$E236))),"")</f>
        <v/>
      </c>
      <c r="F236" s="1" t="str" cm="1">
        <f t="array" ref="F236">IFERROR(INDEX('Raw Data - Positions'!$H$8:$H$5924,SMALL(IF('Raw Data - Positions'!$E$8:$E$5924=$C$2,ROW('Raw Data - Positions'!$E$8:$E$5924)-7,""),ROWS($F$19:$F236))),"")</f>
        <v/>
      </c>
      <c r="G236" s="64" t="str">
        <f t="shared" si="11"/>
        <v/>
      </c>
      <c r="H236" s="32" t="str" cm="1">
        <f t="array" ref="H236">IFERROR(IF($D236="Bond",IFERROR(INDEX('Raw Data - Positions'!$I$8:$I$5924,SMALL(IF('Raw Data - Positions'!$E$8:$E$5924=$C$2,ROW('Raw Data - Positions'!$E$8:$E$5924)-7,""),ROWS($H$19:$H236))),""),$E236*$F236),"")</f>
        <v/>
      </c>
    </row>
    <row r="237" spans="2:8">
      <c r="B237" t="str" cm="1">
        <f t="array" ref="B237">IFERROR(INDEX('Raw Data - Positions'!$A$8:$A$5924,SMALL(IF('Raw Data - Positions'!$E$8:$E$5924=$C$2,ROW('Raw Data - Positions'!$E$8:$E$5924)-7,""),ROWS($B$19:B237))),"")</f>
        <v/>
      </c>
      <c r="C237" t="str">
        <f>IFERROR(VLOOKUP(B237,'Raw Data - Positions'!$A$8:$B$9833,2,FALSE),"")</f>
        <v/>
      </c>
      <c r="D237" s="30" t="str">
        <f>IFERROR(VLOOKUP(B237,Benchmark!$O$2:$Q$1000,3,FALSE),"")</f>
        <v/>
      </c>
      <c r="E237" t="str" cm="1">
        <f t="array" ref="E237">IFERROR(INDEX('Raw Data - Positions'!$D$8:$D$5924,SMALL(IF('Raw Data - Positions'!$E$8:$E$5924=$C$2,ROW('Raw Data - Positions'!$E$8:$E$5924)-7,""),ROWS($E$19:$E237))),"")</f>
        <v/>
      </c>
      <c r="F237" s="1" t="str" cm="1">
        <f t="array" ref="F237">IFERROR(INDEX('Raw Data - Positions'!$H$8:$H$5924,SMALL(IF('Raw Data - Positions'!$E$8:$E$5924=$C$2,ROW('Raw Data - Positions'!$E$8:$E$5924)-7,""),ROWS($F$19:$F237))),"")</f>
        <v/>
      </c>
      <c r="G237" s="64" t="str">
        <f t="shared" si="11"/>
        <v/>
      </c>
      <c r="H237" s="32" t="str" cm="1">
        <f t="array" ref="H237">IFERROR(IF($D237="Bond",IFERROR(INDEX('Raw Data - Positions'!$I$8:$I$5924,SMALL(IF('Raw Data - Positions'!$E$8:$E$5924=$C$2,ROW('Raw Data - Positions'!$E$8:$E$5924)-7,""),ROWS($H$19:$H237))),""),$E237*$F237),"")</f>
        <v/>
      </c>
    </row>
    <row r="238" spans="2:8">
      <c r="B238" t="str" cm="1">
        <f t="array" ref="B238">IFERROR(INDEX('Raw Data - Positions'!$A$8:$A$5924,SMALL(IF('Raw Data - Positions'!$E$8:$E$5924=$C$2,ROW('Raw Data - Positions'!$E$8:$E$5924)-7,""),ROWS($B$19:B238))),"")</f>
        <v/>
      </c>
      <c r="C238" t="str">
        <f>IFERROR(VLOOKUP(B238,'Raw Data - Positions'!$A$8:$B$9833,2,FALSE),"")</f>
        <v/>
      </c>
      <c r="D238" s="30" t="str">
        <f>IFERROR(VLOOKUP(B238,Benchmark!$O$2:$Q$1000,3,FALSE),"")</f>
        <v/>
      </c>
      <c r="E238" t="str" cm="1">
        <f t="array" ref="E238">IFERROR(INDEX('Raw Data - Positions'!$D$8:$D$5924,SMALL(IF('Raw Data - Positions'!$E$8:$E$5924=$C$2,ROW('Raw Data - Positions'!$E$8:$E$5924)-7,""),ROWS($E$19:$E238))),"")</f>
        <v/>
      </c>
      <c r="F238" s="1" t="str" cm="1">
        <f t="array" ref="F238">IFERROR(INDEX('Raw Data - Positions'!$H$8:$H$5924,SMALL(IF('Raw Data - Positions'!$E$8:$E$5924=$C$2,ROW('Raw Data - Positions'!$E$8:$E$5924)-7,""),ROWS($F$19:$F238))),"")</f>
        <v/>
      </c>
      <c r="G238" s="64" t="str">
        <f t="shared" si="11"/>
        <v/>
      </c>
      <c r="H238" s="32" t="str" cm="1">
        <f t="array" ref="H238">IFERROR(IF($D238="Bond",IFERROR(INDEX('Raw Data - Positions'!$I$8:$I$5924,SMALL(IF('Raw Data - Positions'!$E$8:$E$5924=$C$2,ROW('Raw Data - Positions'!$E$8:$E$5924)-7,""),ROWS($H$19:$H238))),""),$E238*$F238),"")</f>
        <v/>
      </c>
    </row>
    <row r="239" spans="2:8">
      <c r="B239" t="str" cm="1">
        <f t="array" ref="B239">IFERROR(INDEX('Raw Data - Positions'!$A$8:$A$5924,SMALL(IF('Raw Data - Positions'!$E$8:$E$5924=$C$2,ROW('Raw Data - Positions'!$E$8:$E$5924)-7,""),ROWS($B$19:B239))),"")</f>
        <v/>
      </c>
      <c r="C239" t="str">
        <f>IFERROR(VLOOKUP(B239,'Raw Data - Positions'!$A$8:$B$9833,2,FALSE),"")</f>
        <v/>
      </c>
      <c r="D239" s="30" t="str">
        <f>IFERROR(VLOOKUP(B239,Benchmark!$O$2:$Q$1000,3,FALSE),"")</f>
        <v/>
      </c>
      <c r="E239" t="str" cm="1">
        <f t="array" ref="E239">IFERROR(INDEX('Raw Data - Positions'!$D$8:$D$5924,SMALL(IF('Raw Data - Positions'!$E$8:$E$5924=$C$2,ROW('Raw Data - Positions'!$E$8:$E$5924)-7,""),ROWS($E$19:$E239))),"")</f>
        <v/>
      </c>
      <c r="F239" s="1" t="str" cm="1">
        <f t="array" ref="F239">IFERROR(INDEX('Raw Data - Positions'!$H$8:$H$5924,SMALL(IF('Raw Data - Positions'!$E$8:$E$5924=$C$2,ROW('Raw Data - Positions'!$E$8:$E$5924)-7,""),ROWS($F$19:$F239))),"")</f>
        <v/>
      </c>
      <c r="G239" s="64" t="str">
        <f t="shared" si="11"/>
        <v/>
      </c>
      <c r="H239" s="32" t="str" cm="1">
        <f t="array" ref="H239">IFERROR(IF($D239="Bond",IFERROR(INDEX('Raw Data - Positions'!$I$8:$I$5924,SMALL(IF('Raw Data - Positions'!$E$8:$E$5924=$C$2,ROW('Raw Data - Positions'!$E$8:$E$5924)-7,""),ROWS($H$19:$H239))),""),$E239*$F239),"")</f>
        <v/>
      </c>
    </row>
    <row r="240" spans="2:8">
      <c r="B240" t="str" cm="1">
        <f t="array" ref="B240">IFERROR(INDEX('Raw Data - Positions'!$A$8:$A$5924,SMALL(IF('Raw Data - Positions'!$E$8:$E$5924=$C$2,ROW('Raw Data - Positions'!$E$8:$E$5924)-7,""),ROWS($B$19:B240))),"")</f>
        <v/>
      </c>
      <c r="C240" t="str">
        <f>IFERROR(VLOOKUP(B240,'Raw Data - Positions'!$A$8:$B$9833,2,FALSE),"")</f>
        <v/>
      </c>
      <c r="D240" s="30" t="str">
        <f>IFERROR(VLOOKUP(B240,Benchmark!$O$2:$Q$1000,3,FALSE),"")</f>
        <v/>
      </c>
      <c r="E240" t="str" cm="1">
        <f t="array" ref="E240">IFERROR(INDEX('Raw Data - Positions'!$D$8:$D$5924,SMALL(IF('Raw Data - Positions'!$E$8:$E$5924=$C$2,ROW('Raw Data - Positions'!$E$8:$E$5924)-7,""),ROWS($E$19:$E240))),"")</f>
        <v/>
      </c>
      <c r="F240" s="1" t="str" cm="1">
        <f t="array" ref="F240">IFERROR(INDEX('Raw Data - Positions'!$H$8:$H$5924,SMALL(IF('Raw Data - Positions'!$E$8:$E$5924=$C$2,ROW('Raw Data - Positions'!$E$8:$E$5924)-7,""),ROWS($F$19:$F240))),"")</f>
        <v/>
      </c>
      <c r="G240" s="64" t="str">
        <f t="shared" si="11"/>
        <v/>
      </c>
      <c r="H240" s="32" t="str" cm="1">
        <f t="array" ref="H240">IFERROR(IF($D240="Bond",IFERROR(INDEX('Raw Data - Positions'!$I$8:$I$5924,SMALL(IF('Raw Data - Positions'!$E$8:$E$5924=$C$2,ROW('Raw Data - Positions'!$E$8:$E$5924)-7,""),ROWS($H$19:$H240))),""),$E240*$F240),"")</f>
        <v/>
      </c>
    </row>
    <row r="241" spans="2:8">
      <c r="B241" t="str" cm="1">
        <f t="array" ref="B241">IFERROR(INDEX('Raw Data - Positions'!$A$8:$A$5924,SMALL(IF('Raw Data - Positions'!$E$8:$E$5924=$C$2,ROW('Raw Data - Positions'!$E$8:$E$5924)-7,""),ROWS($B$19:B241))),"")</f>
        <v/>
      </c>
      <c r="C241" t="str">
        <f>IFERROR(VLOOKUP(B241,'Raw Data - Positions'!$A$8:$B$9833,2,FALSE),"")</f>
        <v/>
      </c>
      <c r="D241" s="30" t="str">
        <f>IFERROR(VLOOKUP(B241,Benchmark!$O$2:$Q$1000,3,FALSE),"")</f>
        <v/>
      </c>
      <c r="E241" t="str" cm="1">
        <f t="array" ref="E241">IFERROR(INDEX('Raw Data - Positions'!$D$8:$D$5924,SMALL(IF('Raw Data - Positions'!$E$8:$E$5924=$C$2,ROW('Raw Data - Positions'!$E$8:$E$5924)-7,""),ROWS($E$19:$E241))),"")</f>
        <v/>
      </c>
      <c r="F241" s="1" t="str" cm="1">
        <f t="array" ref="F241">IFERROR(INDEX('Raw Data - Positions'!$H$8:$H$5924,SMALL(IF('Raw Data - Positions'!$E$8:$E$5924=$C$2,ROW('Raw Data - Positions'!$E$8:$E$5924)-7,""),ROWS($F$19:$F241))),"")</f>
        <v/>
      </c>
      <c r="G241" s="64" t="str">
        <f t="shared" si="11"/>
        <v/>
      </c>
      <c r="H241" s="32" t="str" cm="1">
        <f t="array" ref="H241">IFERROR(IF($D241="Bond",IFERROR(INDEX('Raw Data - Positions'!$I$8:$I$5924,SMALL(IF('Raw Data - Positions'!$E$8:$E$5924=$C$2,ROW('Raw Data - Positions'!$E$8:$E$5924)-7,""),ROWS($H$19:$H241))),""),$E241*$F241),"")</f>
        <v/>
      </c>
    </row>
    <row r="242" spans="2:8">
      <c r="B242" t="str" cm="1">
        <f t="array" ref="B242">IFERROR(INDEX('Raw Data - Positions'!$A$8:$A$5924,SMALL(IF('Raw Data - Positions'!$E$8:$E$5924=$C$2,ROW('Raw Data - Positions'!$E$8:$E$5924)-7,""),ROWS($B$19:B242))),"")</f>
        <v/>
      </c>
      <c r="C242" t="str">
        <f>IFERROR(VLOOKUP(B242,'Raw Data - Positions'!$A$8:$B$9833,2,FALSE),"")</f>
        <v/>
      </c>
      <c r="D242" s="30" t="str">
        <f>IFERROR(VLOOKUP(B242,Benchmark!$O$2:$Q$1000,3,FALSE),"")</f>
        <v/>
      </c>
      <c r="E242" t="str" cm="1">
        <f t="array" ref="E242">IFERROR(INDEX('Raw Data - Positions'!$D$8:$D$5924,SMALL(IF('Raw Data - Positions'!$E$8:$E$5924=$C$2,ROW('Raw Data - Positions'!$E$8:$E$5924)-7,""),ROWS($E$19:$E242))),"")</f>
        <v/>
      </c>
      <c r="F242" s="1" t="str" cm="1">
        <f t="array" ref="F242">IFERROR(INDEX('Raw Data - Positions'!$H$8:$H$5924,SMALL(IF('Raw Data - Positions'!$E$8:$E$5924=$C$2,ROW('Raw Data - Positions'!$E$8:$E$5924)-7,""),ROWS($F$19:$F242))),"")</f>
        <v/>
      </c>
      <c r="G242" s="64" t="str">
        <f t="shared" si="11"/>
        <v/>
      </c>
      <c r="H242" s="32" t="str" cm="1">
        <f t="array" ref="H242">IFERROR(IF($D242="Bond",IFERROR(INDEX('Raw Data - Positions'!$I$8:$I$5924,SMALL(IF('Raw Data - Positions'!$E$8:$E$5924=$C$2,ROW('Raw Data - Positions'!$E$8:$E$5924)-7,""),ROWS($H$19:$H242))),""),$E242*$F242),"")</f>
        <v/>
      </c>
    </row>
    <row r="243" spans="2:8">
      <c r="B243" t="str" cm="1">
        <f t="array" ref="B243">IFERROR(INDEX('Raw Data - Positions'!$A$8:$A$5924,SMALL(IF('Raw Data - Positions'!$E$8:$E$5924=$C$2,ROW('Raw Data - Positions'!$E$8:$E$5924)-7,""),ROWS($B$19:B243))),"")</f>
        <v/>
      </c>
      <c r="C243" t="str">
        <f>IFERROR(VLOOKUP(B243,'Raw Data - Positions'!$A$8:$B$9833,2,FALSE),"")</f>
        <v/>
      </c>
      <c r="D243" s="30" t="str">
        <f>IFERROR(VLOOKUP(B243,Benchmark!$O$2:$Q$1000,3,FALSE),"")</f>
        <v/>
      </c>
      <c r="E243" t="str" cm="1">
        <f t="array" ref="E243">IFERROR(INDEX('Raw Data - Positions'!$D$8:$D$5924,SMALL(IF('Raw Data - Positions'!$E$8:$E$5924=$C$2,ROW('Raw Data - Positions'!$E$8:$E$5924)-7,""),ROWS($E$19:$E243))),"")</f>
        <v/>
      </c>
      <c r="F243" s="1" t="str" cm="1">
        <f t="array" ref="F243">IFERROR(INDEX('Raw Data - Positions'!$H$8:$H$5924,SMALL(IF('Raw Data - Positions'!$E$8:$E$5924=$C$2,ROW('Raw Data - Positions'!$E$8:$E$5924)-7,""),ROWS($F$19:$F243))),"")</f>
        <v/>
      </c>
      <c r="G243" s="64" t="str">
        <f t="shared" si="11"/>
        <v/>
      </c>
      <c r="H243" s="32" t="str" cm="1">
        <f t="array" ref="H243">IFERROR(IF($D243="Bond",IFERROR(INDEX('Raw Data - Positions'!$I$8:$I$5924,SMALL(IF('Raw Data - Positions'!$E$8:$E$5924=$C$2,ROW('Raw Data - Positions'!$E$8:$E$5924)-7,""),ROWS($H$19:$H243))),""),$E243*$F243),"")</f>
        <v/>
      </c>
    </row>
    <row r="244" spans="2:8">
      <c r="B244" t="str" cm="1">
        <f t="array" ref="B244">IFERROR(INDEX('Raw Data - Positions'!$A$8:$A$5924,SMALL(IF('Raw Data - Positions'!$E$8:$E$5924=$C$2,ROW('Raw Data - Positions'!$E$8:$E$5924)-7,""),ROWS($B$19:B244))),"")</f>
        <v/>
      </c>
      <c r="C244" t="str">
        <f>IFERROR(VLOOKUP(B244,'Raw Data - Positions'!$A$8:$B$9833,2,FALSE),"")</f>
        <v/>
      </c>
      <c r="D244" s="30" t="str">
        <f>IFERROR(VLOOKUP(B244,Benchmark!$O$2:$Q$1000,3,FALSE),"")</f>
        <v/>
      </c>
      <c r="E244" t="str" cm="1">
        <f t="array" ref="E244">IFERROR(INDEX('Raw Data - Positions'!$D$8:$D$5924,SMALL(IF('Raw Data - Positions'!$E$8:$E$5924=$C$2,ROW('Raw Data - Positions'!$E$8:$E$5924)-7,""),ROWS($E$19:$E244))),"")</f>
        <v/>
      </c>
      <c r="F244" s="1" t="str" cm="1">
        <f t="array" ref="F244">IFERROR(INDEX('Raw Data - Positions'!$H$8:$H$5924,SMALL(IF('Raw Data - Positions'!$E$8:$E$5924=$C$2,ROW('Raw Data - Positions'!$E$8:$E$5924)-7,""),ROWS($F$19:$F244))),"")</f>
        <v/>
      </c>
      <c r="G244" s="64" t="str">
        <f t="shared" si="11"/>
        <v/>
      </c>
      <c r="H244" s="32" t="str" cm="1">
        <f t="array" ref="H244">IFERROR(IF($D244="Bond",IFERROR(INDEX('Raw Data - Positions'!$I$8:$I$5924,SMALL(IF('Raw Data - Positions'!$E$8:$E$5924=$C$2,ROW('Raw Data - Positions'!$E$8:$E$5924)-7,""),ROWS($H$19:$H244))),""),$E244*$F244),"")</f>
        <v/>
      </c>
    </row>
    <row r="245" spans="2:8">
      <c r="B245" t="str" cm="1">
        <f t="array" ref="B245">IFERROR(INDEX('Raw Data - Positions'!$A$8:$A$5924,SMALL(IF('Raw Data - Positions'!$E$8:$E$5924=$C$2,ROW('Raw Data - Positions'!$E$8:$E$5924)-7,""),ROWS($B$19:B245))),"")</f>
        <v/>
      </c>
      <c r="C245" t="str">
        <f>IFERROR(VLOOKUP(B245,'Raw Data - Positions'!$A$8:$B$9833,2,FALSE),"")</f>
        <v/>
      </c>
      <c r="D245" s="30" t="str">
        <f>IFERROR(VLOOKUP(B245,Benchmark!$O$2:$Q$1000,3,FALSE),"")</f>
        <v/>
      </c>
      <c r="E245" t="str" cm="1">
        <f t="array" ref="E245">IFERROR(INDEX('Raw Data - Positions'!$D$8:$D$5924,SMALL(IF('Raw Data - Positions'!$E$8:$E$5924=$C$2,ROW('Raw Data - Positions'!$E$8:$E$5924)-7,""),ROWS($E$19:$E245))),"")</f>
        <v/>
      </c>
      <c r="F245" s="1" t="str" cm="1">
        <f t="array" ref="F245">IFERROR(INDEX('Raw Data - Positions'!$H$8:$H$5924,SMALL(IF('Raw Data - Positions'!$E$8:$E$5924=$C$2,ROW('Raw Data - Positions'!$E$8:$E$5924)-7,""),ROWS($F$19:$F245))),"")</f>
        <v/>
      </c>
      <c r="G245" s="64" t="str">
        <f t="shared" si="11"/>
        <v/>
      </c>
      <c r="H245" s="32" t="str" cm="1">
        <f t="array" ref="H245">IFERROR(IF($D245="Bond",IFERROR(INDEX('Raw Data - Positions'!$I$8:$I$5924,SMALL(IF('Raw Data - Positions'!$E$8:$E$5924=$C$2,ROW('Raw Data - Positions'!$E$8:$E$5924)-7,""),ROWS($H$19:$H245))),""),$E245*$F245),"")</f>
        <v/>
      </c>
    </row>
    <row r="246" spans="2:8">
      <c r="B246" t="str" cm="1">
        <f t="array" ref="B246">IFERROR(INDEX('Raw Data - Positions'!$A$8:$A$5924,SMALL(IF('Raw Data - Positions'!$E$8:$E$5924=$C$2,ROW('Raw Data - Positions'!$E$8:$E$5924)-7,""),ROWS($B$19:B246))),"")</f>
        <v/>
      </c>
      <c r="C246" t="str">
        <f>IFERROR(VLOOKUP(B246,'Raw Data - Positions'!$A$8:$B$9833,2,FALSE),"")</f>
        <v/>
      </c>
      <c r="D246" s="30" t="str">
        <f>IFERROR(VLOOKUP(B246,Benchmark!$O$2:$Q$1000,3,FALSE),"")</f>
        <v/>
      </c>
      <c r="E246" t="str" cm="1">
        <f t="array" ref="E246">IFERROR(INDEX('Raw Data - Positions'!$D$8:$D$5924,SMALL(IF('Raw Data - Positions'!$E$8:$E$5924=$C$2,ROW('Raw Data - Positions'!$E$8:$E$5924)-7,""),ROWS($E$19:$E246))),"")</f>
        <v/>
      </c>
      <c r="F246" s="1" t="str" cm="1">
        <f t="array" ref="F246">IFERROR(INDEX('Raw Data - Positions'!$H$8:$H$5924,SMALL(IF('Raw Data - Positions'!$E$8:$E$5924=$C$2,ROW('Raw Data - Positions'!$E$8:$E$5924)-7,""),ROWS($F$19:$F246))),"")</f>
        <v/>
      </c>
      <c r="G246" s="64" t="str">
        <f t="shared" si="11"/>
        <v/>
      </c>
      <c r="H246" s="32" t="str" cm="1">
        <f t="array" ref="H246">IFERROR(IF($D246="Bond",IFERROR(INDEX('Raw Data - Positions'!$I$8:$I$5924,SMALL(IF('Raw Data - Positions'!$E$8:$E$5924=$C$2,ROW('Raw Data - Positions'!$E$8:$E$5924)-7,""),ROWS($H$19:$H246))),""),$E246*$F246),"")</f>
        <v/>
      </c>
    </row>
    <row r="247" spans="2:8">
      <c r="B247" t="str" cm="1">
        <f t="array" ref="B247">IFERROR(INDEX('Raw Data - Positions'!$A$8:$A$5924,SMALL(IF('Raw Data - Positions'!$E$8:$E$5924=$C$2,ROW('Raw Data - Positions'!$E$8:$E$5924)-7,""),ROWS($B$19:B247))),"")</f>
        <v/>
      </c>
      <c r="C247" t="str">
        <f>IFERROR(VLOOKUP(B247,'Raw Data - Positions'!$A$8:$B$9833,2,FALSE),"")</f>
        <v/>
      </c>
      <c r="D247" s="30" t="str">
        <f>IFERROR(VLOOKUP(B247,Benchmark!$O$2:$Q$1000,3,FALSE),"")</f>
        <v/>
      </c>
      <c r="E247" t="str" cm="1">
        <f t="array" ref="E247">IFERROR(INDEX('Raw Data - Positions'!$D$8:$D$5924,SMALL(IF('Raw Data - Positions'!$E$8:$E$5924=$C$2,ROW('Raw Data - Positions'!$E$8:$E$5924)-7,""),ROWS($E$19:$E247))),"")</f>
        <v/>
      </c>
      <c r="F247" s="1" t="str" cm="1">
        <f t="array" ref="F247">IFERROR(INDEX('Raw Data - Positions'!$H$8:$H$5924,SMALL(IF('Raw Data - Positions'!$E$8:$E$5924=$C$2,ROW('Raw Data - Positions'!$E$8:$E$5924)-7,""),ROWS($F$19:$F247))),"")</f>
        <v/>
      </c>
      <c r="G247" s="64" t="str">
        <f t="shared" si="11"/>
        <v/>
      </c>
      <c r="H247" s="32" t="str" cm="1">
        <f t="array" ref="H247">IFERROR(IF($D247="Bond",IFERROR(INDEX('Raw Data - Positions'!$I$8:$I$5924,SMALL(IF('Raw Data - Positions'!$E$8:$E$5924=$C$2,ROW('Raw Data - Positions'!$E$8:$E$5924)-7,""),ROWS($H$19:$H247))),""),$E247*$F247),"")</f>
        <v/>
      </c>
    </row>
    <row r="248" spans="2:8">
      <c r="B248" t="str" cm="1">
        <f t="array" ref="B248">IFERROR(INDEX('Raw Data - Positions'!$A$8:$A$5924,SMALL(IF('Raw Data - Positions'!$E$8:$E$5924=$C$2,ROW('Raw Data - Positions'!$E$8:$E$5924)-7,""),ROWS($B$19:B248))),"")</f>
        <v/>
      </c>
      <c r="C248" t="str">
        <f>IFERROR(VLOOKUP(B248,'Raw Data - Positions'!$A$8:$B$9833,2,FALSE),"")</f>
        <v/>
      </c>
      <c r="D248" s="30" t="str">
        <f>IFERROR(VLOOKUP(B248,Benchmark!$O$2:$Q$1000,3,FALSE),"")</f>
        <v/>
      </c>
      <c r="E248" t="str" cm="1">
        <f t="array" ref="E248">IFERROR(INDEX('Raw Data - Positions'!$D$8:$D$5924,SMALL(IF('Raw Data - Positions'!$E$8:$E$5924=$C$2,ROW('Raw Data - Positions'!$E$8:$E$5924)-7,""),ROWS($E$19:$E248))),"")</f>
        <v/>
      </c>
      <c r="F248" s="1" t="str" cm="1">
        <f t="array" ref="F248">IFERROR(INDEX('Raw Data - Positions'!$H$8:$H$5924,SMALL(IF('Raw Data - Positions'!$E$8:$E$5924=$C$2,ROW('Raw Data - Positions'!$E$8:$E$5924)-7,""),ROWS($F$19:$F248))),"")</f>
        <v/>
      </c>
      <c r="G248" s="64" t="str">
        <f t="shared" si="11"/>
        <v/>
      </c>
      <c r="H248" s="32" t="str" cm="1">
        <f t="array" ref="H248">IFERROR(IF($D248="Bond",IFERROR(INDEX('Raw Data - Positions'!$I$8:$I$5924,SMALL(IF('Raw Data - Positions'!$E$8:$E$5924=$C$2,ROW('Raw Data - Positions'!$E$8:$E$5924)-7,""),ROWS($H$19:$H248))),""),$E248*$F248),"")</f>
        <v/>
      </c>
    </row>
    <row r="249" spans="2:8">
      <c r="B249" t="str" cm="1">
        <f t="array" ref="B249">IFERROR(INDEX('Raw Data - Positions'!$A$8:$A$5924,SMALL(IF('Raw Data - Positions'!$E$8:$E$5924=$C$2,ROW('Raw Data - Positions'!$E$8:$E$5924)-7,""),ROWS($B$19:B249))),"")</f>
        <v/>
      </c>
      <c r="C249" t="str">
        <f>IFERROR(VLOOKUP(B249,'Raw Data - Positions'!$A$8:$B$9833,2,FALSE),"")</f>
        <v/>
      </c>
      <c r="D249" s="30" t="str">
        <f>IFERROR(VLOOKUP(B249,Benchmark!$O$2:$Q$1000,3,FALSE),"")</f>
        <v/>
      </c>
      <c r="E249" t="str" cm="1">
        <f t="array" ref="E249">IFERROR(INDEX('Raw Data - Positions'!$D$8:$D$5924,SMALL(IF('Raw Data - Positions'!$E$8:$E$5924=$C$2,ROW('Raw Data - Positions'!$E$8:$E$5924)-7,""),ROWS($E$19:$E249))),"")</f>
        <v/>
      </c>
      <c r="F249" s="1" t="str" cm="1">
        <f t="array" ref="F249">IFERROR(INDEX('Raw Data - Positions'!$H$8:$H$5924,SMALL(IF('Raw Data - Positions'!$E$8:$E$5924=$C$2,ROW('Raw Data - Positions'!$E$8:$E$5924)-7,""),ROWS($F$19:$F249))),"")</f>
        <v/>
      </c>
      <c r="G249" s="64" t="str">
        <f t="shared" si="11"/>
        <v/>
      </c>
      <c r="H249" s="32" t="str" cm="1">
        <f t="array" ref="H249">IFERROR(IF($D249="Bond",IFERROR(INDEX('Raw Data - Positions'!$I$8:$I$5924,SMALL(IF('Raw Data - Positions'!$E$8:$E$5924=$C$2,ROW('Raw Data - Positions'!$E$8:$E$5924)-7,""),ROWS($H$19:$H249))),""),$E249*$F249),"")</f>
        <v/>
      </c>
    </row>
    <row r="250" spans="2:8">
      <c r="B250" t="str" cm="1">
        <f t="array" ref="B250">IFERROR(INDEX('Raw Data - Positions'!$A$8:$A$5924,SMALL(IF('Raw Data - Positions'!$E$8:$E$5924=$C$2,ROW('Raw Data - Positions'!$E$8:$E$5924)-7,""),ROWS($B$19:B250))),"")</f>
        <v/>
      </c>
      <c r="C250" t="str">
        <f>IFERROR(VLOOKUP(B250,'Raw Data - Positions'!$A$8:$B$9833,2,FALSE),"")</f>
        <v/>
      </c>
      <c r="D250" s="30" t="str">
        <f>IFERROR(VLOOKUP(B250,Benchmark!$O$2:$Q$1000,3,FALSE),"")</f>
        <v/>
      </c>
      <c r="E250" t="str" cm="1">
        <f t="array" ref="E250">IFERROR(INDEX('Raw Data - Positions'!$D$8:$D$5924,SMALL(IF('Raw Data - Positions'!$E$8:$E$5924=$C$2,ROW('Raw Data - Positions'!$E$8:$E$5924)-7,""),ROWS($E$19:$E250))),"")</f>
        <v/>
      </c>
      <c r="F250" s="1" t="str" cm="1">
        <f t="array" ref="F250">IFERROR(INDEX('Raw Data - Positions'!$H$8:$H$5924,SMALL(IF('Raw Data - Positions'!$E$8:$E$5924=$C$2,ROW('Raw Data - Positions'!$E$8:$E$5924)-7,""),ROWS($F$19:$F250))),"")</f>
        <v/>
      </c>
      <c r="G250" s="64" t="str">
        <f t="shared" si="11"/>
        <v/>
      </c>
      <c r="H250" s="32" t="str" cm="1">
        <f t="array" ref="H250">IFERROR(IF($D250="Bond",IFERROR(INDEX('Raw Data - Positions'!$I$8:$I$5924,SMALL(IF('Raw Data - Positions'!$E$8:$E$5924=$C$2,ROW('Raw Data - Positions'!$E$8:$E$5924)-7,""),ROWS($H$19:$H250))),""),$E250*$F250),"")</f>
        <v/>
      </c>
    </row>
    <row r="251" spans="2:8">
      <c r="B251" t="str" cm="1">
        <f t="array" ref="B251">IFERROR(INDEX('Raw Data - Positions'!$A$8:$A$5924,SMALL(IF('Raw Data - Positions'!$E$8:$E$5924=$C$2,ROW('Raw Data - Positions'!$E$8:$E$5924)-7,""),ROWS($B$19:B251))),"")</f>
        <v/>
      </c>
      <c r="C251" t="str">
        <f>IFERROR(VLOOKUP(B251,'Raw Data - Positions'!$A$8:$B$9833,2,FALSE),"")</f>
        <v/>
      </c>
      <c r="D251" s="30" t="str">
        <f>IFERROR(VLOOKUP(B251,Benchmark!$O$2:$Q$1000,3,FALSE),"")</f>
        <v/>
      </c>
      <c r="E251" t="str" cm="1">
        <f t="array" ref="E251">IFERROR(INDEX('Raw Data - Positions'!$D$8:$D$5924,SMALL(IF('Raw Data - Positions'!$E$8:$E$5924=$C$2,ROW('Raw Data - Positions'!$E$8:$E$5924)-7,""),ROWS($E$19:$E251))),"")</f>
        <v/>
      </c>
      <c r="F251" s="1" t="str" cm="1">
        <f t="array" ref="F251">IFERROR(INDEX('Raw Data - Positions'!$H$8:$H$5924,SMALL(IF('Raw Data - Positions'!$E$8:$E$5924=$C$2,ROW('Raw Data - Positions'!$E$8:$E$5924)-7,""),ROWS($F$19:$F251))),"")</f>
        <v/>
      </c>
      <c r="G251" s="64" t="str">
        <f t="shared" si="11"/>
        <v/>
      </c>
      <c r="H251" s="32" t="str" cm="1">
        <f t="array" ref="H251">IFERROR(IF($D251="Bond",IFERROR(INDEX('Raw Data - Positions'!$I$8:$I$5924,SMALL(IF('Raw Data - Positions'!$E$8:$E$5924=$C$2,ROW('Raw Data - Positions'!$E$8:$E$5924)-7,""),ROWS($H$19:$H251))),""),$E251*$F251),"")</f>
        <v/>
      </c>
    </row>
    <row r="252" spans="2:8">
      <c r="B252" t="str" cm="1">
        <f t="array" ref="B252">IFERROR(INDEX('Raw Data - Positions'!$A$8:$A$5924,SMALL(IF('Raw Data - Positions'!$E$8:$E$5924=$C$2,ROW('Raw Data - Positions'!$E$8:$E$5924)-7,""),ROWS($B$19:B252))),"")</f>
        <v/>
      </c>
      <c r="C252" t="str">
        <f>IFERROR(VLOOKUP(B252,'Raw Data - Positions'!$A$8:$B$9833,2,FALSE),"")</f>
        <v/>
      </c>
      <c r="D252" s="30" t="str">
        <f>IFERROR(VLOOKUP(B252,Benchmark!$O$2:$Q$1000,3,FALSE),"")</f>
        <v/>
      </c>
      <c r="E252" t="str" cm="1">
        <f t="array" ref="E252">IFERROR(INDEX('Raw Data - Positions'!$D$8:$D$5924,SMALL(IF('Raw Data - Positions'!$E$8:$E$5924=$C$2,ROW('Raw Data - Positions'!$E$8:$E$5924)-7,""),ROWS($E$19:$E252))),"")</f>
        <v/>
      </c>
      <c r="F252" s="1" t="str" cm="1">
        <f t="array" ref="F252">IFERROR(INDEX('Raw Data - Positions'!$H$8:$H$5924,SMALL(IF('Raw Data - Positions'!$E$8:$E$5924=$C$2,ROW('Raw Data - Positions'!$E$8:$E$5924)-7,""),ROWS($F$19:$F252))),"")</f>
        <v/>
      </c>
      <c r="G252" s="64" t="str">
        <f t="shared" si="11"/>
        <v/>
      </c>
      <c r="H252" s="32" t="str" cm="1">
        <f t="array" ref="H252">IFERROR(IF($D252="Bond",IFERROR(INDEX('Raw Data - Positions'!$I$8:$I$5924,SMALL(IF('Raw Data - Positions'!$E$8:$E$5924=$C$2,ROW('Raw Data - Positions'!$E$8:$E$5924)-7,""),ROWS($H$19:$H252))),""),$E252*$F252),"")</f>
        <v/>
      </c>
    </row>
    <row r="253" spans="2:8">
      <c r="B253" t="str" cm="1">
        <f t="array" ref="B253">IFERROR(INDEX('Raw Data - Positions'!$A$8:$A$5924,SMALL(IF('Raw Data - Positions'!$E$8:$E$5924=$C$2,ROW('Raw Data - Positions'!$E$8:$E$5924)-7,""),ROWS($B$19:B253))),"")</f>
        <v/>
      </c>
      <c r="C253" t="str">
        <f>IFERROR(VLOOKUP(B253,'Raw Data - Positions'!$A$8:$B$9833,2,FALSE),"")</f>
        <v/>
      </c>
      <c r="D253" s="30" t="str">
        <f>IFERROR(VLOOKUP(B253,Benchmark!$O$2:$Q$1000,3,FALSE),"")</f>
        <v/>
      </c>
      <c r="E253" t="str" cm="1">
        <f t="array" ref="E253">IFERROR(INDEX('Raw Data - Positions'!$D$8:$D$5924,SMALL(IF('Raw Data - Positions'!$E$8:$E$5924=$C$2,ROW('Raw Data - Positions'!$E$8:$E$5924)-7,""),ROWS($E$19:$E253))),"")</f>
        <v/>
      </c>
      <c r="F253" s="1" t="str" cm="1">
        <f t="array" ref="F253">IFERROR(INDEX('Raw Data - Positions'!$H$8:$H$5924,SMALL(IF('Raw Data - Positions'!$E$8:$E$5924=$C$2,ROW('Raw Data - Positions'!$E$8:$E$5924)-7,""),ROWS($F$19:$F253))),"")</f>
        <v/>
      </c>
      <c r="G253" s="64" t="str">
        <f t="shared" si="11"/>
        <v/>
      </c>
      <c r="H253" s="32" t="str" cm="1">
        <f t="array" ref="H253">IFERROR(IF($D253="Bond",IFERROR(INDEX('Raw Data - Positions'!$I$8:$I$5924,SMALL(IF('Raw Data - Positions'!$E$8:$E$5924=$C$2,ROW('Raw Data - Positions'!$E$8:$E$5924)-7,""),ROWS($H$19:$H253))),""),$E253*$F253),"")</f>
        <v/>
      </c>
    </row>
    <row r="254" spans="2:8">
      <c r="B254" t="str" cm="1">
        <f t="array" ref="B254">IFERROR(INDEX('Raw Data - Positions'!$A$8:$A$5924,SMALL(IF('Raw Data - Positions'!$E$8:$E$5924=$C$2,ROW('Raw Data - Positions'!$E$8:$E$5924)-7,""),ROWS($B$19:B254))),"")</f>
        <v/>
      </c>
      <c r="C254" t="str">
        <f>IFERROR(VLOOKUP(B254,'Raw Data - Positions'!$A$8:$B$9833,2,FALSE),"")</f>
        <v/>
      </c>
      <c r="D254" s="30" t="str">
        <f>IFERROR(VLOOKUP(B254,Benchmark!$O$2:$Q$1000,3,FALSE),"")</f>
        <v/>
      </c>
      <c r="E254" t="str" cm="1">
        <f t="array" ref="E254">IFERROR(INDEX('Raw Data - Positions'!$D$8:$D$5924,SMALL(IF('Raw Data - Positions'!$E$8:$E$5924=$C$2,ROW('Raw Data - Positions'!$E$8:$E$5924)-7,""),ROWS($E$19:$E254))),"")</f>
        <v/>
      </c>
      <c r="F254" s="1" t="str" cm="1">
        <f t="array" ref="F254">IFERROR(INDEX('Raw Data - Positions'!$H$8:$H$5924,SMALL(IF('Raw Data - Positions'!$E$8:$E$5924=$C$2,ROW('Raw Data - Positions'!$E$8:$E$5924)-7,""),ROWS($F$19:$F254))),"")</f>
        <v/>
      </c>
      <c r="G254" s="64" t="str">
        <f t="shared" si="11"/>
        <v/>
      </c>
      <c r="H254" s="32" t="str" cm="1">
        <f t="array" ref="H254">IFERROR(IF($D254="Bond",IFERROR(INDEX('Raw Data - Positions'!$I$8:$I$5924,SMALL(IF('Raw Data - Positions'!$E$8:$E$5924=$C$2,ROW('Raw Data - Positions'!$E$8:$E$5924)-7,""),ROWS($H$19:$H254))),""),$E254*$F254),"")</f>
        <v/>
      </c>
    </row>
    <row r="255" spans="2:8">
      <c r="B255" t="str" cm="1">
        <f t="array" ref="B255">IFERROR(INDEX('Raw Data - Positions'!$A$8:$A$5924,SMALL(IF('Raw Data - Positions'!$E$8:$E$5924=$C$2,ROW('Raw Data - Positions'!$E$8:$E$5924)-7,""),ROWS($B$19:B255))),"")</f>
        <v/>
      </c>
      <c r="C255" t="str">
        <f>IFERROR(VLOOKUP(B255,'Raw Data - Positions'!$A$8:$B$9833,2,FALSE),"")</f>
        <v/>
      </c>
      <c r="D255" s="30" t="str">
        <f>IFERROR(VLOOKUP(B255,Benchmark!$O$2:$Q$1000,3,FALSE),"")</f>
        <v/>
      </c>
      <c r="E255" t="str" cm="1">
        <f t="array" ref="E255">IFERROR(INDEX('Raw Data - Positions'!$D$8:$D$5924,SMALL(IF('Raw Data - Positions'!$E$8:$E$5924=$C$2,ROW('Raw Data - Positions'!$E$8:$E$5924)-7,""),ROWS($E$19:$E255))),"")</f>
        <v/>
      </c>
      <c r="F255" s="1" t="str" cm="1">
        <f t="array" ref="F255">IFERROR(INDEX('Raw Data - Positions'!$H$8:$H$5924,SMALL(IF('Raw Data - Positions'!$E$8:$E$5924=$C$2,ROW('Raw Data - Positions'!$E$8:$E$5924)-7,""),ROWS($F$19:$F255))),"")</f>
        <v/>
      </c>
      <c r="G255" s="64" t="str">
        <f t="shared" si="11"/>
        <v/>
      </c>
      <c r="H255" s="32" t="str" cm="1">
        <f t="array" ref="H255">IFERROR(IF($D255="Bond",IFERROR(INDEX('Raw Data - Positions'!$I$8:$I$5924,SMALL(IF('Raw Data - Positions'!$E$8:$E$5924=$C$2,ROW('Raw Data - Positions'!$E$8:$E$5924)-7,""),ROWS($H$19:$H255))),""),$E255*$F255),"")</f>
        <v/>
      </c>
    </row>
    <row r="256" spans="2:8">
      <c r="B256" t="str" cm="1">
        <f t="array" ref="B256">IFERROR(INDEX('Raw Data - Positions'!$A$8:$A$5924,SMALL(IF('Raw Data - Positions'!$E$8:$E$5924=$C$2,ROW('Raw Data - Positions'!$E$8:$E$5924)-7,""),ROWS($B$19:B256))),"")</f>
        <v/>
      </c>
      <c r="C256" t="str">
        <f>IFERROR(VLOOKUP(B256,'Raw Data - Positions'!$A$8:$B$9833,2,FALSE),"")</f>
        <v/>
      </c>
      <c r="D256" s="30" t="str">
        <f>IFERROR(VLOOKUP(B256,Benchmark!$O$2:$Q$1000,3,FALSE),"")</f>
        <v/>
      </c>
      <c r="E256" t="str" cm="1">
        <f t="array" ref="E256">IFERROR(INDEX('Raw Data - Positions'!$D$8:$D$5924,SMALL(IF('Raw Data - Positions'!$E$8:$E$5924=$C$2,ROW('Raw Data - Positions'!$E$8:$E$5924)-7,""),ROWS($E$19:$E256))),"")</f>
        <v/>
      </c>
      <c r="F256" s="1" t="str" cm="1">
        <f t="array" ref="F256">IFERROR(INDEX('Raw Data - Positions'!$H$8:$H$5924,SMALL(IF('Raw Data - Positions'!$E$8:$E$5924=$C$2,ROW('Raw Data - Positions'!$E$8:$E$5924)-7,""),ROWS($F$19:$F256))),"")</f>
        <v/>
      </c>
      <c r="G256" s="64" t="str">
        <f t="shared" si="11"/>
        <v/>
      </c>
      <c r="H256" s="32" t="str" cm="1">
        <f t="array" ref="H256">IFERROR(IF($D256="Bond",IFERROR(INDEX('Raw Data - Positions'!$I$8:$I$5924,SMALL(IF('Raw Data - Positions'!$E$8:$E$5924=$C$2,ROW('Raw Data - Positions'!$E$8:$E$5924)-7,""),ROWS($H$19:$H256))),""),$E256*$F256),"")</f>
        <v/>
      </c>
    </row>
    <row r="257" spans="2:8">
      <c r="B257" t="str" cm="1">
        <f t="array" ref="B257">IFERROR(INDEX('Raw Data - Positions'!$A$8:$A$5924,SMALL(IF('Raw Data - Positions'!$E$8:$E$5924=$C$2,ROW('Raw Data - Positions'!$E$8:$E$5924)-7,""),ROWS($B$19:B257))),"")</f>
        <v/>
      </c>
      <c r="C257" t="str">
        <f>IFERROR(VLOOKUP(B257,'Raw Data - Positions'!$A$8:$B$9833,2,FALSE),"")</f>
        <v/>
      </c>
      <c r="D257" s="30" t="str">
        <f>IFERROR(VLOOKUP(B257,Benchmark!$O$2:$Q$1000,3,FALSE),"")</f>
        <v/>
      </c>
      <c r="E257" t="str" cm="1">
        <f t="array" ref="E257">IFERROR(INDEX('Raw Data - Positions'!$D$8:$D$5924,SMALL(IF('Raw Data - Positions'!$E$8:$E$5924=$C$2,ROW('Raw Data - Positions'!$E$8:$E$5924)-7,""),ROWS($E$19:$E257))),"")</f>
        <v/>
      </c>
      <c r="F257" s="1" t="str" cm="1">
        <f t="array" ref="F257">IFERROR(INDEX('Raw Data - Positions'!$H$8:$H$5924,SMALL(IF('Raw Data - Positions'!$E$8:$E$5924=$C$2,ROW('Raw Data - Positions'!$E$8:$E$5924)-7,""),ROWS($F$19:$F257))),"")</f>
        <v/>
      </c>
      <c r="G257" s="64" t="str">
        <f t="shared" si="11"/>
        <v/>
      </c>
      <c r="H257" s="32" t="str" cm="1">
        <f t="array" ref="H257">IFERROR(IF($D257="Bond",IFERROR(INDEX('Raw Data - Positions'!$I$8:$I$5924,SMALL(IF('Raw Data - Positions'!$E$8:$E$5924=$C$2,ROW('Raw Data - Positions'!$E$8:$E$5924)-7,""),ROWS($H$19:$H257))),""),$E257*$F257),"")</f>
        <v/>
      </c>
    </row>
    <row r="258" spans="2:8">
      <c r="B258" t="str" cm="1">
        <f t="array" ref="B258">IFERROR(INDEX('Raw Data - Positions'!$A$8:$A$5924,SMALL(IF('Raw Data - Positions'!$E$8:$E$5924=$C$2,ROW('Raw Data - Positions'!$E$8:$E$5924)-7,""),ROWS($B$19:B258))),"")</f>
        <v/>
      </c>
      <c r="C258" t="str">
        <f>IFERROR(VLOOKUP(B258,'Raw Data - Positions'!$A$8:$B$9833,2,FALSE),"")</f>
        <v/>
      </c>
      <c r="D258" s="30" t="str">
        <f>IFERROR(VLOOKUP(B258,Benchmark!$O$2:$Q$1000,3,FALSE),"")</f>
        <v/>
      </c>
      <c r="E258" t="str" cm="1">
        <f t="array" ref="E258">IFERROR(INDEX('Raw Data - Positions'!$D$8:$D$5924,SMALL(IF('Raw Data - Positions'!$E$8:$E$5924=$C$2,ROW('Raw Data - Positions'!$E$8:$E$5924)-7,""),ROWS($E$19:$E258))),"")</f>
        <v/>
      </c>
      <c r="F258" s="1" t="str" cm="1">
        <f t="array" ref="F258">IFERROR(INDEX('Raw Data - Positions'!$H$8:$H$5924,SMALL(IF('Raw Data - Positions'!$E$8:$E$5924=$C$2,ROW('Raw Data - Positions'!$E$8:$E$5924)-7,""),ROWS($F$19:$F258))),"")</f>
        <v/>
      </c>
      <c r="G258" s="64" t="str">
        <f t="shared" si="11"/>
        <v/>
      </c>
      <c r="H258" s="32" t="str" cm="1">
        <f t="array" ref="H258">IFERROR(IF($D258="Bond",IFERROR(INDEX('Raw Data - Positions'!$I$8:$I$5924,SMALL(IF('Raw Data - Positions'!$E$8:$E$5924=$C$2,ROW('Raw Data - Positions'!$E$8:$E$5924)-7,""),ROWS($H$19:$H258))),""),$E258*$F258),"")</f>
        <v/>
      </c>
    </row>
    <row r="259" spans="2:8">
      <c r="B259" t="str" cm="1">
        <f t="array" ref="B259">IFERROR(INDEX('Raw Data - Positions'!$A$8:$A$5924,SMALL(IF('Raw Data - Positions'!$E$8:$E$5924=$C$2,ROW('Raw Data - Positions'!$E$8:$E$5924)-7,""),ROWS($B$19:B259))),"")</f>
        <v/>
      </c>
      <c r="C259" t="str">
        <f>IFERROR(VLOOKUP(B259,'Raw Data - Positions'!$A$8:$B$9833,2,FALSE),"")</f>
        <v/>
      </c>
      <c r="D259" s="30" t="str">
        <f>IFERROR(VLOOKUP(B259,Benchmark!$O$2:$Q$1000,3,FALSE),"")</f>
        <v/>
      </c>
      <c r="E259" t="str" cm="1">
        <f t="array" ref="E259">IFERROR(INDEX('Raw Data - Positions'!$D$8:$D$5924,SMALL(IF('Raw Data - Positions'!$E$8:$E$5924=$C$2,ROW('Raw Data - Positions'!$E$8:$E$5924)-7,""),ROWS($E$19:$E259))),"")</f>
        <v/>
      </c>
      <c r="F259" s="1" t="str" cm="1">
        <f t="array" ref="F259">IFERROR(INDEX('Raw Data - Positions'!$H$8:$H$5924,SMALL(IF('Raw Data - Positions'!$E$8:$E$5924=$C$2,ROW('Raw Data - Positions'!$E$8:$E$5924)-7,""),ROWS($F$19:$F259))),"")</f>
        <v/>
      </c>
      <c r="G259" s="64" t="str">
        <f t="shared" si="11"/>
        <v/>
      </c>
      <c r="H259" s="32" t="str" cm="1">
        <f t="array" ref="H259">IFERROR(IF($D259="Bond",IFERROR(INDEX('Raw Data - Positions'!$I$8:$I$5924,SMALL(IF('Raw Data - Positions'!$E$8:$E$5924=$C$2,ROW('Raw Data - Positions'!$E$8:$E$5924)-7,""),ROWS($H$19:$H259))),""),$E259*$F259),"")</f>
        <v/>
      </c>
    </row>
    <row r="260" spans="2:8">
      <c r="B260" t="str" cm="1">
        <f t="array" ref="B260">IFERROR(INDEX('Raw Data - Positions'!$A$8:$A$5924,SMALL(IF('Raw Data - Positions'!$E$8:$E$5924=$C$2,ROW('Raw Data - Positions'!$E$8:$E$5924)-7,""),ROWS($B$19:B260))),"")</f>
        <v/>
      </c>
      <c r="C260" t="str">
        <f>IFERROR(VLOOKUP(B260,'Raw Data - Positions'!$A$8:$B$9833,2,FALSE),"")</f>
        <v/>
      </c>
      <c r="D260" s="30" t="str">
        <f>IFERROR(VLOOKUP(B260,Benchmark!$O$2:$Q$1000,3,FALSE),"")</f>
        <v/>
      </c>
      <c r="E260" t="str" cm="1">
        <f t="array" ref="E260">IFERROR(INDEX('Raw Data - Positions'!$D$8:$D$5924,SMALL(IF('Raw Data - Positions'!$E$8:$E$5924=$C$2,ROW('Raw Data - Positions'!$E$8:$E$5924)-7,""),ROWS($E$19:$E260))),"")</f>
        <v/>
      </c>
      <c r="F260" s="1" t="str" cm="1">
        <f t="array" ref="F260">IFERROR(INDEX('Raw Data - Positions'!$H$8:$H$5924,SMALL(IF('Raw Data - Positions'!$E$8:$E$5924=$C$2,ROW('Raw Data - Positions'!$E$8:$E$5924)-7,""),ROWS($F$19:$F260))),"")</f>
        <v/>
      </c>
      <c r="G260" s="64" t="str">
        <f t="shared" si="11"/>
        <v/>
      </c>
      <c r="H260" s="32" t="str" cm="1">
        <f t="array" ref="H260">IFERROR(IF($D260="Bond",IFERROR(INDEX('Raw Data - Positions'!$I$8:$I$5924,SMALL(IF('Raw Data - Positions'!$E$8:$E$5924=$C$2,ROW('Raw Data - Positions'!$E$8:$E$5924)-7,""),ROWS($H$19:$H260))),""),$E260*$F260),"")</f>
        <v/>
      </c>
    </row>
    <row r="261" spans="2:8">
      <c r="B261" t="str" cm="1">
        <f t="array" ref="B261">IFERROR(INDEX('Raw Data - Positions'!$A$8:$A$5924,SMALL(IF('Raw Data - Positions'!$E$8:$E$5924=$C$2,ROW('Raw Data - Positions'!$E$8:$E$5924)-7,""),ROWS($B$19:B261))),"")</f>
        <v/>
      </c>
      <c r="C261" t="str">
        <f>IFERROR(VLOOKUP(B261,'Raw Data - Positions'!$A$8:$B$9833,2,FALSE),"")</f>
        <v/>
      </c>
      <c r="D261" s="30" t="str">
        <f>IFERROR(VLOOKUP(B261,Benchmark!$O$2:$Q$1000,3,FALSE),"")</f>
        <v/>
      </c>
      <c r="E261" t="str" cm="1">
        <f t="array" ref="E261">IFERROR(INDEX('Raw Data - Positions'!$D$8:$D$5924,SMALL(IF('Raw Data - Positions'!$E$8:$E$5924=$C$2,ROW('Raw Data - Positions'!$E$8:$E$5924)-7,""),ROWS($E$19:$E261))),"")</f>
        <v/>
      </c>
      <c r="F261" s="1" t="str" cm="1">
        <f t="array" ref="F261">IFERROR(INDEX('Raw Data - Positions'!$H$8:$H$5924,SMALL(IF('Raw Data - Positions'!$E$8:$E$5924=$C$2,ROW('Raw Data - Positions'!$E$8:$E$5924)-7,""),ROWS($F$19:$F261))),"")</f>
        <v/>
      </c>
      <c r="G261" s="64" t="str">
        <f t="shared" si="11"/>
        <v/>
      </c>
      <c r="H261" s="32" t="str" cm="1">
        <f t="array" ref="H261">IFERROR(IF($D261="Bond",IFERROR(INDEX('Raw Data - Positions'!$I$8:$I$5924,SMALL(IF('Raw Data - Positions'!$E$8:$E$5924=$C$2,ROW('Raw Data - Positions'!$E$8:$E$5924)-7,""),ROWS($H$19:$H261))),""),$E261*$F261),"")</f>
        <v/>
      </c>
    </row>
    <row r="262" spans="2:8">
      <c r="B262" t="str" cm="1">
        <f t="array" ref="B262">IFERROR(INDEX('Raw Data - Positions'!$A$8:$A$5924,SMALL(IF('Raw Data - Positions'!$E$8:$E$5924=$C$2,ROW('Raw Data - Positions'!$E$8:$E$5924)-7,""),ROWS($B$19:B262))),"")</f>
        <v/>
      </c>
      <c r="C262" t="str">
        <f>IFERROR(VLOOKUP(B262,'Raw Data - Positions'!$A$8:$B$9833,2,FALSE),"")</f>
        <v/>
      </c>
      <c r="D262" s="30" t="str">
        <f>IFERROR(VLOOKUP(B262,Benchmark!$O$2:$Q$1000,3,FALSE),"")</f>
        <v/>
      </c>
      <c r="E262" t="str" cm="1">
        <f t="array" ref="E262">IFERROR(INDEX('Raw Data - Positions'!$D$8:$D$5924,SMALL(IF('Raw Data - Positions'!$E$8:$E$5924=$C$2,ROW('Raw Data - Positions'!$E$8:$E$5924)-7,""),ROWS($E$19:$E262))),"")</f>
        <v/>
      </c>
      <c r="F262" s="1" t="str" cm="1">
        <f t="array" ref="F262">IFERROR(INDEX('Raw Data - Positions'!$H$8:$H$5924,SMALL(IF('Raw Data - Positions'!$E$8:$E$5924=$C$2,ROW('Raw Data - Positions'!$E$8:$E$5924)-7,""),ROWS($F$19:$F262))),"")</f>
        <v/>
      </c>
      <c r="G262" s="64" t="str">
        <f t="shared" si="11"/>
        <v/>
      </c>
      <c r="H262" s="32" t="str" cm="1">
        <f t="array" ref="H262">IFERROR(IF($D262="Bond",IFERROR(INDEX('Raw Data - Positions'!$I$8:$I$5924,SMALL(IF('Raw Data - Positions'!$E$8:$E$5924=$C$2,ROW('Raw Data - Positions'!$E$8:$E$5924)-7,""),ROWS($H$19:$H262))),""),$E262*$F262),"")</f>
        <v/>
      </c>
    </row>
    <row r="263" spans="2:8">
      <c r="B263" t="str" cm="1">
        <f t="array" ref="B263">IFERROR(INDEX('Raw Data - Positions'!$A$8:$A$5924,SMALL(IF('Raw Data - Positions'!$E$8:$E$5924=$C$2,ROW('Raw Data - Positions'!$E$8:$E$5924)-7,""),ROWS($B$19:B263))),"")</f>
        <v/>
      </c>
      <c r="C263" t="str">
        <f>IFERROR(VLOOKUP(B263,'Raw Data - Positions'!$A$8:$B$9833,2,FALSE),"")</f>
        <v/>
      </c>
      <c r="D263" s="30" t="str">
        <f>IFERROR(VLOOKUP(B263,Benchmark!$O$2:$Q$1000,3,FALSE),"")</f>
        <v/>
      </c>
      <c r="E263" t="str" cm="1">
        <f t="array" ref="E263">IFERROR(INDEX('Raw Data - Positions'!$D$8:$D$5924,SMALL(IF('Raw Data - Positions'!$E$8:$E$5924=$C$2,ROW('Raw Data - Positions'!$E$8:$E$5924)-7,""),ROWS($E$19:$E263))),"")</f>
        <v/>
      </c>
      <c r="F263" s="1" t="str" cm="1">
        <f t="array" ref="F263">IFERROR(INDEX('Raw Data - Positions'!$H$8:$H$5924,SMALL(IF('Raw Data - Positions'!$E$8:$E$5924=$C$2,ROW('Raw Data - Positions'!$E$8:$E$5924)-7,""),ROWS($F$19:$F263))),"")</f>
        <v/>
      </c>
      <c r="G263" s="64" t="str">
        <f t="shared" si="11"/>
        <v/>
      </c>
      <c r="H263" s="32" t="str" cm="1">
        <f t="array" ref="H263">IFERROR(IF($D263="Bond",IFERROR(INDEX('Raw Data - Positions'!$I$8:$I$5924,SMALL(IF('Raw Data - Positions'!$E$8:$E$5924=$C$2,ROW('Raw Data - Positions'!$E$8:$E$5924)-7,""),ROWS($H$19:$H263))),""),$E263*$F263),"")</f>
        <v/>
      </c>
    </row>
    <row r="264" spans="2:8">
      <c r="B264" t="str" cm="1">
        <f t="array" ref="B264">IFERROR(INDEX('Raw Data - Positions'!$A$8:$A$5924,SMALL(IF('Raw Data - Positions'!$E$8:$E$5924=$C$2,ROW('Raw Data - Positions'!$E$8:$E$5924)-7,""),ROWS($B$19:B264))),"")</f>
        <v/>
      </c>
      <c r="C264" t="str">
        <f>IFERROR(VLOOKUP(B264,'Raw Data - Positions'!$A$8:$B$9833,2,FALSE),"")</f>
        <v/>
      </c>
      <c r="D264" s="30" t="str">
        <f>IFERROR(VLOOKUP(B264,Benchmark!$O$2:$Q$1000,3,FALSE),"")</f>
        <v/>
      </c>
      <c r="E264" t="str" cm="1">
        <f t="array" ref="E264">IFERROR(INDEX('Raw Data - Positions'!$D$8:$D$5924,SMALL(IF('Raw Data - Positions'!$E$8:$E$5924=$C$2,ROW('Raw Data - Positions'!$E$8:$E$5924)-7,""),ROWS($E$19:$E264))),"")</f>
        <v/>
      </c>
      <c r="F264" s="1" t="str" cm="1">
        <f t="array" ref="F264">IFERROR(INDEX('Raw Data - Positions'!$H$8:$H$5924,SMALL(IF('Raw Data - Positions'!$E$8:$E$5924=$C$2,ROW('Raw Data - Positions'!$E$8:$E$5924)-7,""),ROWS($F$19:$F264))),"")</f>
        <v/>
      </c>
      <c r="G264" s="64" t="str">
        <f t="shared" si="11"/>
        <v/>
      </c>
      <c r="H264" s="32" t="str" cm="1">
        <f t="array" ref="H264">IFERROR(IF($D264="Bond",IFERROR(INDEX('Raw Data - Positions'!$I$8:$I$5924,SMALL(IF('Raw Data - Positions'!$E$8:$E$5924=$C$2,ROW('Raw Data - Positions'!$E$8:$E$5924)-7,""),ROWS($H$19:$H264))),""),$E264*$F264),"")</f>
        <v/>
      </c>
    </row>
    <row r="265" spans="2:8">
      <c r="B265" t="str" cm="1">
        <f t="array" ref="B265">IFERROR(INDEX('Raw Data - Positions'!$A$8:$A$5924,SMALL(IF('Raw Data - Positions'!$E$8:$E$5924=$C$2,ROW('Raw Data - Positions'!$E$8:$E$5924)-7,""),ROWS($B$19:B265))),"")</f>
        <v/>
      </c>
      <c r="C265" t="str">
        <f>IFERROR(VLOOKUP(B265,'Raw Data - Positions'!$A$8:$B$9833,2,FALSE),"")</f>
        <v/>
      </c>
      <c r="D265" s="30" t="str">
        <f>IFERROR(VLOOKUP(B265,Benchmark!$O$2:$Q$1000,3,FALSE),"")</f>
        <v/>
      </c>
      <c r="E265" t="str" cm="1">
        <f t="array" ref="E265">IFERROR(INDEX('Raw Data - Positions'!$D$8:$D$5924,SMALL(IF('Raw Data - Positions'!$E$8:$E$5924=$C$2,ROW('Raw Data - Positions'!$E$8:$E$5924)-7,""),ROWS($E$19:$E265))),"")</f>
        <v/>
      </c>
      <c r="F265" s="1" t="str" cm="1">
        <f t="array" ref="F265">IFERROR(INDEX('Raw Data - Positions'!$H$8:$H$5924,SMALL(IF('Raw Data - Positions'!$E$8:$E$5924=$C$2,ROW('Raw Data - Positions'!$E$8:$E$5924)-7,""),ROWS($F$19:$F265))),"")</f>
        <v/>
      </c>
      <c r="G265" s="64" t="str">
        <f t="shared" si="11"/>
        <v/>
      </c>
      <c r="H265" s="32" t="str" cm="1">
        <f t="array" ref="H265">IFERROR(IF($D265="Bond",IFERROR(INDEX('Raw Data - Positions'!$I$8:$I$5924,SMALL(IF('Raw Data - Positions'!$E$8:$E$5924=$C$2,ROW('Raw Data - Positions'!$E$8:$E$5924)-7,""),ROWS($H$19:$H265))),""),$E265*$F265),"")</f>
        <v/>
      </c>
    </row>
    <row r="266" spans="2:8">
      <c r="B266" t="str" cm="1">
        <f t="array" ref="B266">IFERROR(INDEX('Raw Data - Positions'!$A$8:$A$5924,SMALL(IF('Raw Data - Positions'!$E$8:$E$5924=$C$2,ROW('Raw Data - Positions'!$E$8:$E$5924)-7,""),ROWS($B$19:B266))),"")</f>
        <v/>
      </c>
      <c r="C266" t="str">
        <f>IFERROR(VLOOKUP(B266,'Raw Data - Positions'!$A$8:$B$9833,2,FALSE),"")</f>
        <v/>
      </c>
      <c r="D266" s="30" t="str">
        <f>IFERROR(VLOOKUP(B266,Benchmark!$O$2:$Q$1000,3,FALSE),"")</f>
        <v/>
      </c>
      <c r="E266" t="str" cm="1">
        <f t="array" ref="E266">IFERROR(INDEX('Raw Data - Positions'!$D$8:$D$5924,SMALL(IF('Raw Data - Positions'!$E$8:$E$5924=$C$2,ROW('Raw Data - Positions'!$E$8:$E$5924)-7,""),ROWS($E$19:$E266))),"")</f>
        <v/>
      </c>
      <c r="F266" s="1" t="str" cm="1">
        <f t="array" ref="F266">IFERROR(INDEX('Raw Data - Positions'!$H$8:$H$5924,SMALL(IF('Raw Data - Positions'!$E$8:$E$5924=$C$2,ROW('Raw Data - Positions'!$E$8:$E$5924)-7,""),ROWS($F$19:$F266))),"")</f>
        <v/>
      </c>
      <c r="G266" s="64" t="str">
        <f t="shared" si="11"/>
        <v/>
      </c>
      <c r="H266" s="32" t="str" cm="1">
        <f t="array" ref="H266">IFERROR(IF($D266="Bond",IFERROR(INDEX('Raw Data - Positions'!$I$8:$I$5924,SMALL(IF('Raw Data - Positions'!$E$8:$E$5924=$C$2,ROW('Raw Data - Positions'!$E$8:$E$5924)-7,""),ROWS($H$19:$H266))),""),$E266*$F266),"")</f>
        <v/>
      </c>
    </row>
    <row r="267" spans="2:8">
      <c r="B267" t="str" cm="1">
        <f t="array" ref="B267">IFERROR(INDEX('Raw Data - Positions'!$A$8:$A$5924,SMALL(IF('Raw Data - Positions'!$E$8:$E$5924=$C$2,ROW('Raw Data - Positions'!$E$8:$E$5924)-7,""),ROWS($B$19:B267))),"")</f>
        <v/>
      </c>
      <c r="C267" t="str">
        <f>IFERROR(VLOOKUP(B267,'Raw Data - Positions'!$A$8:$B$9833,2,FALSE),"")</f>
        <v/>
      </c>
      <c r="D267" s="30" t="str">
        <f>IFERROR(VLOOKUP(B267,Benchmark!$O$2:$Q$1000,3,FALSE),"")</f>
        <v/>
      </c>
      <c r="E267" t="str" cm="1">
        <f t="array" ref="E267">IFERROR(INDEX('Raw Data - Positions'!$D$8:$D$5924,SMALL(IF('Raw Data - Positions'!$E$8:$E$5924=$C$2,ROW('Raw Data - Positions'!$E$8:$E$5924)-7,""),ROWS($E$19:$E267))),"")</f>
        <v/>
      </c>
      <c r="F267" s="1" t="str" cm="1">
        <f t="array" ref="F267">IFERROR(INDEX('Raw Data - Positions'!$H$8:$H$5924,SMALL(IF('Raw Data - Positions'!$E$8:$E$5924=$C$2,ROW('Raw Data - Positions'!$E$8:$E$5924)-7,""),ROWS($F$19:$F267))),"")</f>
        <v/>
      </c>
      <c r="G267" s="64" t="str">
        <f t="shared" si="11"/>
        <v/>
      </c>
      <c r="H267" s="32" t="str" cm="1">
        <f t="array" ref="H267">IFERROR(IF($D267="Bond",IFERROR(INDEX('Raw Data - Positions'!$I$8:$I$5924,SMALL(IF('Raw Data - Positions'!$E$8:$E$5924=$C$2,ROW('Raw Data - Positions'!$E$8:$E$5924)-7,""),ROWS($H$19:$H267))),""),$E267*$F267),"")</f>
        <v/>
      </c>
    </row>
    <row r="268" spans="2:8">
      <c r="B268" t="str" cm="1">
        <f t="array" ref="B268">IFERROR(INDEX('Raw Data - Positions'!$A$8:$A$5924,SMALL(IF('Raw Data - Positions'!$E$8:$E$5924=$C$2,ROW('Raw Data - Positions'!$E$8:$E$5924)-7,""),ROWS($B$19:B268))),"")</f>
        <v/>
      </c>
      <c r="C268" t="str">
        <f>IFERROR(VLOOKUP(B268,'Raw Data - Positions'!$A$8:$B$9833,2,FALSE),"")</f>
        <v/>
      </c>
      <c r="D268" s="30" t="str">
        <f>IFERROR(VLOOKUP(B268,Benchmark!$O$2:$Q$1000,3,FALSE),"")</f>
        <v/>
      </c>
      <c r="E268" t="str" cm="1">
        <f t="array" ref="E268">IFERROR(INDEX('Raw Data - Positions'!$D$8:$D$5924,SMALL(IF('Raw Data - Positions'!$E$8:$E$5924=$C$2,ROW('Raw Data - Positions'!$E$8:$E$5924)-7,""),ROWS($E$19:$E268))),"")</f>
        <v/>
      </c>
      <c r="F268" s="1" t="str" cm="1">
        <f t="array" ref="F268">IFERROR(INDEX('Raw Data - Positions'!$H$8:$H$5924,SMALL(IF('Raw Data - Positions'!$E$8:$E$5924=$C$2,ROW('Raw Data - Positions'!$E$8:$E$5924)-7,""),ROWS($F$19:$F268))),"")</f>
        <v/>
      </c>
      <c r="G268" s="64" t="str">
        <f t="shared" si="11"/>
        <v/>
      </c>
      <c r="H268" s="32" t="str" cm="1">
        <f t="array" ref="H268">IFERROR(IF($D268="Bond",IFERROR(INDEX('Raw Data - Positions'!$I$8:$I$5924,SMALL(IF('Raw Data - Positions'!$E$8:$E$5924=$C$2,ROW('Raw Data - Positions'!$E$8:$E$5924)-7,""),ROWS($H$19:$H268))),""),$E268*$F268),"")</f>
        <v/>
      </c>
    </row>
    <row r="269" spans="2:8">
      <c r="B269" t="str" cm="1">
        <f t="array" ref="B269">IFERROR(INDEX('Raw Data - Positions'!$A$8:$A$5924,SMALL(IF('Raw Data - Positions'!$E$8:$E$5924=$C$2,ROW('Raw Data - Positions'!$E$8:$E$5924)-7,""),ROWS($B$19:B269))),"")</f>
        <v/>
      </c>
      <c r="C269" t="str">
        <f>IFERROR(VLOOKUP(B269,'Raw Data - Positions'!$A$8:$B$9833,2,FALSE),"")</f>
        <v/>
      </c>
      <c r="D269" s="30" t="str">
        <f>IFERROR(VLOOKUP(B269,Benchmark!$O$2:$Q$1000,3,FALSE),"")</f>
        <v/>
      </c>
      <c r="E269" t="str" cm="1">
        <f t="array" ref="E269">IFERROR(INDEX('Raw Data - Positions'!$D$8:$D$5924,SMALL(IF('Raw Data - Positions'!$E$8:$E$5924=$C$2,ROW('Raw Data - Positions'!$E$8:$E$5924)-7,""),ROWS($E$19:$E269))),"")</f>
        <v/>
      </c>
      <c r="F269" s="1" t="str" cm="1">
        <f t="array" ref="F269">IFERROR(INDEX('Raw Data - Positions'!$H$8:$H$5924,SMALL(IF('Raw Data - Positions'!$E$8:$E$5924=$C$2,ROW('Raw Data - Positions'!$E$8:$E$5924)-7,""),ROWS($F$19:$F269))),"")</f>
        <v/>
      </c>
      <c r="G269" s="64" t="str">
        <f t="shared" si="11"/>
        <v/>
      </c>
      <c r="H269" s="32" t="str" cm="1">
        <f t="array" ref="H269">IFERROR(IF($D269="Bond",IFERROR(INDEX('Raw Data - Positions'!$I$8:$I$5924,SMALL(IF('Raw Data - Positions'!$E$8:$E$5924=$C$2,ROW('Raw Data - Positions'!$E$8:$E$5924)-7,""),ROWS($H$19:$H269))),""),$E269*$F269),"")</f>
        <v/>
      </c>
    </row>
    <row r="270" spans="2:8">
      <c r="B270" t="str" cm="1">
        <f t="array" ref="B270">IFERROR(INDEX('Raw Data - Positions'!$A$8:$A$5924,SMALL(IF('Raw Data - Positions'!$E$8:$E$5924=$C$2,ROW('Raw Data - Positions'!$E$8:$E$5924)-7,""),ROWS($B$19:B270))),"")</f>
        <v/>
      </c>
      <c r="C270" t="str">
        <f>IFERROR(VLOOKUP(B270,'Raw Data - Positions'!$A$8:$B$9833,2,FALSE),"")</f>
        <v/>
      </c>
      <c r="D270" s="30" t="str">
        <f>IFERROR(VLOOKUP(B270,Benchmark!$O$2:$Q$1000,3,FALSE),"")</f>
        <v/>
      </c>
      <c r="E270" t="str" cm="1">
        <f t="array" ref="E270">IFERROR(INDEX('Raw Data - Positions'!$D$8:$D$5924,SMALL(IF('Raw Data - Positions'!$E$8:$E$5924=$C$2,ROW('Raw Data - Positions'!$E$8:$E$5924)-7,""),ROWS($E$19:$E270))),"")</f>
        <v/>
      </c>
      <c r="F270" s="1" t="str" cm="1">
        <f t="array" ref="F270">IFERROR(INDEX('Raw Data - Positions'!$H$8:$H$5924,SMALL(IF('Raw Data - Positions'!$E$8:$E$5924=$C$2,ROW('Raw Data - Positions'!$E$8:$E$5924)-7,""),ROWS($F$19:$F270))),"")</f>
        <v/>
      </c>
      <c r="G270" s="64" t="str">
        <f t="shared" si="11"/>
        <v/>
      </c>
      <c r="H270" s="32" t="str" cm="1">
        <f t="array" ref="H270">IFERROR(IF($D270="Bond",IFERROR(INDEX('Raw Data - Positions'!$I$8:$I$5924,SMALL(IF('Raw Data - Positions'!$E$8:$E$5924=$C$2,ROW('Raw Data - Positions'!$E$8:$E$5924)-7,""),ROWS($H$19:$H270))),""),$E270*$F270),"")</f>
        <v/>
      </c>
    </row>
    <row r="271" spans="2:8">
      <c r="B271" t="str" cm="1">
        <f t="array" ref="B271">IFERROR(INDEX('Raw Data - Positions'!$A$8:$A$5924,SMALL(IF('Raw Data - Positions'!$E$8:$E$5924=$C$2,ROW('Raw Data - Positions'!$E$8:$E$5924)-7,""),ROWS($B$19:B271))),"")</f>
        <v/>
      </c>
      <c r="C271" t="str">
        <f>IFERROR(VLOOKUP(B271,'Raw Data - Positions'!$A$8:$B$9833,2,FALSE),"")</f>
        <v/>
      </c>
      <c r="D271" s="30" t="str">
        <f>IFERROR(VLOOKUP(B271,Benchmark!$O$2:$Q$1000,3,FALSE),"")</f>
        <v/>
      </c>
      <c r="E271" t="str" cm="1">
        <f t="array" ref="E271">IFERROR(INDEX('Raw Data - Positions'!$D$8:$D$5924,SMALL(IF('Raw Data - Positions'!$E$8:$E$5924=$C$2,ROW('Raw Data - Positions'!$E$8:$E$5924)-7,""),ROWS($E$19:$E271))),"")</f>
        <v/>
      </c>
      <c r="F271" s="1" t="str" cm="1">
        <f t="array" ref="F271">IFERROR(INDEX('Raw Data - Positions'!$H$8:$H$5924,SMALL(IF('Raw Data - Positions'!$E$8:$E$5924=$C$2,ROW('Raw Data - Positions'!$E$8:$E$5924)-7,""),ROWS($F$19:$F271))),"")</f>
        <v/>
      </c>
      <c r="G271" s="64" t="str">
        <f t="shared" si="11"/>
        <v/>
      </c>
      <c r="H271" s="32" t="str" cm="1">
        <f t="array" ref="H271">IFERROR(IF($D271="Bond",IFERROR(INDEX('Raw Data - Positions'!$I$8:$I$5924,SMALL(IF('Raw Data - Positions'!$E$8:$E$5924=$C$2,ROW('Raw Data - Positions'!$E$8:$E$5924)-7,""),ROWS($H$19:$H271))),""),$E271*$F271),"")</f>
        <v/>
      </c>
    </row>
    <row r="272" spans="2:8">
      <c r="B272" t="str" cm="1">
        <f t="array" ref="B272">IFERROR(INDEX('Raw Data - Positions'!$A$8:$A$5924,SMALL(IF('Raw Data - Positions'!$E$8:$E$5924=$C$2,ROW('Raw Data - Positions'!$E$8:$E$5924)-7,""),ROWS($B$19:B272))),"")</f>
        <v/>
      </c>
      <c r="C272" t="str">
        <f>IFERROR(VLOOKUP(B272,'Raw Data - Positions'!$A$8:$B$9833,2,FALSE),"")</f>
        <v/>
      </c>
      <c r="D272" s="30" t="str">
        <f>IFERROR(VLOOKUP(B272,Benchmark!$O$2:$Q$1000,3,FALSE),"")</f>
        <v/>
      </c>
      <c r="E272" t="str" cm="1">
        <f t="array" ref="E272">IFERROR(INDEX('Raw Data - Positions'!$D$8:$D$5924,SMALL(IF('Raw Data - Positions'!$E$8:$E$5924=$C$2,ROW('Raw Data - Positions'!$E$8:$E$5924)-7,""),ROWS($E$19:$E272))),"")</f>
        <v/>
      </c>
      <c r="F272" s="1" t="str" cm="1">
        <f t="array" ref="F272">IFERROR(INDEX('Raw Data - Positions'!$H$8:$H$5924,SMALL(IF('Raw Data - Positions'!$E$8:$E$5924=$C$2,ROW('Raw Data - Positions'!$E$8:$E$5924)-7,""),ROWS($F$19:$F272))),"")</f>
        <v/>
      </c>
      <c r="G272" s="64" t="str">
        <f t="shared" si="11"/>
        <v/>
      </c>
      <c r="H272" s="32" t="str" cm="1">
        <f t="array" ref="H272">IFERROR(IF($D272="Bond",IFERROR(INDEX('Raw Data - Positions'!$I$8:$I$5924,SMALL(IF('Raw Data - Positions'!$E$8:$E$5924=$C$2,ROW('Raw Data - Positions'!$E$8:$E$5924)-7,""),ROWS($H$19:$H272))),""),$E272*$F272),"")</f>
        <v/>
      </c>
    </row>
    <row r="273" spans="2:8">
      <c r="B273" t="str" cm="1">
        <f t="array" ref="B273">IFERROR(INDEX('Raw Data - Positions'!$A$8:$A$5924,SMALL(IF('Raw Data - Positions'!$E$8:$E$5924=$C$2,ROW('Raw Data - Positions'!$E$8:$E$5924)-7,""),ROWS($B$19:B273))),"")</f>
        <v/>
      </c>
      <c r="C273" t="str">
        <f>IFERROR(VLOOKUP(B273,'Raw Data - Positions'!$A$8:$B$9833,2,FALSE),"")</f>
        <v/>
      </c>
      <c r="D273" s="30" t="str">
        <f>IFERROR(VLOOKUP(B273,Benchmark!$O$2:$Q$1000,3,FALSE),"")</f>
        <v/>
      </c>
      <c r="E273" t="str" cm="1">
        <f t="array" ref="E273">IFERROR(INDEX('Raw Data - Positions'!$D$8:$D$5924,SMALL(IF('Raw Data - Positions'!$E$8:$E$5924=$C$2,ROW('Raw Data - Positions'!$E$8:$E$5924)-7,""),ROWS($E$19:$E273))),"")</f>
        <v/>
      </c>
      <c r="F273" s="1" t="str" cm="1">
        <f t="array" ref="F273">IFERROR(INDEX('Raw Data - Positions'!$H$8:$H$5924,SMALL(IF('Raw Data - Positions'!$E$8:$E$5924=$C$2,ROW('Raw Data - Positions'!$E$8:$E$5924)-7,""),ROWS($F$19:$F273))),"")</f>
        <v/>
      </c>
      <c r="G273" s="64" t="str">
        <f t="shared" si="11"/>
        <v/>
      </c>
      <c r="H273" s="32" t="str" cm="1">
        <f t="array" ref="H273">IFERROR(IF($D273="Bond",IFERROR(INDEX('Raw Data - Positions'!$I$8:$I$5924,SMALL(IF('Raw Data - Positions'!$E$8:$E$5924=$C$2,ROW('Raw Data - Positions'!$E$8:$E$5924)-7,""),ROWS($H$19:$H273))),""),$E273*$F273),"")</f>
        <v/>
      </c>
    </row>
    <row r="274" spans="2:8">
      <c r="B274" t="str" cm="1">
        <f t="array" ref="B274">IFERROR(INDEX('Raw Data - Positions'!$A$8:$A$5924,SMALL(IF('Raw Data - Positions'!$E$8:$E$5924=$C$2,ROW('Raw Data - Positions'!$E$8:$E$5924)-7,""),ROWS($B$19:B274))),"")</f>
        <v/>
      </c>
      <c r="C274" t="str">
        <f>IFERROR(VLOOKUP(B274,'Raw Data - Positions'!$A$8:$B$9833,2,FALSE),"")</f>
        <v/>
      </c>
      <c r="D274" s="30" t="str">
        <f>IFERROR(VLOOKUP(B274,Benchmark!$O$2:$Q$1000,3,FALSE),"")</f>
        <v/>
      </c>
      <c r="E274" t="str" cm="1">
        <f t="array" ref="E274">IFERROR(INDEX('Raw Data - Positions'!$D$8:$D$5924,SMALL(IF('Raw Data - Positions'!$E$8:$E$5924=$C$2,ROW('Raw Data - Positions'!$E$8:$E$5924)-7,""),ROWS($E$19:$E274))),"")</f>
        <v/>
      </c>
      <c r="F274" s="1" t="str" cm="1">
        <f t="array" ref="F274">IFERROR(INDEX('Raw Data - Positions'!$H$8:$H$5924,SMALL(IF('Raw Data - Positions'!$E$8:$E$5924=$C$2,ROW('Raw Data - Positions'!$E$8:$E$5924)-7,""),ROWS($F$19:$F274))),"")</f>
        <v/>
      </c>
      <c r="G274" s="64" t="str">
        <f t="shared" si="11"/>
        <v/>
      </c>
      <c r="H274" s="32" t="str" cm="1">
        <f t="array" ref="H274">IFERROR(IF($D274="Bond",IFERROR(INDEX('Raw Data - Positions'!$I$8:$I$5924,SMALL(IF('Raw Data - Positions'!$E$8:$E$5924=$C$2,ROW('Raw Data - Positions'!$E$8:$E$5924)-7,""),ROWS($H$19:$H274))),""),$E274*$F274),"")</f>
        <v/>
      </c>
    </row>
    <row r="275" spans="2:8">
      <c r="B275" t="str" cm="1">
        <f t="array" ref="B275">IFERROR(INDEX('Raw Data - Positions'!$A$8:$A$5924,SMALL(IF('Raw Data - Positions'!$E$8:$E$5924=$C$2,ROW('Raw Data - Positions'!$E$8:$E$5924)-7,""),ROWS($B$19:B275))),"")</f>
        <v/>
      </c>
      <c r="C275" t="str">
        <f>IFERROR(VLOOKUP(B275,'Raw Data - Positions'!$A$8:$B$9833,2,FALSE),"")</f>
        <v/>
      </c>
      <c r="D275" s="30" t="str">
        <f>IFERROR(VLOOKUP(B275,Benchmark!$O$2:$Q$1000,3,FALSE),"")</f>
        <v/>
      </c>
      <c r="E275" t="str" cm="1">
        <f t="array" ref="E275">IFERROR(INDEX('Raw Data - Positions'!$D$8:$D$5924,SMALL(IF('Raw Data - Positions'!$E$8:$E$5924=$C$2,ROW('Raw Data - Positions'!$E$8:$E$5924)-7,""),ROWS($E$19:$E275))),"")</f>
        <v/>
      </c>
      <c r="F275" s="1" t="str" cm="1">
        <f t="array" ref="F275">IFERROR(INDEX('Raw Data - Positions'!$H$8:$H$5924,SMALL(IF('Raw Data - Positions'!$E$8:$E$5924=$C$2,ROW('Raw Data - Positions'!$E$8:$E$5924)-7,""),ROWS($F$19:$F275))),"")</f>
        <v/>
      </c>
      <c r="G275" s="64" t="str">
        <f t="shared" ref="G275:G338" si="12">IFERROR(H275/$C$15,"")</f>
        <v/>
      </c>
      <c r="H275" s="32" t="str" cm="1">
        <f t="array" ref="H275">IFERROR(IF($D275="Bond",IFERROR(INDEX('Raw Data - Positions'!$I$8:$I$5924,SMALL(IF('Raw Data - Positions'!$E$8:$E$5924=$C$2,ROW('Raw Data - Positions'!$E$8:$E$5924)-7,""),ROWS($H$19:$H275))),""),$E275*$F275),"")</f>
        <v/>
      </c>
    </row>
    <row r="276" spans="2:8">
      <c r="B276" t="str" cm="1">
        <f t="array" ref="B276">IFERROR(INDEX('Raw Data - Positions'!$A$8:$A$5924,SMALL(IF('Raw Data - Positions'!$E$8:$E$5924=$C$2,ROW('Raw Data - Positions'!$E$8:$E$5924)-7,""),ROWS($B$19:B276))),"")</f>
        <v/>
      </c>
      <c r="C276" t="str">
        <f>IFERROR(VLOOKUP(B276,'Raw Data - Positions'!$A$8:$B$9833,2,FALSE),"")</f>
        <v/>
      </c>
      <c r="D276" s="30" t="str">
        <f>IFERROR(VLOOKUP(B276,Benchmark!$O$2:$Q$1000,3,FALSE),"")</f>
        <v/>
      </c>
      <c r="E276" t="str" cm="1">
        <f t="array" ref="E276">IFERROR(INDEX('Raw Data - Positions'!$D$8:$D$5924,SMALL(IF('Raw Data - Positions'!$E$8:$E$5924=$C$2,ROW('Raw Data - Positions'!$E$8:$E$5924)-7,""),ROWS($E$19:$E276))),"")</f>
        <v/>
      </c>
      <c r="F276" s="1" t="str" cm="1">
        <f t="array" ref="F276">IFERROR(INDEX('Raw Data - Positions'!$H$8:$H$5924,SMALL(IF('Raw Data - Positions'!$E$8:$E$5924=$C$2,ROW('Raw Data - Positions'!$E$8:$E$5924)-7,""),ROWS($F$19:$F276))),"")</f>
        <v/>
      </c>
      <c r="G276" s="64" t="str">
        <f t="shared" si="12"/>
        <v/>
      </c>
      <c r="H276" s="32" t="str" cm="1">
        <f t="array" ref="H276">IFERROR(IF($D276="Bond",IFERROR(INDEX('Raw Data - Positions'!$I$8:$I$5924,SMALL(IF('Raw Data - Positions'!$E$8:$E$5924=$C$2,ROW('Raw Data - Positions'!$E$8:$E$5924)-7,""),ROWS($H$19:$H276))),""),$E276*$F276),"")</f>
        <v/>
      </c>
    </row>
    <row r="277" spans="2:8">
      <c r="B277" t="str" cm="1">
        <f t="array" ref="B277">IFERROR(INDEX('Raw Data - Positions'!$A$8:$A$5924,SMALL(IF('Raw Data - Positions'!$E$8:$E$5924=$C$2,ROW('Raw Data - Positions'!$E$8:$E$5924)-7,""),ROWS($B$19:B277))),"")</f>
        <v/>
      </c>
      <c r="C277" t="str">
        <f>IFERROR(VLOOKUP(B277,'Raw Data - Positions'!$A$8:$B$9833,2,FALSE),"")</f>
        <v/>
      </c>
      <c r="D277" s="30" t="str">
        <f>IFERROR(VLOOKUP(B277,Benchmark!$O$2:$Q$1000,3,FALSE),"")</f>
        <v/>
      </c>
      <c r="E277" t="str" cm="1">
        <f t="array" ref="E277">IFERROR(INDEX('Raw Data - Positions'!$D$8:$D$5924,SMALL(IF('Raw Data - Positions'!$E$8:$E$5924=$C$2,ROW('Raw Data - Positions'!$E$8:$E$5924)-7,""),ROWS($E$19:$E277))),"")</f>
        <v/>
      </c>
      <c r="F277" s="1" t="str" cm="1">
        <f t="array" ref="F277">IFERROR(INDEX('Raw Data - Positions'!$H$8:$H$5924,SMALL(IF('Raw Data - Positions'!$E$8:$E$5924=$C$2,ROW('Raw Data - Positions'!$E$8:$E$5924)-7,""),ROWS($F$19:$F277))),"")</f>
        <v/>
      </c>
      <c r="G277" s="64" t="str">
        <f t="shared" si="12"/>
        <v/>
      </c>
      <c r="H277" s="32" t="str" cm="1">
        <f t="array" ref="H277">IFERROR(IF($D277="Bond",IFERROR(INDEX('Raw Data - Positions'!$I$8:$I$5924,SMALL(IF('Raw Data - Positions'!$E$8:$E$5924=$C$2,ROW('Raw Data - Positions'!$E$8:$E$5924)-7,""),ROWS($H$19:$H277))),""),$E277*$F277),"")</f>
        <v/>
      </c>
    </row>
    <row r="278" spans="2:8">
      <c r="B278" t="str" cm="1">
        <f t="array" ref="B278">IFERROR(INDEX('Raw Data - Positions'!$A$8:$A$5924,SMALL(IF('Raw Data - Positions'!$E$8:$E$5924=$C$2,ROW('Raw Data - Positions'!$E$8:$E$5924)-7,""),ROWS($B$19:B278))),"")</f>
        <v/>
      </c>
      <c r="C278" t="str">
        <f>IFERROR(VLOOKUP(B278,'Raw Data - Positions'!$A$8:$B$9833,2,FALSE),"")</f>
        <v/>
      </c>
      <c r="D278" s="30" t="str">
        <f>IFERROR(VLOOKUP(B278,Benchmark!$O$2:$Q$1000,3,FALSE),"")</f>
        <v/>
      </c>
      <c r="E278" t="str" cm="1">
        <f t="array" ref="E278">IFERROR(INDEX('Raw Data - Positions'!$D$8:$D$5924,SMALL(IF('Raw Data - Positions'!$E$8:$E$5924=$C$2,ROW('Raw Data - Positions'!$E$8:$E$5924)-7,""),ROWS($E$19:$E278))),"")</f>
        <v/>
      </c>
      <c r="F278" s="1" t="str" cm="1">
        <f t="array" ref="F278">IFERROR(INDEX('Raw Data - Positions'!$H$8:$H$5924,SMALL(IF('Raw Data - Positions'!$E$8:$E$5924=$C$2,ROW('Raw Data - Positions'!$E$8:$E$5924)-7,""),ROWS($F$19:$F278))),"")</f>
        <v/>
      </c>
      <c r="G278" s="64" t="str">
        <f t="shared" si="12"/>
        <v/>
      </c>
      <c r="H278" s="32" t="str" cm="1">
        <f t="array" ref="H278">IFERROR(IF($D278="Bond",IFERROR(INDEX('Raw Data - Positions'!$I$8:$I$5924,SMALL(IF('Raw Data - Positions'!$E$8:$E$5924=$C$2,ROW('Raw Data - Positions'!$E$8:$E$5924)-7,""),ROWS($H$19:$H278))),""),$E278*$F278),"")</f>
        <v/>
      </c>
    </row>
    <row r="279" spans="2:8">
      <c r="B279" t="str" cm="1">
        <f t="array" ref="B279">IFERROR(INDEX('Raw Data - Positions'!$A$8:$A$5924,SMALL(IF('Raw Data - Positions'!$E$8:$E$5924=$C$2,ROW('Raw Data - Positions'!$E$8:$E$5924)-7,""),ROWS($B$19:B279))),"")</f>
        <v/>
      </c>
      <c r="C279" t="str">
        <f>IFERROR(VLOOKUP(B279,'Raw Data - Positions'!$A$8:$B$9833,2,FALSE),"")</f>
        <v/>
      </c>
      <c r="D279" s="30" t="str">
        <f>IFERROR(VLOOKUP(B279,Benchmark!$O$2:$Q$1000,3,FALSE),"")</f>
        <v/>
      </c>
      <c r="E279" t="str" cm="1">
        <f t="array" ref="E279">IFERROR(INDEX('Raw Data - Positions'!$D$8:$D$5924,SMALL(IF('Raw Data - Positions'!$E$8:$E$5924=$C$2,ROW('Raw Data - Positions'!$E$8:$E$5924)-7,""),ROWS($E$19:$E279))),"")</f>
        <v/>
      </c>
      <c r="F279" s="1" t="str" cm="1">
        <f t="array" ref="F279">IFERROR(INDEX('Raw Data - Positions'!$H$8:$H$5924,SMALL(IF('Raw Data - Positions'!$E$8:$E$5924=$C$2,ROW('Raw Data - Positions'!$E$8:$E$5924)-7,""),ROWS($F$19:$F279))),"")</f>
        <v/>
      </c>
      <c r="G279" s="64" t="str">
        <f t="shared" si="12"/>
        <v/>
      </c>
      <c r="H279" s="32" t="str" cm="1">
        <f t="array" ref="H279">IFERROR(IF($D279="Bond",IFERROR(INDEX('Raw Data - Positions'!$I$8:$I$5924,SMALL(IF('Raw Data - Positions'!$E$8:$E$5924=$C$2,ROW('Raw Data - Positions'!$E$8:$E$5924)-7,""),ROWS($H$19:$H279))),""),$E279*$F279),"")</f>
        <v/>
      </c>
    </row>
    <row r="280" spans="2:8">
      <c r="B280" t="str" cm="1">
        <f t="array" ref="B280">IFERROR(INDEX('Raw Data - Positions'!$A$8:$A$5924,SMALL(IF('Raw Data - Positions'!$E$8:$E$5924=$C$2,ROW('Raw Data - Positions'!$E$8:$E$5924)-7,""),ROWS($B$19:B280))),"")</f>
        <v/>
      </c>
      <c r="C280" t="str">
        <f>IFERROR(VLOOKUP(B280,'Raw Data - Positions'!$A$8:$B$9833,2,FALSE),"")</f>
        <v/>
      </c>
      <c r="D280" s="30" t="str">
        <f>IFERROR(VLOOKUP(B280,Benchmark!$O$2:$Q$1000,3,FALSE),"")</f>
        <v/>
      </c>
      <c r="E280" t="str" cm="1">
        <f t="array" ref="E280">IFERROR(INDEX('Raw Data - Positions'!$D$8:$D$5924,SMALL(IF('Raw Data - Positions'!$E$8:$E$5924=$C$2,ROW('Raw Data - Positions'!$E$8:$E$5924)-7,""),ROWS($E$19:$E280))),"")</f>
        <v/>
      </c>
      <c r="F280" s="1" t="str" cm="1">
        <f t="array" ref="F280">IFERROR(INDEX('Raw Data - Positions'!$H$8:$H$5924,SMALL(IF('Raw Data - Positions'!$E$8:$E$5924=$C$2,ROW('Raw Data - Positions'!$E$8:$E$5924)-7,""),ROWS($F$19:$F280))),"")</f>
        <v/>
      </c>
      <c r="G280" s="64" t="str">
        <f t="shared" si="12"/>
        <v/>
      </c>
      <c r="H280" s="32" t="str" cm="1">
        <f t="array" ref="H280">IFERROR(IF($D280="Bond",IFERROR(INDEX('Raw Data - Positions'!$I$8:$I$5924,SMALL(IF('Raw Data - Positions'!$E$8:$E$5924=$C$2,ROW('Raw Data - Positions'!$E$8:$E$5924)-7,""),ROWS($H$19:$H280))),""),$E280*$F280),"")</f>
        <v/>
      </c>
    </row>
    <row r="281" spans="2:8">
      <c r="B281" t="str" cm="1">
        <f t="array" ref="B281">IFERROR(INDEX('Raw Data - Positions'!$A$8:$A$5924,SMALL(IF('Raw Data - Positions'!$E$8:$E$5924=$C$2,ROW('Raw Data - Positions'!$E$8:$E$5924)-7,""),ROWS($B$19:B281))),"")</f>
        <v/>
      </c>
      <c r="C281" t="str">
        <f>IFERROR(VLOOKUP(B281,'Raw Data - Positions'!$A$8:$B$9833,2,FALSE),"")</f>
        <v/>
      </c>
      <c r="D281" s="30" t="str">
        <f>IFERROR(VLOOKUP(B281,Benchmark!$O$2:$Q$1000,3,FALSE),"")</f>
        <v/>
      </c>
      <c r="E281" t="str" cm="1">
        <f t="array" ref="E281">IFERROR(INDEX('Raw Data - Positions'!$D$8:$D$5924,SMALL(IF('Raw Data - Positions'!$E$8:$E$5924=$C$2,ROW('Raw Data - Positions'!$E$8:$E$5924)-7,""),ROWS($E$19:$E281))),"")</f>
        <v/>
      </c>
      <c r="F281" s="1" t="str" cm="1">
        <f t="array" ref="F281">IFERROR(INDEX('Raw Data - Positions'!$H$8:$H$5924,SMALL(IF('Raw Data - Positions'!$E$8:$E$5924=$C$2,ROW('Raw Data - Positions'!$E$8:$E$5924)-7,""),ROWS($F$19:$F281))),"")</f>
        <v/>
      </c>
      <c r="G281" s="64" t="str">
        <f t="shared" si="12"/>
        <v/>
      </c>
      <c r="H281" s="32" t="str" cm="1">
        <f t="array" ref="H281">IFERROR(IF($D281="Bond",IFERROR(INDEX('Raw Data - Positions'!$I$8:$I$5924,SMALL(IF('Raw Data - Positions'!$E$8:$E$5924=$C$2,ROW('Raw Data - Positions'!$E$8:$E$5924)-7,""),ROWS($H$19:$H281))),""),$E281*$F281),"")</f>
        <v/>
      </c>
    </row>
    <row r="282" spans="2:8">
      <c r="B282" t="str" cm="1">
        <f t="array" ref="B282">IFERROR(INDEX('Raw Data - Positions'!$A$8:$A$5924,SMALL(IF('Raw Data - Positions'!$E$8:$E$5924=$C$2,ROW('Raw Data - Positions'!$E$8:$E$5924)-7,""),ROWS($B$19:B282))),"")</f>
        <v/>
      </c>
      <c r="C282" t="str">
        <f>IFERROR(VLOOKUP(B282,'Raw Data - Positions'!$A$8:$B$9833,2,FALSE),"")</f>
        <v/>
      </c>
      <c r="D282" s="30" t="str">
        <f>IFERROR(VLOOKUP(B282,Benchmark!$O$2:$Q$1000,3,FALSE),"")</f>
        <v/>
      </c>
      <c r="E282" t="str" cm="1">
        <f t="array" ref="E282">IFERROR(INDEX('Raw Data - Positions'!$D$8:$D$5924,SMALL(IF('Raw Data - Positions'!$E$8:$E$5924=$C$2,ROW('Raw Data - Positions'!$E$8:$E$5924)-7,""),ROWS($E$19:$E282))),"")</f>
        <v/>
      </c>
      <c r="F282" s="1" t="str" cm="1">
        <f t="array" ref="F282">IFERROR(INDEX('Raw Data - Positions'!$H$8:$H$5924,SMALL(IF('Raw Data - Positions'!$E$8:$E$5924=$C$2,ROW('Raw Data - Positions'!$E$8:$E$5924)-7,""),ROWS($F$19:$F282))),"")</f>
        <v/>
      </c>
      <c r="G282" s="64" t="str">
        <f t="shared" si="12"/>
        <v/>
      </c>
      <c r="H282" s="32" t="str" cm="1">
        <f t="array" ref="H282">IFERROR(IF($D282="Bond",IFERROR(INDEX('Raw Data - Positions'!$I$8:$I$5924,SMALL(IF('Raw Data - Positions'!$E$8:$E$5924=$C$2,ROW('Raw Data - Positions'!$E$8:$E$5924)-7,""),ROWS($H$19:$H282))),""),$E282*$F282),"")</f>
        <v/>
      </c>
    </row>
    <row r="283" spans="2:8">
      <c r="B283" t="str" cm="1">
        <f t="array" ref="B283">IFERROR(INDEX('Raw Data - Positions'!$A$8:$A$5924,SMALL(IF('Raw Data - Positions'!$E$8:$E$5924=$C$2,ROW('Raw Data - Positions'!$E$8:$E$5924)-7,""),ROWS($B$19:B283))),"")</f>
        <v/>
      </c>
      <c r="C283" t="str">
        <f>IFERROR(VLOOKUP(B283,'Raw Data - Positions'!$A$8:$B$9833,2,FALSE),"")</f>
        <v/>
      </c>
      <c r="D283" s="30" t="str">
        <f>IFERROR(VLOOKUP(B283,Benchmark!$O$2:$Q$1000,3,FALSE),"")</f>
        <v/>
      </c>
      <c r="E283" t="str" cm="1">
        <f t="array" ref="E283">IFERROR(INDEX('Raw Data - Positions'!$D$8:$D$5924,SMALL(IF('Raw Data - Positions'!$E$8:$E$5924=$C$2,ROW('Raw Data - Positions'!$E$8:$E$5924)-7,""),ROWS($E$19:$E283))),"")</f>
        <v/>
      </c>
      <c r="F283" s="1" t="str" cm="1">
        <f t="array" ref="F283">IFERROR(INDEX('Raw Data - Positions'!$H$8:$H$5924,SMALL(IF('Raw Data - Positions'!$E$8:$E$5924=$C$2,ROW('Raw Data - Positions'!$E$8:$E$5924)-7,""),ROWS($F$19:$F283))),"")</f>
        <v/>
      </c>
      <c r="G283" s="64" t="str">
        <f t="shared" si="12"/>
        <v/>
      </c>
      <c r="H283" s="32" t="str" cm="1">
        <f t="array" ref="H283">IFERROR(IF($D283="Bond",IFERROR(INDEX('Raw Data - Positions'!$I$8:$I$5924,SMALL(IF('Raw Data - Positions'!$E$8:$E$5924=$C$2,ROW('Raw Data - Positions'!$E$8:$E$5924)-7,""),ROWS($H$19:$H283))),""),$E283*$F283),"")</f>
        <v/>
      </c>
    </row>
    <row r="284" spans="2:8">
      <c r="B284" t="str" cm="1">
        <f t="array" ref="B284">IFERROR(INDEX('Raw Data - Positions'!$A$8:$A$5924,SMALL(IF('Raw Data - Positions'!$E$8:$E$5924=$C$2,ROW('Raw Data - Positions'!$E$8:$E$5924)-7,""),ROWS($B$19:B284))),"")</f>
        <v/>
      </c>
      <c r="C284" t="str">
        <f>IFERROR(VLOOKUP(B284,'Raw Data - Positions'!$A$8:$B$9833,2,FALSE),"")</f>
        <v/>
      </c>
      <c r="D284" s="30" t="str">
        <f>IFERROR(VLOOKUP(B284,Benchmark!$O$2:$Q$1000,3,FALSE),"")</f>
        <v/>
      </c>
      <c r="E284" t="str" cm="1">
        <f t="array" ref="E284">IFERROR(INDEX('Raw Data - Positions'!$D$8:$D$5924,SMALL(IF('Raw Data - Positions'!$E$8:$E$5924=$C$2,ROW('Raw Data - Positions'!$E$8:$E$5924)-7,""),ROWS($E$19:$E284))),"")</f>
        <v/>
      </c>
      <c r="F284" s="1" t="str" cm="1">
        <f t="array" ref="F284">IFERROR(INDEX('Raw Data - Positions'!$H$8:$H$5924,SMALL(IF('Raw Data - Positions'!$E$8:$E$5924=$C$2,ROW('Raw Data - Positions'!$E$8:$E$5924)-7,""),ROWS($F$19:$F284))),"")</f>
        <v/>
      </c>
      <c r="G284" s="64" t="str">
        <f t="shared" si="12"/>
        <v/>
      </c>
      <c r="H284" s="32" t="str" cm="1">
        <f t="array" ref="H284">IFERROR(IF($D284="Bond",IFERROR(INDEX('Raw Data - Positions'!$I$8:$I$5924,SMALL(IF('Raw Data - Positions'!$E$8:$E$5924=$C$2,ROW('Raw Data - Positions'!$E$8:$E$5924)-7,""),ROWS($H$19:$H284))),""),$E284*$F284),"")</f>
        <v/>
      </c>
    </row>
    <row r="285" spans="2:8">
      <c r="B285" t="str" cm="1">
        <f t="array" ref="B285">IFERROR(INDEX('Raw Data - Positions'!$A$8:$A$5924,SMALL(IF('Raw Data - Positions'!$E$8:$E$5924=$C$2,ROW('Raw Data - Positions'!$E$8:$E$5924)-7,""),ROWS($B$19:B285))),"")</f>
        <v/>
      </c>
      <c r="C285" t="str">
        <f>IFERROR(VLOOKUP(B285,'Raw Data - Positions'!$A$8:$B$9833,2,FALSE),"")</f>
        <v/>
      </c>
      <c r="D285" s="30" t="str">
        <f>IFERROR(VLOOKUP(B285,Benchmark!$O$2:$Q$1000,3,FALSE),"")</f>
        <v/>
      </c>
      <c r="E285" t="str" cm="1">
        <f t="array" ref="E285">IFERROR(INDEX('Raw Data - Positions'!$D$8:$D$5924,SMALL(IF('Raw Data - Positions'!$E$8:$E$5924=$C$2,ROW('Raw Data - Positions'!$E$8:$E$5924)-7,""),ROWS($E$19:$E285))),"")</f>
        <v/>
      </c>
      <c r="F285" s="1" t="str" cm="1">
        <f t="array" ref="F285">IFERROR(INDEX('Raw Data - Positions'!$H$8:$H$5924,SMALL(IF('Raw Data - Positions'!$E$8:$E$5924=$C$2,ROW('Raw Data - Positions'!$E$8:$E$5924)-7,""),ROWS($F$19:$F285))),"")</f>
        <v/>
      </c>
      <c r="G285" s="64" t="str">
        <f t="shared" si="12"/>
        <v/>
      </c>
      <c r="H285" s="32" t="str" cm="1">
        <f t="array" ref="H285">IFERROR(IF($D285="Bond",IFERROR(INDEX('Raw Data - Positions'!$I$8:$I$5924,SMALL(IF('Raw Data - Positions'!$E$8:$E$5924=$C$2,ROW('Raw Data - Positions'!$E$8:$E$5924)-7,""),ROWS($H$19:$H285))),""),$E285*$F285),"")</f>
        <v/>
      </c>
    </row>
    <row r="286" spans="2:8">
      <c r="B286" t="str" cm="1">
        <f t="array" ref="B286">IFERROR(INDEX('Raw Data - Positions'!$A$8:$A$5924,SMALL(IF('Raw Data - Positions'!$E$8:$E$5924=$C$2,ROW('Raw Data - Positions'!$E$8:$E$5924)-7,""),ROWS($B$19:B286))),"")</f>
        <v/>
      </c>
      <c r="C286" t="str">
        <f>IFERROR(VLOOKUP(B286,'Raw Data - Positions'!$A$8:$B$9833,2,FALSE),"")</f>
        <v/>
      </c>
      <c r="D286" s="30" t="str">
        <f>IFERROR(VLOOKUP(B286,Benchmark!$O$2:$Q$1000,3,FALSE),"")</f>
        <v/>
      </c>
      <c r="E286" t="str" cm="1">
        <f t="array" ref="E286">IFERROR(INDEX('Raw Data - Positions'!$D$8:$D$5924,SMALL(IF('Raw Data - Positions'!$E$8:$E$5924=$C$2,ROW('Raw Data - Positions'!$E$8:$E$5924)-7,""),ROWS($E$19:$E286))),"")</f>
        <v/>
      </c>
      <c r="F286" s="1" t="str" cm="1">
        <f t="array" ref="F286">IFERROR(INDEX('Raw Data - Positions'!$H$8:$H$5924,SMALL(IF('Raw Data - Positions'!$E$8:$E$5924=$C$2,ROW('Raw Data - Positions'!$E$8:$E$5924)-7,""),ROWS($F$19:$F286))),"")</f>
        <v/>
      </c>
      <c r="G286" s="64" t="str">
        <f t="shared" si="12"/>
        <v/>
      </c>
      <c r="H286" s="32" t="str" cm="1">
        <f t="array" ref="H286">IFERROR(IF($D286="Bond",IFERROR(INDEX('Raw Data - Positions'!$I$8:$I$5924,SMALL(IF('Raw Data - Positions'!$E$8:$E$5924=$C$2,ROW('Raw Data - Positions'!$E$8:$E$5924)-7,""),ROWS($H$19:$H286))),""),$E286*$F286),"")</f>
        <v/>
      </c>
    </row>
    <row r="287" spans="2:8">
      <c r="B287" t="str" cm="1">
        <f t="array" ref="B287">IFERROR(INDEX('Raw Data - Positions'!$A$8:$A$5924,SMALL(IF('Raw Data - Positions'!$E$8:$E$5924=$C$2,ROW('Raw Data - Positions'!$E$8:$E$5924)-7,""),ROWS($B$19:B287))),"")</f>
        <v/>
      </c>
      <c r="C287" t="str">
        <f>IFERROR(VLOOKUP(B287,'Raw Data - Positions'!$A$8:$B$9833,2,FALSE),"")</f>
        <v/>
      </c>
      <c r="D287" s="30" t="str">
        <f>IFERROR(VLOOKUP(B287,Benchmark!$O$2:$Q$1000,3,FALSE),"")</f>
        <v/>
      </c>
      <c r="E287" t="str" cm="1">
        <f t="array" ref="E287">IFERROR(INDEX('Raw Data - Positions'!$D$8:$D$5924,SMALL(IF('Raw Data - Positions'!$E$8:$E$5924=$C$2,ROW('Raw Data - Positions'!$E$8:$E$5924)-7,""),ROWS($E$19:$E287))),"")</f>
        <v/>
      </c>
      <c r="F287" s="1" t="str" cm="1">
        <f t="array" ref="F287">IFERROR(INDEX('Raw Data - Positions'!$H$8:$H$5924,SMALL(IF('Raw Data - Positions'!$E$8:$E$5924=$C$2,ROW('Raw Data - Positions'!$E$8:$E$5924)-7,""),ROWS($F$19:$F287))),"")</f>
        <v/>
      </c>
      <c r="G287" s="64" t="str">
        <f t="shared" si="12"/>
        <v/>
      </c>
      <c r="H287" s="32" t="str" cm="1">
        <f t="array" ref="H287">IFERROR(IF($D287="Bond",IFERROR(INDEX('Raw Data - Positions'!$I$8:$I$5924,SMALL(IF('Raw Data - Positions'!$E$8:$E$5924=$C$2,ROW('Raw Data - Positions'!$E$8:$E$5924)-7,""),ROWS($H$19:$H287))),""),$E287*$F287),"")</f>
        <v/>
      </c>
    </row>
    <row r="288" spans="2:8">
      <c r="B288" t="str" cm="1">
        <f t="array" ref="B288">IFERROR(INDEX('Raw Data - Positions'!$A$8:$A$5924,SMALL(IF('Raw Data - Positions'!$E$8:$E$5924=$C$2,ROW('Raw Data - Positions'!$E$8:$E$5924)-7,""),ROWS($B$19:B288))),"")</f>
        <v/>
      </c>
      <c r="C288" t="str">
        <f>IFERROR(VLOOKUP(B288,'Raw Data - Positions'!$A$8:$B$9833,2,FALSE),"")</f>
        <v/>
      </c>
      <c r="D288" s="30" t="str">
        <f>IFERROR(VLOOKUP(B288,Benchmark!$O$2:$Q$1000,3,FALSE),"")</f>
        <v/>
      </c>
      <c r="E288" t="str" cm="1">
        <f t="array" ref="E288">IFERROR(INDEX('Raw Data - Positions'!$D$8:$D$5924,SMALL(IF('Raw Data - Positions'!$E$8:$E$5924=$C$2,ROW('Raw Data - Positions'!$E$8:$E$5924)-7,""),ROWS($E$19:$E288))),"")</f>
        <v/>
      </c>
      <c r="F288" s="1" t="str" cm="1">
        <f t="array" ref="F288">IFERROR(INDEX('Raw Data - Positions'!$H$8:$H$5924,SMALL(IF('Raw Data - Positions'!$E$8:$E$5924=$C$2,ROW('Raw Data - Positions'!$E$8:$E$5924)-7,""),ROWS($F$19:$F288))),"")</f>
        <v/>
      </c>
      <c r="G288" s="64" t="str">
        <f t="shared" si="12"/>
        <v/>
      </c>
      <c r="H288" s="32" t="str" cm="1">
        <f t="array" ref="H288">IFERROR(IF($D288="Bond",IFERROR(INDEX('Raw Data - Positions'!$I$8:$I$5924,SMALL(IF('Raw Data - Positions'!$E$8:$E$5924=$C$2,ROW('Raw Data - Positions'!$E$8:$E$5924)-7,""),ROWS($H$19:$H288))),""),$E288*$F288),"")</f>
        <v/>
      </c>
    </row>
    <row r="289" spans="2:8">
      <c r="B289" t="str" cm="1">
        <f t="array" ref="B289">IFERROR(INDEX('Raw Data - Positions'!$A$8:$A$5924,SMALL(IF('Raw Data - Positions'!$E$8:$E$5924=$C$2,ROW('Raw Data - Positions'!$E$8:$E$5924)-7,""),ROWS($B$19:B289))),"")</f>
        <v/>
      </c>
      <c r="C289" t="str">
        <f>IFERROR(VLOOKUP(B289,'Raw Data - Positions'!$A$8:$B$9833,2,FALSE),"")</f>
        <v/>
      </c>
      <c r="D289" s="30" t="str">
        <f>IFERROR(VLOOKUP(B289,Benchmark!$O$2:$Q$1000,3,FALSE),"")</f>
        <v/>
      </c>
      <c r="E289" t="str" cm="1">
        <f t="array" ref="E289">IFERROR(INDEX('Raw Data - Positions'!$D$8:$D$5924,SMALL(IF('Raw Data - Positions'!$E$8:$E$5924=$C$2,ROW('Raw Data - Positions'!$E$8:$E$5924)-7,""),ROWS($E$19:$E289))),"")</f>
        <v/>
      </c>
      <c r="F289" s="1" t="str" cm="1">
        <f t="array" ref="F289">IFERROR(INDEX('Raw Data - Positions'!$H$8:$H$5924,SMALL(IF('Raw Data - Positions'!$E$8:$E$5924=$C$2,ROW('Raw Data - Positions'!$E$8:$E$5924)-7,""),ROWS($F$19:$F289))),"")</f>
        <v/>
      </c>
      <c r="G289" s="64" t="str">
        <f t="shared" si="12"/>
        <v/>
      </c>
      <c r="H289" s="32" t="str" cm="1">
        <f t="array" ref="H289">IFERROR(IF($D289="Bond",IFERROR(INDEX('Raw Data - Positions'!$I$8:$I$5924,SMALL(IF('Raw Data - Positions'!$E$8:$E$5924=$C$2,ROW('Raw Data - Positions'!$E$8:$E$5924)-7,""),ROWS($H$19:$H289))),""),$E289*$F289),"")</f>
        <v/>
      </c>
    </row>
    <row r="290" spans="2:8">
      <c r="B290" t="str" cm="1">
        <f t="array" ref="B290">IFERROR(INDEX('Raw Data - Positions'!$A$8:$A$5924,SMALL(IF('Raw Data - Positions'!$E$8:$E$5924=$C$2,ROW('Raw Data - Positions'!$E$8:$E$5924)-7,""),ROWS($B$19:B290))),"")</f>
        <v/>
      </c>
      <c r="C290" t="str">
        <f>IFERROR(VLOOKUP(B290,'Raw Data - Positions'!$A$8:$B$9833,2,FALSE),"")</f>
        <v/>
      </c>
      <c r="D290" s="30" t="str">
        <f>IFERROR(VLOOKUP(B290,Benchmark!$O$2:$Q$1000,3,FALSE),"")</f>
        <v/>
      </c>
      <c r="E290" t="str" cm="1">
        <f t="array" ref="E290">IFERROR(INDEX('Raw Data - Positions'!$D$8:$D$5924,SMALL(IF('Raw Data - Positions'!$E$8:$E$5924=$C$2,ROW('Raw Data - Positions'!$E$8:$E$5924)-7,""),ROWS($E$19:$E290))),"")</f>
        <v/>
      </c>
      <c r="F290" s="1" t="str" cm="1">
        <f t="array" ref="F290">IFERROR(INDEX('Raw Data - Positions'!$H$8:$H$5924,SMALL(IF('Raw Data - Positions'!$E$8:$E$5924=$C$2,ROW('Raw Data - Positions'!$E$8:$E$5924)-7,""),ROWS($F$19:$F290))),"")</f>
        <v/>
      </c>
      <c r="G290" s="64" t="str">
        <f t="shared" si="12"/>
        <v/>
      </c>
      <c r="H290" s="32" t="str" cm="1">
        <f t="array" ref="H290">IFERROR(IF($D290="Bond",IFERROR(INDEX('Raw Data - Positions'!$I$8:$I$5924,SMALL(IF('Raw Data - Positions'!$E$8:$E$5924=$C$2,ROW('Raw Data - Positions'!$E$8:$E$5924)-7,""),ROWS($H$19:$H290))),""),$E290*$F290),"")</f>
        <v/>
      </c>
    </row>
    <row r="291" spans="2:8">
      <c r="B291" t="str" cm="1">
        <f t="array" ref="B291">IFERROR(INDEX('Raw Data - Positions'!$A$8:$A$5924,SMALL(IF('Raw Data - Positions'!$E$8:$E$5924=$C$2,ROW('Raw Data - Positions'!$E$8:$E$5924)-7,""),ROWS($B$19:B291))),"")</f>
        <v/>
      </c>
      <c r="C291" t="str">
        <f>IFERROR(VLOOKUP(B291,'Raw Data - Positions'!$A$8:$B$9833,2,FALSE),"")</f>
        <v/>
      </c>
      <c r="D291" s="30" t="str">
        <f>IFERROR(VLOOKUP(B291,Benchmark!$O$2:$Q$1000,3,FALSE),"")</f>
        <v/>
      </c>
      <c r="E291" t="str" cm="1">
        <f t="array" ref="E291">IFERROR(INDEX('Raw Data - Positions'!$D$8:$D$5924,SMALL(IF('Raw Data - Positions'!$E$8:$E$5924=$C$2,ROW('Raw Data - Positions'!$E$8:$E$5924)-7,""),ROWS($E$19:$E291))),"")</f>
        <v/>
      </c>
      <c r="F291" s="1" t="str" cm="1">
        <f t="array" ref="F291">IFERROR(INDEX('Raw Data - Positions'!$H$8:$H$5924,SMALL(IF('Raw Data - Positions'!$E$8:$E$5924=$C$2,ROW('Raw Data - Positions'!$E$8:$E$5924)-7,""),ROWS($F$19:$F291))),"")</f>
        <v/>
      </c>
      <c r="G291" s="64" t="str">
        <f t="shared" si="12"/>
        <v/>
      </c>
      <c r="H291" s="32" t="str" cm="1">
        <f t="array" ref="H291">IFERROR(IF($D291="Bond",IFERROR(INDEX('Raw Data - Positions'!$I$8:$I$5924,SMALL(IF('Raw Data - Positions'!$E$8:$E$5924=$C$2,ROW('Raw Data - Positions'!$E$8:$E$5924)-7,""),ROWS($H$19:$H291))),""),$E291*$F291),"")</f>
        <v/>
      </c>
    </row>
    <row r="292" spans="2:8">
      <c r="B292" t="str" cm="1">
        <f t="array" ref="B292">IFERROR(INDEX('Raw Data - Positions'!$A$8:$A$5924,SMALL(IF('Raw Data - Positions'!$E$8:$E$5924=$C$2,ROW('Raw Data - Positions'!$E$8:$E$5924)-7,""),ROWS($B$19:B292))),"")</f>
        <v/>
      </c>
      <c r="C292" t="str">
        <f>IFERROR(VLOOKUP(B292,'Raw Data - Positions'!$A$8:$B$9833,2,FALSE),"")</f>
        <v/>
      </c>
      <c r="D292" s="30" t="str">
        <f>IFERROR(VLOOKUP(B292,Benchmark!$O$2:$Q$1000,3,FALSE),"")</f>
        <v/>
      </c>
      <c r="E292" t="str" cm="1">
        <f t="array" ref="E292">IFERROR(INDEX('Raw Data - Positions'!$D$8:$D$5924,SMALL(IF('Raw Data - Positions'!$E$8:$E$5924=$C$2,ROW('Raw Data - Positions'!$E$8:$E$5924)-7,""),ROWS($E$19:$E292))),"")</f>
        <v/>
      </c>
      <c r="F292" s="1" t="str" cm="1">
        <f t="array" ref="F292">IFERROR(INDEX('Raw Data - Positions'!$H$8:$H$5924,SMALL(IF('Raw Data - Positions'!$E$8:$E$5924=$C$2,ROW('Raw Data - Positions'!$E$8:$E$5924)-7,""),ROWS($F$19:$F292))),"")</f>
        <v/>
      </c>
      <c r="G292" s="64" t="str">
        <f t="shared" si="12"/>
        <v/>
      </c>
      <c r="H292" s="32" t="str" cm="1">
        <f t="array" ref="H292">IFERROR(IF($D292="Bond",IFERROR(INDEX('Raw Data - Positions'!$I$8:$I$5924,SMALL(IF('Raw Data - Positions'!$E$8:$E$5924=$C$2,ROW('Raw Data - Positions'!$E$8:$E$5924)-7,""),ROWS($H$19:$H292))),""),$E292*$F292),"")</f>
        <v/>
      </c>
    </row>
    <row r="293" spans="2:8">
      <c r="B293" t="str" cm="1">
        <f t="array" ref="B293">IFERROR(INDEX('Raw Data - Positions'!$A$8:$A$5924,SMALL(IF('Raw Data - Positions'!$E$8:$E$5924=$C$2,ROW('Raw Data - Positions'!$E$8:$E$5924)-7,""),ROWS($B$19:B293))),"")</f>
        <v/>
      </c>
      <c r="C293" t="str">
        <f>IFERROR(VLOOKUP(B293,'Raw Data - Positions'!$A$8:$B$9833,2,FALSE),"")</f>
        <v/>
      </c>
      <c r="D293" s="30" t="str">
        <f>IFERROR(VLOOKUP(B293,Benchmark!$O$2:$Q$1000,3,FALSE),"")</f>
        <v/>
      </c>
      <c r="E293" t="str" cm="1">
        <f t="array" ref="E293">IFERROR(INDEX('Raw Data - Positions'!$D$8:$D$5924,SMALL(IF('Raw Data - Positions'!$E$8:$E$5924=$C$2,ROW('Raw Data - Positions'!$E$8:$E$5924)-7,""),ROWS($E$19:$E293))),"")</f>
        <v/>
      </c>
      <c r="F293" s="1" t="str" cm="1">
        <f t="array" ref="F293">IFERROR(INDEX('Raw Data - Positions'!$H$8:$H$5924,SMALL(IF('Raw Data - Positions'!$E$8:$E$5924=$C$2,ROW('Raw Data - Positions'!$E$8:$E$5924)-7,""),ROWS($F$19:$F293))),"")</f>
        <v/>
      </c>
      <c r="G293" s="64" t="str">
        <f t="shared" si="12"/>
        <v/>
      </c>
      <c r="H293" s="32" t="str" cm="1">
        <f t="array" ref="H293">IFERROR(IF($D293="Bond",IFERROR(INDEX('Raw Data - Positions'!$I$8:$I$5924,SMALL(IF('Raw Data - Positions'!$E$8:$E$5924=$C$2,ROW('Raw Data - Positions'!$E$8:$E$5924)-7,""),ROWS($H$19:$H293))),""),$E293*$F293),"")</f>
        <v/>
      </c>
    </row>
    <row r="294" spans="2:8">
      <c r="B294" t="str" cm="1">
        <f t="array" ref="B294">IFERROR(INDEX('Raw Data - Positions'!$A$8:$A$5924,SMALL(IF('Raw Data - Positions'!$E$8:$E$5924=$C$2,ROW('Raw Data - Positions'!$E$8:$E$5924)-7,""),ROWS($B$19:B294))),"")</f>
        <v/>
      </c>
      <c r="C294" t="str">
        <f>IFERROR(VLOOKUP(B294,'Raw Data - Positions'!$A$8:$B$9833,2,FALSE),"")</f>
        <v/>
      </c>
      <c r="D294" s="30" t="str">
        <f>IFERROR(VLOOKUP(B294,Benchmark!$O$2:$Q$1000,3,FALSE),"")</f>
        <v/>
      </c>
      <c r="E294" t="str" cm="1">
        <f t="array" ref="E294">IFERROR(INDEX('Raw Data - Positions'!$D$8:$D$5924,SMALL(IF('Raw Data - Positions'!$E$8:$E$5924=$C$2,ROW('Raw Data - Positions'!$E$8:$E$5924)-7,""),ROWS($E$19:$E294))),"")</f>
        <v/>
      </c>
      <c r="F294" s="1" t="str" cm="1">
        <f t="array" ref="F294">IFERROR(INDEX('Raw Data - Positions'!$H$8:$H$5924,SMALL(IF('Raw Data - Positions'!$E$8:$E$5924=$C$2,ROW('Raw Data - Positions'!$E$8:$E$5924)-7,""),ROWS($F$19:$F294))),"")</f>
        <v/>
      </c>
      <c r="G294" s="64" t="str">
        <f t="shared" si="12"/>
        <v/>
      </c>
      <c r="H294" s="32" t="str" cm="1">
        <f t="array" ref="H294">IFERROR(IF($D294="Bond",IFERROR(INDEX('Raw Data - Positions'!$I$8:$I$5924,SMALL(IF('Raw Data - Positions'!$E$8:$E$5924=$C$2,ROW('Raw Data - Positions'!$E$8:$E$5924)-7,""),ROWS($H$19:$H294))),""),$E294*$F294),"")</f>
        <v/>
      </c>
    </row>
    <row r="295" spans="2:8">
      <c r="B295" t="str" cm="1">
        <f t="array" ref="B295">IFERROR(INDEX('Raw Data - Positions'!$A$8:$A$5924,SMALL(IF('Raw Data - Positions'!$E$8:$E$5924=$C$2,ROW('Raw Data - Positions'!$E$8:$E$5924)-7,""),ROWS($B$19:B295))),"")</f>
        <v/>
      </c>
      <c r="C295" t="str">
        <f>IFERROR(VLOOKUP(B295,'Raw Data - Positions'!$A$8:$B$9833,2,FALSE),"")</f>
        <v/>
      </c>
      <c r="D295" s="30" t="str">
        <f>IFERROR(VLOOKUP(B295,Benchmark!$O$2:$Q$1000,3,FALSE),"")</f>
        <v/>
      </c>
      <c r="E295" t="str" cm="1">
        <f t="array" ref="E295">IFERROR(INDEX('Raw Data - Positions'!$D$8:$D$5924,SMALL(IF('Raw Data - Positions'!$E$8:$E$5924=$C$2,ROW('Raw Data - Positions'!$E$8:$E$5924)-7,""),ROWS($E$19:$E295))),"")</f>
        <v/>
      </c>
      <c r="F295" s="1" t="str" cm="1">
        <f t="array" ref="F295">IFERROR(INDEX('Raw Data - Positions'!$H$8:$H$5924,SMALL(IF('Raw Data - Positions'!$E$8:$E$5924=$C$2,ROW('Raw Data - Positions'!$E$8:$E$5924)-7,""),ROWS($F$19:$F295))),"")</f>
        <v/>
      </c>
      <c r="G295" s="64" t="str">
        <f t="shared" si="12"/>
        <v/>
      </c>
      <c r="H295" s="32" t="str" cm="1">
        <f t="array" ref="H295">IFERROR(IF($D295="Bond",IFERROR(INDEX('Raw Data - Positions'!$I$8:$I$5924,SMALL(IF('Raw Data - Positions'!$E$8:$E$5924=$C$2,ROW('Raw Data - Positions'!$E$8:$E$5924)-7,""),ROWS($H$19:$H295))),""),$E295*$F295),"")</f>
        <v/>
      </c>
    </row>
    <row r="296" spans="2:8">
      <c r="B296" t="str" cm="1">
        <f t="array" ref="B296">IFERROR(INDEX('Raw Data - Positions'!$A$8:$A$5924,SMALL(IF('Raw Data - Positions'!$E$8:$E$5924=$C$2,ROW('Raw Data - Positions'!$E$8:$E$5924)-7,""),ROWS($B$19:B296))),"")</f>
        <v/>
      </c>
      <c r="C296" t="str">
        <f>IFERROR(VLOOKUP(B296,'Raw Data - Positions'!$A$8:$B$9833,2,FALSE),"")</f>
        <v/>
      </c>
      <c r="D296" s="30" t="str">
        <f>IFERROR(VLOOKUP(B296,Benchmark!$O$2:$Q$1000,3,FALSE),"")</f>
        <v/>
      </c>
      <c r="E296" t="str" cm="1">
        <f t="array" ref="E296">IFERROR(INDEX('Raw Data - Positions'!$D$8:$D$5924,SMALL(IF('Raw Data - Positions'!$E$8:$E$5924=$C$2,ROW('Raw Data - Positions'!$E$8:$E$5924)-7,""),ROWS($E$19:$E296))),"")</f>
        <v/>
      </c>
      <c r="F296" s="1" t="str" cm="1">
        <f t="array" ref="F296">IFERROR(INDEX('Raw Data - Positions'!$H$8:$H$5924,SMALL(IF('Raw Data - Positions'!$E$8:$E$5924=$C$2,ROW('Raw Data - Positions'!$E$8:$E$5924)-7,""),ROWS($F$19:$F296))),"")</f>
        <v/>
      </c>
      <c r="G296" s="64" t="str">
        <f t="shared" si="12"/>
        <v/>
      </c>
      <c r="H296" s="32" t="str" cm="1">
        <f t="array" ref="H296">IFERROR(IF($D296="Bond",IFERROR(INDEX('Raw Data - Positions'!$I$8:$I$5924,SMALL(IF('Raw Data - Positions'!$E$8:$E$5924=$C$2,ROW('Raw Data - Positions'!$E$8:$E$5924)-7,""),ROWS($H$19:$H296))),""),$E296*$F296),"")</f>
        <v/>
      </c>
    </row>
    <row r="297" spans="2:8">
      <c r="B297" t="str" cm="1">
        <f t="array" ref="B297">IFERROR(INDEX('Raw Data - Positions'!$A$8:$A$5924,SMALL(IF('Raw Data - Positions'!$E$8:$E$5924=$C$2,ROW('Raw Data - Positions'!$E$8:$E$5924)-7,""),ROWS($B$19:B297))),"")</f>
        <v/>
      </c>
      <c r="C297" t="str">
        <f>IFERROR(VLOOKUP(B297,'Raw Data - Positions'!$A$8:$B$9833,2,FALSE),"")</f>
        <v/>
      </c>
      <c r="D297" s="30" t="str">
        <f>IFERROR(VLOOKUP(B297,Benchmark!$O$2:$Q$1000,3,FALSE),"")</f>
        <v/>
      </c>
      <c r="E297" t="str" cm="1">
        <f t="array" ref="E297">IFERROR(INDEX('Raw Data - Positions'!$D$8:$D$5924,SMALL(IF('Raw Data - Positions'!$E$8:$E$5924=$C$2,ROW('Raw Data - Positions'!$E$8:$E$5924)-7,""),ROWS($E$19:$E297))),"")</f>
        <v/>
      </c>
      <c r="F297" s="1" t="str" cm="1">
        <f t="array" ref="F297">IFERROR(INDEX('Raw Data - Positions'!$H$8:$H$5924,SMALL(IF('Raw Data - Positions'!$E$8:$E$5924=$C$2,ROW('Raw Data - Positions'!$E$8:$E$5924)-7,""),ROWS($F$19:$F297))),"")</f>
        <v/>
      </c>
      <c r="G297" s="64" t="str">
        <f t="shared" si="12"/>
        <v/>
      </c>
      <c r="H297" s="32" t="str" cm="1">
        <f t="array" ref="H297">IFERROR(IF($D297="Bond",IFERROR(INDEX('Raw Data - Positions'!$I$8:$I$5924,SMALL(IF('Raw Data - Positions'!$E$8:$E$5924=$C$2,ROW('Raw Data - Positions'!$E$8:$E$5924)-7,""),ROWS($H$19:$H297))),""),$E297*$F297),"")</f>
        <v/>
      </c>
    </row>
    <row r="298" spans="2:8">
      <c r="B298" t="str" cm="1">
        <f t="array" ref="B298">IFERROR(INDEX('Raw Data - Positions'!$A$8:$A$5924,SMALL(IF('Raw Data - Positions'!$E$8:$E$5924=$C$2,ROW('Raw Data - Positions'!$E$8:$E$5924)-7,""),ROWS($B$19:B298))),"")</f>
        <v/>
      </c>
      <c r="C298" t="str">
        <f>IFERROR(VLOOKUP(B298,'Raw Data - Positions'!$A$8:$B$9833,2,FALSE),"")</f>
        <v/>
      </c>
      <c r="D298" s="30" t="str">
        <f>IFERROR(VLOOKUP(B298,Benchmark!$O$2:$Q$1000,3,FALSE),"")</f>
        <v/>
      </c>
      <c r="E298" t="str" cm="1">
        <f t="array" ref="E298">IFERROR(INDEX('Raw Data - Positions'!$D$8:$D$5924,SMALL(IF('Raw Data - Positions'!$E$8:$E$5924=$C$2,ROW('Raw Data - Positions'!$E$8:$E$5924)-7,""),ROWS($E$19:$E298))),"")</f>
        <v/>
      </c>
      <c r="F298" s="1" t="str" cm="1">
        <f t="array" ref="F298">IFERROR(INDEX('Raw Data - Positions'!$H$8:$H$5924,SMALL(IF('Raw Data - Positions'!$E$8:$E$5924=$C$2,ROW('Raw Data - Positions'!$E$8:$E$5924)-7,""),ROWS($F$19:$F298))),"")</f>
        <v/>
      </c>
      <c r="G298" s="64" t="str">
        <f t="shared" si="12"/>
        <v/>
      </c>
      <c r="H298" s="32" t="str" cm="1">
        <f t="array" ref="H298">IFERROR(IF($D298="Bond",IFERROR(INDEX('Raw Data - Positions'!$I$8:$I$5924,SMALL(IF('Raw Data - Positions'!$E$8:$E$5924=$C$2,ROW('Raw Data - Positions'!$E$8:$E$5924)-7,""),ROWS($H$19:$H298))),""),$E298*$F298),"")</f>
        <v/>
      </c>
    </row>
    <row r="299" spans="2:8">
      <c r="B299" t="str" cm="1">
        <f t="array" ref="B299">IFERROR(INDEX('Raw Data - Positions'!$A$8:$A$5924,SMALL(IF('Raw Data - Positions'!$E$8:$E$5924=$C$2,ROW('Raw Data - Positions'!$E$8:$E$5924)-7,""),ROWS($B$19:B299))),"")</f>
        <v/>
      </c>
      <c r="C299" t="str">
        <f>IFERROR(VLOOKUP(B299,'Raw Data - Positions'!$A$8:$B$9833,2,FALSE),"")</f>
        <v/>
      </c>
      <c r="D299" s="30" t="str">
        <f>IFERROR(VLOOKUP(B299,Benchmark!$O$2:$Q$1000,3,FALSE),"")</f>
        <v/>
      </c>
      <c r="E299" t="str" cm="1">
        <f t="array" ref="E299">IFERROR(INDEX('Raw Data - Positions'!$D$8:$D$5924,SMALL(IF('Raw Data - Positions'!$E$8:$E$5924=$C$2,ROW('Raw Data - Positions'!$E$8:$E$5924)-7,""),ROWS($E$19:$E299))),"")</f>
        <v/>
      </c>
      <c r="F299" s="1" t="str" cm="1">
        <f t="array" ref="F299">IFERROR(INDEX('Raw Data - Positions'!$H$8:$H$5924,SMALL(IF('Raw Data - Positions'!$E$8:$E$5924=$C$2,ROW('Raw Data - Positions'!$E$8:$E$5924)-7,""),ROWS($F$19:$F299))),"")</f>
        <v/>
      </c>
      <c r="G299" s="64" t="str">
        <f t="shared" si="12"/>
        <v/>
      </c>
      <c r="H299" s="32" t="str" cm="1">
        <f t="array" ref="H299">IFERROR(IF($D299="Bond",IFERROR(INDEX('Raw Data - Positions'!$I$8:$I$5924,SMALL(IF('Raw Data - Positions'!$E$8:$E$5924=$C$2,ROW('Raw Data - Positions'!$E$8:$E$5924)-7,""),ROWS($H$19:$H299))),""),$E299*$F299),"")</f>
        <v/>
      </c>
    </row>
    <row r="300" spans="2:8">
      <c r="B300" t="str" cm="1">
        <f t="array" ref="B300">IFERROR(INDEX('Raw Data - Positions'!$A$8:$A$5924,SMALL(IF('Raw Data - Positions'!$E$8:$E$5924=$C$2,ROW('Raw Data - Positions'!$E$8:$E$5924)-7,""),ROWS($B$19:B300))),"")</f>
        <v/>
      </c>
      <c r="C300" t="str">
        <f>IFERROR(VLOOKUP(B300,'Raw Data - Positions'!$A$8:$B$9833,2,FALSE),"")</f>
        <v/>
      </c>
      <c r="D300" s="30" t="str">
        <f>IFERROR(VLOOKUP(B300,Benchmark!$O$2:$Q$1000,3,FALSE),"")</f>
        <v/>
      </c>
      <c r="E300" t="str" cm="1">
        <f t="array" ref="E300">IFERROR(INDEX('Raw Data - Positions'!$D$8:$D$5924,SMALL(IF('Raw Data - Positions'!$E$8:$E$5924=$C$2,ROW('Raw Data - Positions'!$E$8:$E$5924)-7,""),ROWS($E$19:$E300))),"")</f>
        <v/>
      </c>
      <c r="F300" s="1" t="str" cm="1">
        <f t="array" ref="F300">IFERROR(INDEX('Raw Data - Positions'!$H$8:$H$5924,SMALL(IF('Raw Data - Positions'!$E$8:$E$5924=$C$2,ROW('Raw Data - Positions'!$E$8:$E$5924)-7,""),ROWS($F$19:$F300))),"")</f>
        <v/>
      </c>
      <c r="G300" s="64" t="str">
        <f t="shared" si="12"/>
        <v/>
      </c>
      <c r="H300" s="32" t="str" cm="1">
        <f t="array" ref="H300">IFERROR(IF($D300="Bond",IFERROR(INDEX('Raw Data - Positions'!$I$8:$I$5924,SMALL(IF('Raw Data - Positions'!$E$8:$E$5924=$C$2,ROW('Raw Data - Positions'!$E$8:$E$5924)-7,""),ROWS($H$19:$H300))),""),$E300*$F300),"")</f>
        <v/>
      </c>
    </row>
    <row r="301" spans="2:8">
      <c r="B301" t="str" cm="1">
        <f t="array" ref="B301">IFERROR(INDEX('Raw Data - Positions'!$A$8:$A$5924,SMALL(IF('Raw Data - Positions'!$E$8:$E$5924=$C$2,ROW('Raw Data - Positions'!$E$8:$E$5924)-7,""),ROWS($B$19:B301))),"")</f>
        <v/>
      </c>
      <c r="C301" t="str">
        <f>IFERROR(VLOOKUP(B301,'Raw Data - Positions'!$A$8:$B$9833,2,FALSE),"")</f>
        <v/>
      </c>
      <c r="D301" s="30" t="str">
        <f>IFERROR(VLOOKUP(B301,Benchmark!$O$2:$Q$1000,3,FALSE),"")</f>
        <v/>
      </c>
      <c r="E301" t="str" cm="1">
        <f t="array" ref="E301">IFERROR(INDEX('Raw Data - Positions'!$D$8:$D$5924,SMALL(IF('Raw Data - Positions'!$E$8:$E$5924=$C$2,ROW('Raw Data - Positions'!$E$8:$E$5924)-7,""),ROWS($E$19:$E301))),"")</f>
        <v/>
      </c>
      <c r="F301" s="1" t="str" cm="1">
        <f t="array" ref="F301">IFERROR(INDEX('Raw Data - Positions'!$H$8:$H$5924,SMALL(IF('Raw Data - Positions'!$E$8:$E$5924=$C$2,ROW('Raw Data - Positions'!$E$8:$E$5924)-7,""),ROWS($F$19:$F301))),"")</f>
        <v/>
      </c>
      <c r="G301" s="64" t="str">
        <f t="shared" si="12"/>
        <v/>
      </c>
      <c r="H301" s="32" t="str" cm="1">
        <f t="array" ref="H301">IFERROR(IF($D301="Bond",IFERROR(INDEX('Raw Data - Positions'!$I$8:$I$5924,SMALL(IF('Raw Data - Positions'!$E$8:$E$5924=$C$2,ROW('Raw Data - Positions'!$E$8:$E$5924)-7,""),ROWS($H$19:$H301))),""),$E301*$F301),"")</f>
        <v/>
      </c>
    </row>
    <row r="302" spans="2:8">
      <c r="B302" t="str" cm="1">
        <f t="array" ref="B302">IFERROR(INDEX('Raw Data - Positions'!$A$8:$A$5924,SMALL(IF('Raw Data - Positions'!$E$8:$E$5924=$C$2,ROW('Raw Data - Positions'!$E$8:$E$5924)-7,""),ROWS($B$19:B302))),"")</f>
        <v/>
      </c>
      <c r="C302" t="str">
        <f>IFERROR(VLOOKUP(B302,'Raw Data - Positions'!$A$8:$B$9833,2,FALSE),"")</f>
        <v/>
      </c>
      <c r="D302" s="30" t="str">
        <f>IFERROR(VLOOKUP(B302,Benchmark!$O$2:$Q$1000,3,FALSE),"")</f>
        <v/>
      </c>
      <c r="E302" t="str" cm="1">
        <f t="array" ref="E302">IFERROR(INDEX('Raw Data - Positions'!$D$8:$D$5924,SMALL(IF('Raw Data - Positions'!$E$8:$E$5924=$C$2,ROW('Raw Data - Positions'!$E$8:$E$5924)-7,""),ROWS($E$19:$E302))),"")</f>
        <v/>
      </c>
      <c r="F302" s="1" t="str" cm="1">
        <f t="array" ref="F302">IFERROR(INDEX('Raw Data - Positions'!$H$8:$H$5924,SMALL(IF('Raw Data - Positions'!$E$8:$E$5924=$C$2,ROW('Raw Data - Positions'!$E$8:$E$5924)-7,""),ROWS($F$19:$F302))),"")</f>
        <v/>
      </c>
      <c r="G302" s="64" t="str">
        <f t="shared" si="12"/>
        <v/>
      </c>
      <c r="H302" s="32" t="str" cm="1">
        <f t="array" ref="H302">IFERROR(IF($D302="Bond",IFERROR(INDEX('Raw Data - Positions'!$I$8:$I$5924,SMALL(IF('Raw Data - Positions'!$E$8:$E$5924=$C$2,ROW('Raw Data - Positions'!$E$8:$E$5924)-7,""),ROWS($H$19:$H302))),""),$E302*$F302),"")</f>
        <v/>
      </c>
    </row>
    <row r="303" spans="2:8">
      <c r="B303" t="str" cm="1">
        <f t="array" ref="B303">IFERROR(INDEX('Raw Data - Positions'!$A$8:$A$5924,SMALL(IF('Raw Data - Positions'!$E$8:$E$5924=$C$2,ROW('Raw Data - Positions'!$E$8:$E$5924)-7,""),ROWS($B$19:B303))),"")</f>
        <v/>
      </c>
      <c r="C303" t="str">
        <f>IFERROR(VLOOKUP(B303,'Raw Data - Positions'!$A$8:$B$9833,2,FALSE),"")</f>
        <v/>
      </c>
      <c r="D303" s="30" t="str">
        <f>IFERROR(VLOOKUP(B303,Benchmark!$O$2:$Q$1000,3,FALSE),"")</f>
        <v/>
      </c>
      <c r="E303" t="str" cm="1">
        <f t="array" ref="E303">IFERROR(INDEX('Raw Data - Positions'!$D$8:$D$5924,SMALL(IF('Raw Data - Positions'!$E$8:$E$5924=$C$2,ROW('Raw Data - Positions'!$E$8:$E$5924)-7,""),ROWS($E$19:$E303))),"")</f>
        <v/>
      </c>
      <c r="F303" s="1" t="str" cm="1">
        <f t="array" ref="F303">IFERROR(INDEX('Raw Data - Positions'!$H$8:$H$5924,SMALL(IF('Raw Data - Positions'!$E$8:$E$5924=$C$2,ROW('Raw Data - Positions'!$E$8:$E$5924)-7,""),ROWS($F$19:$F303))),"")</f>
        <v/>
      </c>
      <c r="G303" s="64" t="str">
        <f t="shared" si="12"/>
        <v/>
      </c>
      <c r="H303" s="32" t="str" cm="1">
        <f t="array" ref="H303">IFERROR(IF($D303="Bond",IFERROR(INDEX('Raw Data - Positions'!$I$8:$I$5924,SMALL(IF('Raw Data - Positions'!$E$8:$E$5924=$C$2,ROW('Raw Data - Positions'!$E$8:$E$5924)-7,""),ROWS($H$19:$H303))),""),$E303*$F303),"")</f>
        <v/>
      </c>
    </row>
    <row r="304" spans="2:8">
      <c r="B304" t="str" cm="1">
        <f t="array" ref="B304">IFERROR(INDEX('Raw Data - Positions'!$A$8:$A$5924,SMALL(IF('Raw Data - Positions'!$E$8:$E$5924=$C$2,ROW('Raw Data - Positions'!$E$8:$E$5924)-7,""),ROWS($B$19:B304))),"")</f>
        <v/>
      </c>
      <c r="C304" t="str">
        <f>IFERROR(VLOOKUP(B304,'Raw Data - Positions'!$A$8:$B$9833,2,FALSE),"")</f>
        <v/>
      </c>
      <c r="D304" s="30" t="str">
        <f>IFERROR(VLOOKUP(B304,Benchmark!$O$2:$Q$1000,3,FALSE),"")</f>
        <v/>
      </c>
      <c r="E304" t="str" cm="1">
        <f t="array" ref="E304">IFERROR(INDEX('Raw Data - Positions'!$D$8:$D$5924,SMALL(IF('Raw Data - Positions'!$E$8:$E$5924=$C$2,ROW('Raw Data - Positions'!$E$8:$E$5924)-7,""),ROWS($E$19:$E304))),"")</f>
        <v/>
      </c>
      <c r="F304" s="1" t="str" cm="1">
        <f t="array" ref="F304">IFERROR(INDEX('Raw Data - Positions'!$H$8:$H$5924,SMALL(IF('Raw Data - Positions'!$E$8:$E$5924=$C$2,ROW('Raw Data - Positions'!$E$8:$E$5924)-7,""),ROWS($F$19:$F304))),"")</f>
        <v/>
      </c>
      <c r="G304" s="64" t="str">
        <f t="shared" si="12"/>
        <v/>
      </c>
      <c r="H304" s="32" t="str" cm="1">
        <f t="array" ref="H304">IFERROR(IF($D304="Bond",IFERROR(INDEX('Raw Data - Positions'!$I$8:$I$5924,SMALL(IF('Raw Data - Positions'!$E$8:$E$5924=$C$2,ROW('Raw Data - Positions'!$E$8:$E$5924)-7,""),ROWS($H$19:$H304))),""),$E304*$F304),"")</f>
        <v/>
      </c>
    </row>
    <row r="305" spans="2:8">
      <c r="B305" t="str" cm="1">
        <f t="array" ref="B305">IFERROR(INDEX('Raw Data - Positions'!$A$8:$A$5924,SMALL(IF('Raw Data - Positions'!$E$8:$E$5924=$C$2,ROW('Raw Data - Positions'!$E$8:$E$5924)-7,""),ROWS($B$19:B305))),"")</f>
        <v/>
      </c>
      <c r="C305" t="str">
        <f>IFERROR(VLOOKUP(B305,'Raw Data - Positions'!$A$8:$B$9833,2,FALSE),"")</f>
        <v/>
      </c>
      <c r="D305" s="30" t="str">
        <f>IFERROR(VLOOKUP(B305,Benchmark!$O$2:$Q$1000,3,FALSE),"")</f>
        <v/>
      </c>
      <c r="E305" t="str" cm="1">
        <f t="array" ref="E305">IFERROR(INDEX('Raw Data - Positions'!$D$8:$D$5924,SMALL(IF('Raw Data - Positions'!$E$8:$E$5924=$C$2,ROW('Raw Data - Positions'!$E$8:$E$5924)-7,""),ROWS($E$19:$E305))),"")</f>
        <v/>
      </c>
      <c r="F305" s="1" t="str" cm="1">
        <f t="array" ref="F305">IFERROR(INDEX('Raw Data - Positions'!$H$8:$H$5924,SMALL(IF('Raw Data - Positions'!$E$8:$E$5924=$C$2,ROW('Raw Data - Positions'!$E$8:$E$5924)-7,""),ROWS($F$19:$F305))),"")</f>
        <v/>
      </c>
      <c r="G305" s="64" t="str">
        <f t="shared" si="12"/>
        <v/>
      </c>
      <c r="H305" s="32" t="str" cm="1">
        <f t="array" ref="H305">IFERROR(IF($D305="Bond",IFERROR(INDEX('Raw Data - Positions'!$I$8:$I$5924,SMALL(IF('Raw Data - Positions'!$E$8:$E$5924=$C$2,ROW('Raw Data - Positions'!$E$8:$E$5924)-7,""),ROWS($H$19:$H305))),""),$E305*$F305),"")</f>
        <v/>
      </c>
    </row>
    <row r="306" spans="2:8">
      <c r="B306" t="str" cm="1">
        <f t="array" ref="B306">IFERROR(INDEX('Raw Data - Positions'!$A$8:$A$5924,SMALL(IF('Raw Data - Positions'!$E$8:$E$5924=$C$2,ROW('Raw Data - Positions'!$E$8:$E$5924)-7,""),ROWS($B$19:B306))),"")</f>
        <v/>
      </c>
      <c r="C306" t="str">
        <f>IFERROR(VLOOKUP(B306,'Raw Data - Positions'!$A$8:$B$9833,2,FALSE),"")</f>
        <v/>
      </c>
      <c r="D306" s="30" t="str">
        <f>IFERROR(VLOOKUP(B306,Benchmark!$O$2:$Q$1000,3,FALSE),"")</f>
        <v/>
      </c>
      <c r="E306" t="str" cm="1">
        <f t="array" ref="E306">IFERROR(INDEX('Raw Data - Positions'!$D$8:$D$5924,SMALL(IF('Raw Data - Positions'!$E$8:$E$5924=$C$2,ROW('Raw Data - Positions'!$E$8:$E$5924)-7,""),ROWS($E$19:$E306))),"")</f>
        <v/>
      </c>
      <c r="F306" s="1" t="str" cm="1">
        <f t="array" ref="F306">IFERROR(INDEX('Raw Data - Positions'!$H$8:$H$5924,SMALL(IF('Raw Data - Positions'!$E$8:$E$5924=$C$2,ROW('Raw Data - Positions'!$E$8:$E$5924)-7,""),ROWS($F$19:$F306))),"")</f>
        <v/>
      </c>
      <c r="G306" s="64" t="str">
        <f t="shared" si="12"/>
        <v/>
      </c>
      <c r="H306" s="32" t="str" cm="1">
        <f t="array" ref="H306">IFERROR(IF($D306="Bond",IFERROR(INDEX('Raw Data - Positions'!$I$8:$I$5924,SMALL(IF('Raw Data - Positions'!$E$8:$E$5924=$C$2,ROW('Raw Data - Positions'!$E$8:$E$5924)-7,""),ROWS($H$19:$H306))),""),$E306*$F306),"")</f>
        <v/>
      </c>
    </row>
    <row r="307" spans="2:8">
      <c r="B307" t="str" cm="1">
        <f t="array" ref="B307">IFERROR(INDEX('Raw Data - Positions'!$A$8:$A$5924,SMALL(IF('Raw Data - Positions'!$E$8:$E$5924=$C$2,ROW('Raw Data - Positions'!$E$8:$E$5924)-7,""),ROWS($B$19:B307))),"")</f>
        <v/>
      </c>
      <c r="C307" t="str">
        <f>IFERROR(VLOOKUP(B307,'Raw Data - Positions'!$A$8:$B$9833,2,FALSE),"")</f>
        <v/>
      </c>
      <c r="D307" s="30" t="str">
        <f>IFERROR(VLOOKUP(B307,Benchmark!$O$2:$Q$1000,3,FALSE),"")</f>
        <v/>
      </c>
      <c r="E307" t="str" cm="1">
        <f t="array" ref="E307">IFERROR(INDEX('Raw Data - Positions'!$D$8:$D$5924,SMALL(IF('Raw Data - Positions'!$E$8:$E$5924=$C$2,ROW('Raw Data - Positions'!$E$8:$E$5924)-7,""),ROWS($E$19:$E307))),"")</f>
        <v/>
      </c>
      <c r="F307" s="1" t="str" cm="1">
        <f t="array" ref="F307">IFERROR(INDEX('Raw Data - Positions'!$H$8:$H$5924,SMALL(IF('Raw Data - Positions'!$E$8:$E$5924=$C$2,ROW('Raw Data - Positions'!$E$8:$E$5924)-7,""),ROWS($F$19:$F307))),"")</f>
        <v/>
      </c>
      <c r="G307" s="64" t="str">
        <f t="shared" si="12"/>
        <v/>
      </c>
      <c r="H307" s="32" t="str" cm="1">
        <f t="array" ref="H307">IFERROR(IF($D307="Bond",IFERROR(INDEX('Raw Data - Positions'!$I$8:$I$5924,SMALL(IF('Raw Data - Positions'!$E$8:$E$5924=$C$2,ROW('Raw Data - Positions'!$E$8:$E$5924)-7,""),ROWS($H$19:$H307))),""),$E307*$F307),"")</f>
        <v/>
      </c>
    </row>
    <row r="308" spans="2:8">
      <c r="B308" t="str" cm="1">
        <f t="array" ref="B308">IFERROR(INDEX('Raw Data - Positions'!$A$8:$A$5924,SMALL(IF('Raw Data - Positions'!$E$8:$E$5924=$C$2,ROW('Raw Data - Positions'!$E$8:$E$5924)-7,""),ROWS($B$19:B308))),"")</f>
        <v/>
      </c>
      <c r="C308" t="str">
        <f>IFERROR(VLOOKUP(B308,'Raw Data - Positions'!$A$8:$B$9833,2,FALSE),"")</f>
        <v/>
      </c>
      <c r="D308" s="30" t="str">
        <f>IFERROR(VLOOKUP(B308,Benchmark!$O$2:$Q$1000,3,FALSE),"")</f>
        <v/>
      </c>
      <c r="E308" t="str" cm="1">
        <f t="array" ref="E308">IFERROR(INDEX('Raw Data - Positions'!$D$8:$D$5924,SMALL(IF('Raw Data - Positions'!$E$8:$E$5924=$C$2,ROW('Raw Data - Positions'!$E$8:$E$5924)-7,""),ROWS($E$19:$E308))),"")</f>
        <v/>
      </c>
      <c r="F308" s="1" t="str" cm="1">
        <f t="array" ref="F308">IFERROR(INDEX('Raw Data - Positions'!$H$8:$H$5924,SMALL(IF('Raw Data - Positions'!$E$8:$E$5924=$C$2,ROW('Raw Data - Positions'!$E$8:$E$5924)-7,""),ROWS($F$19:$F308))),"")</f>
        <v/>
      </c>
      <c r="G308" s="64" t="str">
        <f t="shared" si="12"/>
        <v/>
      </c>
      <c r="H308" s="32" t="str" cm="1">
        <f t="array" ref="H308">IFERROR(IF($D308="Bond",IFERROR(INDEX('Raw Data - Positions'!$I$8:$I$5924,SMALL(IF('Raw Data - Positions'!$E$8:$E$5924=$C$2,ROW('Raw Data - Positions'!$E$8:$E$5924)-7,""),ROWS($H$19:$H308))),""),$E308*$F308),"")</f>
        <v/>
      </c>
    </row>
    <row r="309" spans="2:8">
      <c r="B309" t="str" cm="1">
        <f t="array" ref="B309">IFERROR(INDEX('Raw Data - Positions'!$A$8:$A$5924,SMALL(IF('Raw Data - Positions'!$E$8:$E$5924=$C$2,ROW('Raw Data - Positions'!$E$8:$E$5924)-7,""),ROWS($B$19:B309))),"")</f>
        <v/>
      </c>
      <c r="C309" t="str">
        <f>IFERROR(VLOOKUP(B309,'Raw Data - Positions'!$A$8:$B$9833,2,FALSE),"")</f>
        <v/>
      </c>
      <c r="D309" s="30" t="str">
        <f>IFERROR(VLOOKUP(B309,Benchmark!$O$2:$Q$1000,3,FALSE),"")</f>
        <v/>
      </c>
      <c r="E309" t="str" cm="1">
        <f t="array" ref="E309">IFERROR(INDEX('Raw Data - Positions'!$D$8:$D$5924,SMALL(IF('Raw Data - Positions'!$E$8:$E$5924=$C$2,ROW('Raw Data - Positions'!$E$8:$E$5924)-7,""),ROWS($E$19:$E309))),"")</f>
        <v/>
      </c>
      <c r="F309" s="1" t="str" cm="1">
        <f t="array" ref="F309">IFERROR(INDEX('Raw Data - Positions'!$H$8:$H$5924,SMALL(IF('Raw Data - Positions'!$E$8:$E$5924=$C$2,ROW('Raw Data - Positions'!$E$8:$E$5924)-7,""),ROWS($F$19:$F309))),"")</f>
        <v/>
      </c>
      <c r="G309" s="64" t="str">
        <f t="shared" si="12"/>
        <v/>
      </c>
      <c r="H309" s="32" t="str" cm="1">
        <f t="array" ref="H309">IFERROR(IF($D309="Bond",IFERROR(INDEX('Raw Data - Positions'!$I$8:$I$5924,SMALL(IF('Raw Data - Positions'!$E$8:$E$5924=$C$2,ROW('Raw Data - Positions'!$E$8:$E$5924)-7,""),ROWS($H$19:$H309))),""),$E309*$F309),"")</f>
        <v/>
      </c>
    </row>
    <row r="310" spans="2:8">
      <c r="B310" t="str" cm="1">
        <f t="array" ref="B310">IFERROR(INDEX('Raw Data - Positions'!$A$8:$A$5924,SMALL(IF('Raw Data - Positions'!$E$8:$E$5924=$C$2,ROW('Raw Data - Positions'!$E$8:$E$5924)-7,""),ROWS($B$19:B310))),"")</f>
        <v/>
      </c>
      <c r="C310" t="str">
        <f>IFERROR(VLOOKUP(B310,'Raw Data - Positions'!$A$8:$B$9833,2,FALSE),"")</f>
        <v/>
      </c>
      <c r="D310" s="30" t="str">
        <f>IFERROR(VLOOKUP(B310,Benchmark!$O$2:$Q$1000,3,FALSE),"")</f>
        <v/>
      </c>
      <c r="E310" t="str" cm="1">
        <f t="array" ref="E310">IFERROR(INDEX('Raw Data - Positions'!$D$8:$D$5924,SMALL(IF('Raw Data - Positions'!$E$8:$E$5924=$C$2,ROW('Raw Data - Positions'!$E$8:$E$5924)-7,""),ROWS($E$19:$E310))),"")</f>
        <v/>
      </c>
      <c r="F310" s="1" t="str" cm="1">
        <f t="array" ref="F310">IFERROR(INDEX('Raw Data - Positions'!$H$8:$H$5924,SMALL(IF('Raw Data - Positions'!$E$8:$E$5924=$C$2,ROW('Raw Data - Positions'!$E$8:$E$5924)-7,""),ROWS($F$19:$F310))),"")</f>
        <v/>
      </c>
      <c r="G310" s="64" t="str">
        <f t="shared" si="12"/>
        <v/>
      </c>
      <c r="H310" s="32" t="str" cm="1">
        <f t="array" ref="H310">IFERROR(IF($D310="Bond",IFERROR(INDEX('Raw Data - Positions'!$I$8:$I$5924,SMALL(IF('Raw Data - Positions'!$E$8:$E$5924=$C$2,ROW('Raw Data - Positions'!$E$8:$E$5924)-7,""),ROWS($H$19:$H310))),""),$E310*$F310),"")</f>
        <v/>
      </c>
    </row>
    <row r="311" spans="2:8">
      <c r="B311" t="str" cm="1">
        <f t="array" ref="B311">IFERROR(INDEX('Raw Data - Positions'!$A$8:$A$5924,SMALL(IF('Raw Data - Positions'!$E$8:$E$5924=$C$2,ROW('Raw Data - Positions'!$E$8:$E$5924)-7,""),ROWS($B$19:B311))),"")</f>
        <v/>
      </c>
      <c r="C311" t="str">
        <f>IFERROR(VLOOKUP(B311,'Raw Data - Positions'!$A$8:$B$9833,2,FALSE),"")</f>
        <v/>
      </c>
      <c r="D311" s="30" t="str">
        <f>IFERROR(VLOOKUP(B311,Benchmark!$O$2:$Q$1000,3,FALSE),"")</f>
        <v/>
      </c>
      <c r="E311" t="str" cm="1">
        <f t="array" ref="E311">IFERROR(INDEX('Raw Data - Positions'!$D$8:$D$5924,SMALL(IF('Raw Data - Positions'!$E$8:$E$5924=$C$2,ROW('Raw Data - Positions'!$E$8:$E$5924)-7,""),ROWS($E$19:$E311))),"")</f>
        <v/>
      </c>
      <c r="F311" s="1" t="str" cm="1">
        <f t="array" ref="F311">IFERROR(INDEX('Raw Data - Positions'!$H$8:$H$5924,SMALL(IF('Raw Data - Positions'!$E$8:$E$5924=$C$2,ROW('Raw Data - Positions'!$E$8:$E$5924)-7,""),ROWS($F$19:$F311))),"")</f>
        <v/>
      </c>
      <c r="G311" s="64" t="str">
        <f t="shared" si="12"/>
        <v/>
      </c>
      <c r="H311" s="32" t="str" cm="1">
        <f t="array" ref="H311">IFERROR(IF($D311="Bond",IFERROR(INDEX('Raw Data - Positions'!$I$8:$I$5924,SMALL(IF('Raw Data - Positions'!$E$8:$E$5924=$C$2,ROW('Raw Data - Positions'!$E$8:$E$5924)-7,""),ROWS($H$19:$H311))),""),$E311*$F311),"")</f>
        <v/>
      </c>
    </row>
    <row r="312" spans="2:8">
      <c r="B312" t="str" cm="1">
        <f t="array" ref="B312">IFERROR(INDEX('Raw Data - Positions'!$A$8:$A$5924,SMALL(IF('Raw Data - Positions'!$E$8:$E$5924=$C$2,ROW('Raw Data - Positions'!$E$8:$E$5924)-7,""),ROWS($B$19:B312))),"")</f>
        <v/>
      </c>
      <c r="C312" t="str">
        <f>IFERROR(VLOOKUP(B312,'Raw Data - Positions'!$A$8:$B$9833,2,FALSE),"")</f>
        <v/>
      </c>
      <c r="D312" s="30" t="str">
        <f>IFERROR(VLOOKUP(B312,Benchmark!$O$2:$Q$1000,3,FALSE),"")</f>
        <v/>
      </c>
      <c r="E312" t="str" cm="1">
        <f t="array" ref="E312">IFERROR(INDEX('Raw Data - Positions'!$D$8:$D$5924,SMALL(IF('Raw Data - Positions'!$E$8:$E$5924=$C$2,ROW('Raw Data - Positions'!$E$8:$E$5924)-7,""),ROWS($E$19:$E312))),"")</f>
        <v/>
      </c>
      <c r="F312" s="1" t="str" cm="1">
        <f t="array" ref="F312">IFERROR(INDEX('Raw Data - Positions'!$H$8:$H$5924,SMALL(IF('Raw Data - Positions'!$E$8:$E$5924=$C$2,ROW('Raw Data - Positions'!$E$8:$E$5924)-7,""),ROWS($F$19:$F312))),"")</f>
        <v/>
      </c>
      <c r="G312" s="64" t="str">
        <f t="shared" si="12"/>
        <v/>
      </c>
      <c r="H312" s="32" t="str" cm="1">
        <f t="array" ref="H312">IFERROR(IF($D312="Bond",IFERROR(INDEX('Raw Data - Positions'!$I$8:$I$5924,SMALL(IF('Raw Data - Positions'!$E$8:$E$5924=$C$2,ROW('Raw Data - Positions'!$E$8:$E$5924)-7,""),ROWS($H$19:$H312))),""),$E312*$F312),"")</f>
        <v/>
      </c>
    </row>
    <row r="313" spans="2:8">
      <c r="B313" t="str" cm="1">
        <f t="array" ref="B313">IFERROR(INDEX('Raw Data - Positions'!$A$8:$A$5924,SMALL(IF('Raw Data - Positions'!$E$8:$E$5924=$C$2,ROW('Raw Data - Positions'!$E$8:$E$5924)-7,""),ROWS($B$19:B313))),"")</f>
        <v/>
      </c>
      <c r="C313" t="str">
        <f>IFERROR(VLOOKUP(B313,'Raw Data - Positions'!$A$8:$B$9833,2,FALSE),"")</f>
        <v/>
      </c>
      <c r="D313" s="30" t="str">
        <f>IFERROR(VLOOKUP(B313,Benchmark!$O$2:$Q$1000,3,FALSE),"")</f>
        <v/>
      </c>
      <c r="E313" t="str" cm="1">
        <f t="array" ref="E313">IFERROR(INDEX('Raw Data - Positions'!$D$8:$D$5924,SMALL(IF('Raw Data - Positions'!$E$8:$E$5924=$C$2,ROW('Raw Data - Positions'!$E$8:$E$5924)-7,""),ROWS($E$19:$E313))),"")</f>
        <v/>
      </c>
      <c r="F313" s="1" t="str" cm="1">
        <f t="array" ref="F313">IFERROR(INDEX('Raw Data - Positions'!$H$8:$H$5924,SMALL(IF('Raw Data - Positions'!$E$8:$E$5924=$C$2,ROW('Raw Data - Positions'!$E$8:$E$5924)-7,""),ROWS($F$19:$F313))),"")</f>
        <v/>
      </c>
      <c r="G313" s="64" t="str">
        <f t="shared" si="12"/>
        <v/>
      </c>
      <c r="H313" s="32" t="str" cm="1">
        <f t="array" ref="H313">IFERROR(IF($D313="Bond",IFERROR(INDEX('Raw Data - Positions'!$I$8:$I$5924,SMALL(IF('Raw Data - Positions'!$E$8:$E$5924=$C$2,ROW('Raw Data - Positions'!$E$8:$E$5924)-7,""),ROWS($H$19:$H313))),""),$E313*$F313),"")</f>
        <v/>
      </c>
    </row>
    <row r="314" spans="2:8">
      <c r="B314" t="str" cm="1">
        <f t="array" ref="B314">IFERROR(INDEX('Raw Data - Positions'!$A$8:$A$5924,SMALL(IF('Raw Data - Positions'!$E$8:$E$5924=$C$2,ROW('Raw Data - Positions'!$E$8:$E$5924)-7,""),ROWS($B$19:B314))),"")</f>
        <v/>
      </c>
      <c r="C314" t="str">
        <f>IFERROR(VLOOKUP(B314,'Raw Data - Positions'!$A$8:$B$9833,2,FALSE),"")</f>
        <v/>
      </c>
      <c r="D314" s="30" t="str">
        <f>IFERROR(VLOOKUP(B314,Benchmark!$O$2:$Q$1000,3,FALSE),"")</f>
        <v/>
      </c>
      <c r="E314" t="str" cm="1">
        <f t="array" ref="E314">IFERROR(INDEX('Raw Data - Positions'!$D$8:$D$5924,SMALL(IF('Raw Data - Positions'!$E$8:$E$5924=$C$2,ROW('Raw Data - Positions'!$E$8:$E$5924)-7,""),ROWS($E$19:$E314))),"")</f>
        <v/>
      </c>
      <c r="F314" s="1" t="str" cm="1">
        <f t="array" ref="F314">IFERROR(INDEX('Raw Data - Positions'!$H$8:$H$5924,SMALL(IF('Raw Data - Positions'!$E$8:$E$5924=$C$2,ROW('Raw Data - Positions'!$E$8:$E$5924)-7,""),ROWS($F$19:$F314))),"")</f>
        <v/>
      </c>
      <c r="G314" s="64" t="str">
        <f t="shared" si="12"/>
        <v/>
      </c>
      <c r="H314" s="32" t="str" cm="1">
        <f t="array" ref="H314">IFERROR(IF($D314="Bond",IFERROR(INDEX('Raw Data - Positions'!$I$8:$I$5924,SMALL(IF('Raw Data - Positions'!$E$8:$E$5924=$C$2,ROW('Raw Data - Positions'!$E$8:$E$5924)-7,""),ROWS($H$19:$H314))),""),$E314*$F314),"")</f>
        <v/>
      </c>
    </row>
    <row r="315" spans="2:8">
      <c r="B315" t="str" cm="1">
        <f t="array" ref="B315">IFERROR(INDEX('Raw Data - Positions'!$A$8:$A$5924,SMALL(IF('Raw Data - Positions'!$E$8:$E$5924=$C$2,ROW('Raw Data - Positions'!$E$8:$E$5924)-7,""),ROWS($B$19:B315))),"")</f>
        <v/>
      </c>
      <c r="C315" t="str">
        <f>IFERROR(VLOOKUP(B315,'Raw Data - Positions'!$A$8:$B$9833,2,FALSE),"")</f>
        <v/>
      </c>
      <c r="D315" s="30" t="str">
        <f>IFERROR(VLOOKUP(B315,Benchmark!$O$2:$Q$1000,3,FALSE),"")</f>
        <v/>
      </c>
      <c r="E315" t="str" cm="1">
        <f t="array" ref="E315">IFERROR(INDEX('Raw Data - Positions'!$D$8:$D$5924,SMALL(IF('Raw Data - Positions'!$E$8:$E$5924=$C$2,ROW('Raw Data - Positions'!$E$8:$E$5924)-7,""),ROWS($E$19:$E315))),"")</f>
        <v/>
      </c>
      <c r="F315" s="1" t="str" cm="1">
        <f t="array" ref="F315">IFERROR(INDEX('Raw Data - Positions'!$H$8:$H$5924,SMALL(IF('Raw Data - Positions'!$E$8:$E$5924=$C$2,ROW('Raw Data - Positions'!$E$8:$E$5924)-7,""),ROWS($F$19:$F315))),"")</f>
        <v/>
      </c>
      <c r="G315" s="64" t="str">
        <f t="shared" si="12"/>
        <v/>
      </c>
      <c r="H315" s="32" t="str" cm="1">
        <f t="array" ref="H315">IFERROR(IF($D315="Bond",IFERROR(INDEX('Raw Data - Positions'!$I$8:$I$5924,SMALL(IF('Raw Data - Positions'!$E$8:$E$5924=$C$2,ROW('Raw Data - Positions'!$E$8:$E$5924)-7,""),ROWS($H$19:$H315))),""),$E315*$F315),"")</f>
        <v/>
      </c>
    </row>
    <row r="316" spans="2:8">
      <c r="B316" t="str" cm="1">
        <f t="array" ref="B316">IFERROR(INDEX('Raw Data - Positions'!$A$8:$A$5924,SMALL(IF('Raw Data - Positions'!$E$8:$E$5924=$C$2,ROW('Raw Data - Positions'!$E$8:$E$5924)-7,""),ROWS($B$19:B316))),"")</f>
        <v/>
      </c>
      <c r="C316" t="str">
        <f>IFERROR(VLOOKUP(B316,'Raw Data - Positions'!$A$8:$B$9833,2,FALSE),"")</f>
        <v/>
      </c>
      <c r="D316" s="30" t="str">
        <f>IFERROR(VLOOKUP(B316,Benchmark!$O$2:$Q$1000,3,FALSE),"")</f>
        <v/>
      </c>
      <c r="E316" t="str" cm="1">
        <f t="array" ref="E316">IFERROR(INDEX('Raw Data - Positions'!$D$8:$D$5924,SMALL(IF('Raw Data - Positions'!$E$8:$E$5924=$C$2,ROW('Raw Data - Positions'!$E$8:$E$5924)-7,""),ROWS($E$19:$E316))),"")</f>
        <v/>
      </c>
      <c r="F316" s="1" t="str" cm="1">
        <f t="array" ref="F316">IFERROR(INDEX('Raw Data - Positions'!$H$8:$H$5924,SMALL(IF('Raw Data - Positions'!$E$8:$E$5924=$C$2,ROW('Raw Data - Positions'!$E$8:$E$5924)-7,""),ROWS($F$19:$F316))),"")</f>
        <v/>
      </c>
      <c r="G316" s="64" t="str">
        <f t="shared" si="12"/>
        <v/>
      </c>
      <c r="H316" s="32" t="str" cm="1">
        <f t="array" ref="H316">IFERROR(IF($D316="Bond",IFERROR(INDEX('Raw Data - Positions'!$I$8:$I$5924,SMALL(IF('Raw Data - Positions'!$E$8:$E$5924=$C$2,ROW('Raw Data - Positions'!$E$8:$E$5924)-7,""),ROWS($H$19:$H316))),""),$E316*$F316),"")</f>
        <v/>
      </c>
    </row>
    <row r="317" spans="2:8">
      <c r="B317" t="str" cm="1">
        <f t="array" ref="B317">IFERROR(INDEX('Raw Data - Positions'!$A$8:$A$5924,SMALL(IF('Raw Data - Positions'!$E$8:$E$5924=$C$2,ROW('Raw Data - Positions'!$E$8:$E$5924)-7,""),ROWS($B$19:B317))),"")</f>
        <v/>
      </c>
      <c r="C317" t="str">
        <f>IFERROR(VLOOKUP(B317,'Raw Data - Positions'!$A$8:$B$9833,2,FALSE),"")</f>
        <v/>
      </c>
      <c r="D317" s="30" t="str">
        <f>IFERROR(VLOOKUP(B317,Benchmark!$O$2:$Q$1000,3,FALSE),"")</f>
        <v/>
      </c>
      <c r="E317" t="str" cm="1">
        <f t="array" ref="E317">IFERROR(INDEX('Raw Data - Positions'!$D$8:$D$5924,SMALL(IF('Raw Data - Positions'!$E$8:$E$5924=$C$2,ROW('Raw Data - Positions'!$E$8:$E$5924)-7,""),ROWS($E$19:$E317))),"")</f>
        <v/>
      </c>
      <c r="F317" s="1" t="str" cm="1">
        <f t="array" ref="F317">IFERROR(INDEX('Raw Data - Positions'!$H$8:$H$5924,SMALL(IF('Raw Data - Positions'!$E$8:$E$5924=$C$2,ROW('Raw Data - Positions'!$E$8:$E$5924)-7,""),ROWS($F$19:$F317))),"")</f>
        <v/>
      </c>
      <c r="G317" s="64" t="str">
        <f t="shared" si="12"/>
        <v/>
      </c>
      <c r="H317" s="32" t="str" cm="1">
        <f t="array" ref="H317">IFERROR(IF($D317="Bond",IFERROR(INDEX('Raw Data - Positions'!$I$8:$I$5924,SMALL(IF('Raw Data - Positions'!$E$8:$E$5924=$C$2,ROW('Raw Data - Positions'!$E$8:$E$5924)-7,""),ROWS($H$19:$H317))),""),$E317*$F317),"")</f>
        <v/>
      </c>
    </row>
    <row r="318" spans="2:8">
      <c r="B318" t="str" cm="1">
        <f t="array" ref="B318">IFERROR(INDEX('Raw Data - Positions'!$A$8:$A$5924,SMALL(IF('Raw Data - Positions'!$E$8:$E$5924=$C$2,ROW('Raw Data - Positions'!$E$8:$E$5924)-7,""),ROWS($B$19:B318))),"")</f>
        <v/>
      </c>
      <c r="C318" t="str">
        <f>IFERROR(VLOOKUP(B318,'Raw Data - Positions'!$A$8:$B$9833,2,FALSE),"")</f>
        <v/>
      </c>
      <c r="D318" s="30" t="str">
        <f>IFERROR(VLOOKUP(B318,Benchmark!$O$2:$Q$1000,3,FALSE),"")</f>
        <v/>
      </c>
      <c r="E318" t="str" cm="1">
        <f t="array" ref="E318">IFERROR(INDEX('Raw Data - Positions'!$D$8:$D$5924,SMALL(IF('Raw Data - Positions'!$E$8:$E$5924=$C$2,ROW('Raw Data - Positions'!$E$8:$E$5924)-7,""),ROWS($E$19:$E318))),"")</f>
        <v/>
      </c>
      <c r="F318" s="1" t="str" cm="1">
        <f t="array" ref="F318">IFERROR(INDEX('Raw Data - Positions'!$H$8:$H$5924,SMALL(IF('Raw Data - Positions'!$E$8:$E$5924=$C$2,ROW('Raw Data - Positions'!$E$8:$E$5924)-7,""),ROWS($F$19:$F318))),"")</f>
        <v/>
      </c>
      <c r="G318" s="64" t="str">
        <f t="shared" si="12"/>
        <v/>
      </c>
      <c r="H318" s="32" t="str" cm="1">
        <f t="array" ref="H318">IFERROR(IF($D318="Bond",IFERROR(INDEX('Raw Data - Positions'!$I$8:$I$5924,SMALL(IF('Raw Data - Positions'!$E$8:$E$5924=$C$2,ROW('Raw Data - Positions'!$E$8:$E$5924)-7,""),ROWS($H$19:$H318))),""),$E318*$F318),"")</f>
        <v/>
      </c>
    </row>
    <row r="319" spans="2:8">
      <c r="B319" t="str" cm="1">
        <f t="array" ref="B319">IFERROR(INDEX('Raw Data - Positions'!$A$8:$A$5924,SMALL(IF('Raw Data - Positions'!$E$8:$E$5924=$C$2,ROW('Raw Data - Positions'!$E$8:$E$5924)-7,""),ROWS($B$19:B319))),"")</f>
        <v/>
      </c>
      <c r="C319" t="str">
        <f>IFERROR(VLOOKUP(B319,'Raw Data - Positions'!$A$8:$B$9833,2,FALSE),"")</f>
        <v/>
      </c>
      <c r="D319" s="30" t="str">
        <f>IFERROR(VLOOKUP(B319,Benchmark!$O$2:$Q$1000,3,FALSE),"")</f>
        <v/>
      </c>
      <c r="E319" t="str" cm="1">
        <f t="array" ref="E319">IFERROR(INDEX('Raw Data - Positions'!$D$8:$D$5924,SMALL(IF('Raw Data - Positions'!$E$8:$E$5924=$C$2,ROW('Raw Data - Positions'!$E$8:$E$5924)-7,""),ROWS($E$19:$E319))),"")</f>
        <v/>
      </c>
      <c r="F319" s="1" t="str" cm="1">
        <f t="array" ref="F319">IFERROR(INDEX('Raw Data - Positions'!$H$8:$H$5924,SMALL(IF('Raw Data - Positions'!$E$8:$E$5924=$C$2,ROW('Raw Data - Positions'!$E$8:$E$5924)-7,""),ROWS($F$19:$F319))),"")</f>
        <v/>
      </c>
      <c r="G319" s="64" t="str">
        <f t="shared" si="12"/>
        <v/>
      </c>
      <c r="H319" s="32" t="str" cm="1">
        <f t="array" ref="H319">IFERROR(IF($D319="Bond",IFERROR(INDEX('Raw Data - Positions'!$I$8:$I$5924,SMALL(IF('Raw Data - Positions'!$E$8:$E$5924=$C$2,ROW('Raw Data - Positions'!$E$8:$E$5924)-7,""),ROWS($H$19:$H319))),""),$E319*$F319),"")</f>
        <v/>
      </c>
    </row>
    <row r="320" spans="2:8">
      <c r="B320" t="str" cm="1">
        <f t="array" ref="B320">IFERROR(INDEX('Raw Data - Positions'!$A$8:$A$5924,SMALL(IF('Raw Data - Positions'!$E$8:$E$5924=$C$2,ROW('Raw Data - Positions'!$E$8:$E$5924)-7,""),ROWS($B$19:B320))),"")</f>
        <v/>
      </c>
      <c r="C320" t="str">
        <f>IFERROR(VLOOKUP(B320,'Raw Data - Positions'!$A$8:$B$9833,2,FALSE),"")</f>
        <v/>
      </c>
      <c r="D320" s="30" t="str">
        <f>IFERROR(VLOOKUP(B320,Benchmark!$O$2:$Q$1000,3,FALSE),"")</f>
        <v/>
      </c>
      <c r="E320" t="str" cm="1">
        <f t="array" ref="E320">IFERROR(INDEX('Raw Data - Positions'!$D$8:$D$5924,SMALL(IF('Raw Data - Positions'!$E$8:$E$5924=$C$2,ROW('Raw Data - Positions'!$E$8:$E$5924)-7,""),ROWS($E$19:$E320))),"")</f>
        <v/>
      </c>
      <c r="F320" s="1" t="str" cm="1">
        <f t="array" ref="F320">IFERROR(INDEX('Raw Data - Positions'!$H$8:$H$5924,SMALL(IF('Raw Data - Positions'!$E$8:$E$5924=$C$2,ROW('Raw Data - Positions'!$E$8:$E$5924)-7,""),ROWS($F$19:$F320))),"")</f>
        <v/>
      </c>
      <c r="G320" s="64" t="str">
        <f t="shared" si="12"/>
        <v/>
      </c>
      <c r="H320" s="32" t="str" cm="1">
        <f t="array" ref="H320">IFERROR(IF($D320="Bond",IFERROR(INDEX('Raw Data - Positions'!$I$8:$I$5924,SMALL(IF('Raw Data - Positions'!$E$8:$E$5924=$C$2,ROW('Raw Data - Positions'!$E$8:$E$5924)-7,""),ROWS($H$19:$H320))),""),$E320*$F320),"")</f>
        <v/>
      </c>
    </row>
    <row r="321" spans="2:8">
      <c r="B321" t="str" cm="1">
        <f t="array" ref="B321">IFERROR(INDEX('Raw Data - Positions'!$A$8:$A$5924,SMALL(IF('Raw Data - Positions'!$E$8:$E$5924=$C$2,ROW('Raw Data - Positions'!$E$8:$E$5924)-7,""),ROWS($B$19:B321))),"")</f>
        <v/>
      </c>
      <c r="C321" t="str">
        <f>IFERROR(VLOOKUP(B321,'Raw Data - Positions'!$A$8:$B$9833,2,FALSE),"")</f>
        <v/>
      </c>
      <c r="D321" s="30" t="str">
        <f>IFERROR(VLOOKUP(B321,Benchmark!$O$2:$Q$1000,3,FALSE),"")</f>
        <v/>
      </c>
      <c r="E321" t="str" cm="1">
        <f t="array" ref="E321">IFERROR(INDEX('Raw Data - Positions'!$D$8:$D$5924,SMALL(IF('Raw Data - Positions'!$E$8:$E$5924=$C$2,ROW('Raw Data - Positions'!$E$8:$E$5924)-7,""),ROWS($E$19:$E321))),"")</f>
        <v/>
      </c>
      <c r="F321" s="1" t="str" cm="1">
        <f t="array" ref="F321">IFERROR(INDEX('Raw Data - Positions'!$H$8:$H$5924,SMALL(IF('Raw Data - Positions'!$E$8:$E$5924=$C$2,ROW('Raw Data - Positions'!$E$8:$E$5924)-7,""),ROWS($F$19:$F321))),"")</f>
        <v/>
      </c>
      <c r="G321" s="64" t="str">
        <f t="shared" si="12"/>
        <v/>
      </c>
      <c r="H321" s="32" t="str" cm="1">
        <f t="array" ref="H321">IFERROR(IF($D321="Bond",IFERROR(INDEX('Raw Data - Positions'!$I$8:$I$5924,SMALL(IF('Raw Data - Positions'!$E$8:$E$5924=$C$2,ROW('Raw Data - Positions'!$E$8:$E$5924)-7,""),ROWS($H$19:$H321))),""),$E321*$F321),"")</f>
        <v/>
      </c>
    </row>
    <row r="322" spans="2:8">
      <c r="B322" t="str" cm="1">
        <f t="array" ref="B322">IFERROR(INDEX('Raw Data - Positions'!$A$8:$A$5924,SMALL(IF('Raw Data - Positions'!$E$8:$E$5924=$C$2,ROW('Raw Data - Positions'!$E$8:$E$5924)-7,""),ROWS($B$19:B322))),"")</f>
        <v/>
      </c>
      <c r="C322" t="str">
        <f>IFERROR(VLOOKUP(B322,'Raw Data - Positions'!$A$8:$B$9833,2,FALSE),"")</f>
        <v/>
      </c>
      <c r="D322" s="30" t="str">
        <f>IFERROR(VLOOKUP(B322,Benchmark!$O$2:$Q$1000,3,FALSE),"")</f>
        <v/>
      </c>
      <c r="E322" t="str" cm="1">
        <f t="array" ref="E322">IFERROR(INDEX('Raw Data - Positions'!$D$8:$D$5924,SMALL(IF('Raw Data - Positions'!$E$8:$E$5924=$C$2,ROW('Raw Data - Positions'!$E$8:$E$5924)-7,""),ROWS($E$19:$E322))),"")</f>
        <v/>
      </c>
      <c r="F322" s="1" t="str" cm="1">
        <f t="array" ref="F322">IFERROR(INDEX('Raw Data - Positions'!$H$8:$H$5924,SMALL(IF('Raw Data - Positions'!$E$8:$E$5924=$C$2,ROW('Raw Data - Positions'!$E$8:$E$5924)-7,""),ROWS($F$19:$F322))),"")</f>
        <v/>
      </c>
      <c r="G322" s="64" t="str">
        <f t="shared" si="12"/>
        <v/>
      </c>
      <c r="H322" s="32" t="str" cm="1">
        <f t="array" ref="H322">IFERROR(IF($D322="Bond",IFERROR(INDEX('Raw Data - Positions'!$I$8:$I$5924,SMALL(IF('Raw Data - Positions'!$E$8:$E$5924=$C$2,ROW('Raw Data - Positions'!$E$8:$E$5924)-7,""),ROWS($H$19:$H322))),""),$E322*$F322),"")</f>
        <v/>
      </c>
    </row>
    <row r="323" spans="2:8">
      <c r="B323" t="str" cm="1">
        <f t="array" ref="B323">IFERROR(INDEX('Raw Data - Positions'!$A$8:$A$5924,SMALL(IF('Raw Data - Positions'!$E$8:$E$5924=$C$2,ROW('Raw Data - Positions'!$E$8:$E$5924)-7,""),ROWS($B$19:B323))),"")</f>
        <v/>
      </c>
      <c r="C323" t="str">
        <f>IFERROR(VLOOKUP(B323,'Raw Data - Positions'!$A$8:$B$9833,2,FALSE),"")</f>
        <v/>
      </c>
      <c r="D323" s="30" t="str">
        <f>IFERROR(VLOOKUP(B323,Benchmark!$O$2:$Q$1000,3,FALSE),"")</f>
        <v/>
      </c>
      <c r="E323" t="str" cm="1">
        <f t="array" ref="E323">IFERROR(INDEX('Raw Data - Positions'!$D$8:$D$5924,SMALL(IF('Raw Data - Positions'!$E$8:$E$5924=$C$2,ROW('Raw Data - Positions'!$E$8:$E$5924)-7,""),ROWS($E$19:$E323))),"")</f>
        <v/>
      </c>
      <c r="F323" s="1" t="str" cm="1">
        <f t="array" ref="F323">IFERROR(INDEX('Raw Data - Positions'!$H$8:$H$5924,SMALL(IF('Raw Data - Positions'!$E$8:$E$5924=$C$2,ROW('Raw Data - Positions'!$E$8:$E$5924)-7,""),ROWS($F$19:$F323))),"")</f>
        <v/>
      </c>
      <c r="G323" s="64" t="str">
        <f t="shared" si="12"/>
        <v/>
      </c>
      <c r="H323" s="32" t="str" cm="1">
        <f t="array" ref="H323">IFERROR(IF($D323="Bond",IFERROR(INDEX('Raw Data - Positions'!$I$8:$I$5924,SMALL(IF('Raw Data - Positions'!$E$8:$E$5924=$C$2,ROW('Raw Data - Positions'!$E$8:$E$5924)-7,""),ROWS($H$19:$H323))),""),$E323*$F323),"")</f>
        <v/>
      </c>
    </row>
    <row r="324" spans="2:8">
      <c r="B324" t="str" cm="1">
        <f t="array" ref="B324">IFERROR(INDEX('Raw Data - Positions'!$A$8:$A$5924,SMALL(IF('Raw Data - Positions'!$E$8:$E$5924=$C$2,ROW('Raw Data - Positions'!$E$8:$E$5924)-7,""),ROWS($B$19:B324))),"")</f>
        <v/>
      </c>
      <c r="C324" t="str">
        <f>IFERROR(VLOOKUP(B324,'Raw Data - Positions'!$A$8:$B$9833,2,FALSE),"")</f>
        <v/>
      </c>
      <c r="D324" s="30" t="str">
        <f>IFERROR(VLOOKUP(B324,Benchmark!$O$2:$Q$1000,3,FALSE),"")</f>
        <v/>
      </c>
      <c r="E324" t="str" cm="1">
        <f t="array" ref="E324">IFERROR(INDEX('Raw Data - Positions'!$D$8:$D$5924,SMALL(IF('Raw Data - Positions'!$E$8:$E$5924=$C$2,ROW('Raw Data - Positions'!$E$8:$E$5924)-7,""),ROWS($E$19:$E324))),"")</f>
        <v/>
      </c>
      <c r="F324" s="1" t="str" cm="1">
        <f t="array" ref="F324">IFERROR(INDEX('Raw Data - Positions'!$H$8:$H$5924,SMALL(IF('Raw Data - Positions'!$E$8:$E$5924=$C$2,ROW('Raw Data - Positions'!$E$8:$E$5924)-7,""),ROWS($F$19:$F324))),"")</f>
        <v/>
      </c>
      <c r="G324" s="64" t="str">
        <f t="shared" si="12"/>
        <v/>
      </c>
      <c r="H324" s="32" t="str" cm="1">
        <f t="array" ref="H324">IFERROR(IF($D324="Bond",IFERROR(INDEX('Raw Data - Positions'!$I$8:$I$5924,SMALL(IF('Raw Data - Positions'!$E$8:$E$5924=$C$2,ROW('Raw Data - Positions'!$E$8:$E$5924)-7,""),ROWS($H$19:$H324))),""),$E324*$F324),"")</f>
        <v/>
      </c>
    </row>
    <row r="325" spans="2:8">
      <c r="B325" t="str" cm="1">
        <f t="array" ref="B325">IFERROR(INDEX('Raw Data - Positions'!$A$8:$A$5924,SMALL(IF('Raw Data - Positions'!$E$8:$E$5924=$C$2,ROW('Raw Data - Positions'!$E$8:$E$5924)-7,""),ROWS($B$19:B325))),"")</f>
        <v/>
      </c>
      <c r="C325" t="str">
        <f>IFERROR(VLOOKUP(B325,'Raw Data - Positions'!$A$8:$B$9833,2,FALSE),"")</f>
        <v/>
      </c>
      <c r="D325" s="30" t="str">
        <f>IFERROR(VLOOKUP(B325,Benchmark!$O$2:$Q$1000,3,FALSE),"")</f>
        <v/>
      </c>
      <c r="E325" t="str" cm="1">
        <f t="array" ref="E325">IFERROR(INDEX('Raw Data - Positions'!$D$8:$D$5924,SMALL(IF('Raw Data - Positions'!$E$8:$E$5924=$C$2,ROW('Raw Data - Positions'!$E$8:$E$5924)-7,""),ROWS($E$19:$E325))),"")</f>
        <v/>
      </c>
      <c r="F325" s="1" t="str" cm="1">
        <f t="array" ref="F325">IFERROR(INDEX('Raw Data - Positions'!$H$8:$H$5924,SMALL(IF('Raw Data - Positions'!$E$8:$E$5924=$C$2,ROW('Raw Data - Positions'!$E$8:$E$5924)-7,""),ROWS($F$19:$F325))),"")</f>
        <v/>
      </c>
      <c r="G325" s="64" t="str">
        <f t="shared" si="12"/>
        <v/>
      </c>
      <c r="H325" s="32" t="str" cm="1">
        <f t="array" ref="H325">IFERROR(IF($D325="Bond",IFERROR(INDEX('Raw Data - Positions'!$I$8:$I$5924,SMALL(IF('Raw Data - Positions'!$E$8:$E$5924=$C$2,ROW('Raw Data - Positions'!$E$8:$E$5924)-7,""),ROWS($H$19:$H325))),""),$E325*$F325),"")</f>
        <v/>
      </c>
    </row>
    <row r="326" spans="2:8">
      <c r="B326" t="str" cm="1">
        <f t="array" ref="B326">IFERROR(INDEX('Raw Data - Positions'!$A$8:$A$5924,SMALL(IF('Raw Data - Positions'!$E$8:$E$5924=$C$2,ROW('Raw Data - Positions'!$E$8:$E$5924)-7,""),ROWS($B$19:B326))),"")</f>
        <v/>
      </c>
      <c r="C326" t="str">
        <f>IFERROR(VLOOKUP(B326,'Raw Data - Positions'!$A$8:$B$9833,2,FALSE),"")</f>
        <v/>
      </c>
      <c r="D326" s="30" t="str">
        <f>IFERROR(VLOOKUP(B326,Benchmark!$O$2:$Q$1000,3,FALSE),"")</f>
        <v/>
      </c>
      <c r="E326" t="str" cm="1">
        <f t="array" ref="E326">IFERROR(INDEX('Raw Data - Positions'!$D$8:$D$5924,SMALL(IF('Raw Data - Positions'!$E$8:$E$5924=$C$2,ROW('Raw Data - Positions'!$E$8:$E$5924)-7,""),ROWS($E$19:$E326))),"")</f>
        <v/>
      </c>
      <c r="F326" s="1" t="str" cm="1">
        <f t="array" ref="F326">IFERROR(INDEX('Raw Data - Positions'!$H$8:$H$5924,SMALL(IF('Raw Data - Positions'!$E$8:$E$5924=$C$2,ROW('Raw Data - Positions'!$E$8:$E$5924)-7,""),ROWS($F$19:$F326))),"")</f>
        <v/>
      </c>
      <c r="G326" s="64" t="str">
        <f t="shared" si="12"/>
        <v/>
      </c>
      <c r="H326" s="32" t="str" cm="1">
        <f t="array" ref="H326">IFERROR(IF($D326="Bond",IFERROR(INDEX('Raw Data - Positions'!$I$8:$I$5924,SMALL(IF('Raw Data - Positions'!$E$8:$E$5924=$C$2,ROW('Raw Data - Positions'!$E$8:$E$5924)-7,""),ROWS($H$19:$H326))),""),$E326*$F326),"")</f>
        <v/>
      </c>
    </row>
    <row r="327" spans="2:8">
      <c r="B327" t="str" cm="1">
        <f t="array" ref="B327">IFERROR(INDEX('Raw Data - Positions'!$A$8:$A$5924,SMALL(IF('Raw Data - Positions'!$E$8:$E$5924=$C$2,ROW('Raw Data - Positions'!$E$8:$E$5924)-7,""),ROWS($B$19:B327))),"")</f>
        <v/>
      </c>
      <c r="C327" t="str">
        <f>IFERROR(VLOOKUP(B327,'Raw Data - Positions'!$A$8:$B$9833,2,FALSE),"")</f>
        <v/>
      </c>
      <c r="D327" s="30" t="str">
        <f>IFERROR(VLOOKUP(B327,Benchmark!$O$2:$Q$1000,3,FALSE),"")</f>
        <v/>
      </c>
      <c r="E327" t="str" cm="1">
        <f t="array" ref="E327">IFERROR(INDEX('Raw Data - Positions'!$D$8:$D$5924,SMALL(IF('Raw Data - Positions'!$E$8:$E$5924=$C$2,ROW('Raw Data - Positions'!$E$8:$E$5924)-7,""),ROWS($E$19:$E327))),"")</f>
        <v/>
      </c>
      <c r="F327" s="1" t="str" cm="1">
        <f t="array" ref="F327">IFERROR(INDEX('Raw Data - Positions'!$H$8:$H$5924,SMALL(IF('Raw Data - Positions'!$E$8:$E$5924=$C$2,ROW('Raw Data - Positions'!$E$8:$E$5924)-7,""),ROWS($F$19:$F327))),"")</f>
        <v/>
      </c>
      <c r="G327" s="64" t="str">
        <f t="shared" si="12"/>
        <v/>
      </c>
      <c r="H327" s="32" t="str" cm="1">
        <f t="array" ref="H327">IFERROR(IF($D327="Bond",IFERROR(INDEX('Raw Data - Positions'!$I$8:$I$5924,SMALL(IF('Raw Data - Positions'!$E$8:$E$5924=$C$2,ROW('Raw Data - Positions'!$E$8:$E$5924)-7,""),ROWS($H$19:$H327))),""),$E327*$F327),"")</f>
        <v/>
      </c>
    </row>
    <row r="328" spans="2:8">
      <c r="B328" t="str" cm="1">
        <f t="array" ref="B328">IFERROR(INDEX('Raw Data - Positions'!$A$8:$A$5924,SMALL(IF('Raw Data - Positions'!$E$8:$E$5924=$C$2,ROW('Raw Data - Positions'!$E$8:$E$5924)-7,""),ROWS($B$19:B328))),"")</f>
        <v/>
      </c>
      <c r="C328" t="str">
        <f>IFERROR(VLOOKUP(B328,'Raw Data - Positions'!$A$8:$B$9833,2,FALSE),"")</f>
        <v/>
      </c>
      <c r="D328" s="30" t="str">
        <f>IFERROR(VLOOKUP(B328,Benchmark!$O$2:$Q$1000,3,FALSE),"")</f>
        <v/>
      </c>
      <c r="E328" t="str" cm="1">
        <f t="array" ref="E328">IFERROR(INDEX('Raw Data - Positions'!$D$8:$D$5924,SMALL(IF('Raw Data - Positions'!$E$8:$E$5924=$C$2,ROW('Raw Data - Positions'!$E$8:$E$5924)-7,""),ROWS($E$19:$E328))),"")</f>
        <v/>
      </c>
      <c r="F328" s="1" t="str" cm="1">
        <f t="array" ref="F328">IFERROR(INDEX('Raw Data - Positions'!$H$8:$H$5924,SMALL(IF('Raw Data - Positions'!$E$8:$E$5924=$C$2,ROW('Raw Data - Positions'!$E$8:$E$5924)-7,""),ROWS($F$19:$F328))),"")</f>
        <v/>
      </c>
      <c r="G328" s="64" t="str">
        <f t="shared" si="12"/>
        <v/>
      </c>
      <c r="H328" s="32" t="str" cm="1">
        <f t="array" ref="H328">IFERROR(IF($D328="Bond",IFERROR(INDEX('Raw Data - Positions'!$I$8:$I$5924,SMALL(IF('Raw Data - Positions'!$E$8:$E$5924=$C$2,ROW('Raw Data - Positions'!$E$8:$E$5924)-7,""),ROWS($H$19:$H328))),""),$E328*$F328),"")</f>
        <v/>
      </c>
    </row>
    <row r="329" spans="2:8">
      <c r="B329" t="str" cm="1">
        <f t="array" ref="B329">IFERROR(INDEX('Raw Data - Positions'!$A$8:$A$5924,SMALL(IF('Raw Data - Positions'!$E$8:$E$5924=$C$2,ROW('Raw Data - Positions'!$E$8:$E$5924)-7,""),ROWS($B$19:B329))),"")</f>
        <v/>
      </c>
      <c r="C329" t="str">
        <f>IFERROR(VLOOKUP(B329,'Raw Data - Positions'!$A$8:$B$9833,2,FALSE),"")</f>
        <v/>
      </c>
      <c r="D329" s="30" t="str">
        <f>IFERROR(VLOOKUP(B329,Benchmark!$O$2:$Q$1000,3,FALSE),"")</f>
        <v/>
      </c>
      <c r="E329" t="str" cm="1">
        <f t="array" ref="E329">IFERROR(INDEX('Raw Data - Positions'!$D$8:$D$5924,SMALL(IF('Raw Data - Positions'!$E$8:$E$5924=$C$2,ROW('Raw Data - Positions'!$E$8:$E$5924)-7,""),ROWS($E$19:$E329))),"")</f>
        <v/>
      </c>
      <c r="F329" s="1" t="str" cm="1">
        <f t="array" ref="F329">IFERROR(INDEX('Raw Data - Positions'!$H$8:$H$5924,SMALL(IF('Raw Data - Positions'!$E$8:$E$5924=$C$2,ROW('Raw Data - Positions'!$E$8:$E$5924)-7,""),ROWS($F$19:$F329))),"")</f>
        <v/>
      </c>
      <c r="G329" s="64" t="str">
        <f t="shared" si="12"/>
        <v/>
      </c>
      <c r="H329" s="32" t="str" cm="1">
        <f t="array" ref="H329">IFERROR(IF($D329="Bond",IFERROR(INDEX('Raw Data - Positions'!$I$8:$I$5924,SMALL(IF('Raw Data - Positions'!$E$8:$E$5924=$C$2,ROW('Raw Data - Positions'!$E$8:$E$5924)-7,""),ROWS($H$19:$H329))),""),$E329*$F329),"")</f>
        <v/>
      </c>
    </row>
    <row r="330" spans="2:8">
      <c r="B330" t="str" cm="1">
        <f t="array" ref="B330">IFERROR(INDEX('Raw Data - Positions'!$A$8:$A$5924,SMALL(IF('Raw Data - Positions'!$E$8:$E$5924=$C$2,ROW('Raw Data - Positions'!$E$8:$E$5924)-7,""),ROWS($B$19:B330))),"")</f>
        <v/>
      </c>
      <c r="C330" t="str">
        <f>IFERROR(VLOOKUP(B330,'Raw Data - Positions'!$A$8:$B$9833,2,FALSE),"")</f>
        <v/>
      </c>
      <c r="D330" s="30" t="str">
        <f>IFERROR(VLOOKUP(B330,Benchmark!$O$2:$Q$1000,3,FALSE),"")</f>
        <v/>
      </c>
      <c r="E330" t="str" cm="1">
        <f t="array" ref="E330">IFERROR(INDEX('Raw Data - Positions'!$D$8:$D$5924,SMALL(IF('Raw Data - Positions'!$E$8:$E$5924=$C$2,ROW('Raw Data - Positions'!$E$8:$E$5924)-7,""),ROWS($E$19:$E330))),"")</f>
        <v/>
      </c>
      <c r="F330" s="1" t="str" cm="1">
        <f t="array" ref="F330">IFERROR(INDEX('Raw Data - Positions'!$H$8:$H$5924,SMALL(IF('Raw Data - Positions'!$E$8:$E$5924=$C$2,ROW('Raw Data - Positions'!$E$8:$E$5924)-7,""),ROWS($F$19:$F330))),"")</f>
        <v/>
      </c>
      <c r="G330" s="64" t="str">
        <f t="shared" si="12"/>
        <v/>
      </c>
      <c r="H330" s="32" t="str" cm="1">
        <f t="array" ref="H330">IFERROR(IF($D330="Bond",IFERROR(INDEX('Raw Data - Positions'!$I$8:$I$5924,SMALL(IF('Raw Data - Positions'!$E$8:$E$5924=$C$2,ROW('Raw Data - Positions'!$E$8:$E$5924)-7,""),ROWS($H$19:$H330))),""),$E330*$F330),"")</f>
        <v/>
      </c>
    </row>
    <row r="331" spans="2:8">
      <c r="B331" t="str" cm="1">
        <f t="array" ref="B331">IFERROR(INDEX('Raw Data - Positions'!$A$8:$A$5924,SMALL(IF('Raw Data - Positions'!$E$8:$E$5924=$C$2,ROW('Raw Data - Positions'!$E$8:$E$5924)-7,""),ROWS($B$19:B331))),"")</f>
        <v/>
      </c>
      <c r="C331" t="str">
        <f>IFERROR(VLOOKUP(B331,'Raw Data - Positions'!$A$8:$B$9833,2,FALSE),"")</f>
        <v/>
      </c>
      <c r="D331" s="30" t="str">
        <f>IFERROR(VLOOKUP(B331,Benchmark!$O$2:$Q$1000,3,FALSE),"")</f>
        <v/>
      </c>
      <c r="E331" t="str" cm="1">
        <f t="array" ref="E331">IFERROR(INDEX('Raw Data - Positions'!$D$8:$D$5924,SMALL(IF('Raw Data - Positions'!$E$8:$E$5924=$C$2,ROW('Raw Data - Positions'!$E$8:$E$5924)-7,""),ROWS($E$19:$E331))),"")</f>
        <v/>
      </c>
      <c r="F331" s="1" t="str" cm="1">
        <f t="array" ref="F331">IFERROR(INDEX('Raw Data - Positions'!$H$8:$H$5924,SMALL(IF('Raw Data - Positions'!$E$8:$E$5924=$C$2,ROW('Raw Data - Positions'!$E$8:$E$5924)-7,""),ROWS($F$19:$F331))),"")</f>
        <v/>
      </c>
      <c r="G331" s="64" t="str">
        <f t="shared" si="12"/>
        <v/>
      </c>
      <c r="H331" s="32" t="str" cm="1">
        <f t="array" ref="H331">IFERROR(IF($D331="Bond",IFERROR(INDEX('Raw Data - Positions'!$I$8:$I$5924,SMALL(IF('Raw Data - Positions'!$E$8:$E$5924=$C$2,ROW('Raw Data - Positions'!$E$8:$E$5924)-7,""),ROWS($H$19:$H331))),""),$E331*$F331),"")</f>
        <v/>
      </c>
    </row>
    <row r="332" spans="2:8">
      <c r="B332" t="str" cm="1">
        <f t="array" ref="B332">IFERROR(INDEX('Raw Data - Positions'!$A$8:$A$5924,SMALL(IF('Raw Data - Positions'!$E$8:$E$5924=$C$2,ROW('Raw Data - Positions'!$E$8:$E$5924)-7,""),ROWS($B$19:B332))),"")</f>
        <v/>
      </c>
      <c r="C332" t="str">
        <f>IFERROR(VLOOKUP(B332,'Raw Data - Positions'!$A$8:$B$9833,2,FALSE),"")</f>
        <v/>
      </c>
      <c r="D332" s="30" t="str">
        <f>IFERROR(VLOOKUP(B332,Benchmark!$O$2:$Q$1000,3,FALSE),"")</f>
        <v/>
      </c>
      <c r="E332" t="str" cm="1">
        <f t="array" ref="E332">IFERROR(INDEX('Raw Data - Positions'!$D$8:$D$5924,SMALL(IF('Raw Data - Positions'!$E$8:$E$5924=$C$2,ROW('Raw Data - Positions'!$E$8:$E$5924)-7,""),ROWS($E$19:$E332))),"")</f>
        <v/>
      </c>
      <c r="F332" s="1" t="str" cm="1">
        <f t="array" ref="F332">IFERROR(INDEX('Raw Data - Positions'!$H$8:$H$5924,SMALL(IF('Raw Data - Positions'!$E$8:$E$5924=$C$2,ROW('Raw Data - Positions'!$E$8:$E$5924)-7,""),ROWS($F$19:$F332))),"")</f>
        <v/>
      </c>
      <c r="G332" s="64" t="str">
        <f t="shared" si="12"/>
        <v/>
      </c>
      <c r="H332" s="32" t="str" cm="1">
        <f t="array" ref="H332">IFERROR(IF($D332="Bond",IFERROR(INDEX('Raw Data - Positions'!$I$8:$I$5924,SMALL(IF('Raw Data - Positions'!$E$8:$E$5924=$C$2,ROW('Raw Data - Positions'!$E$8:$E$5924)-7,""),ROWS($H$19:$H332))),""),$E332*$F332),"")</f>
        <v/>
      </c>
    </row>
    <row r="333" spans="2:8">
      <c r="B333" t="str" cm="1">
        <f t="array" ref="B333">IFERROR(INDEX('Raw Data - Positions'!$A$8:$A$5924,SMALL(IF('Raw Data - Positions'!$E$8:$E$5924=$C$2,ROW('Raw Data - Positions'!$E$8:$E$5924)-7,""),ROWS($B$19:B333))),"")</f>
        <v/>
      </c>
      <c r="C333" t="str">
        <f>IFERROR(VLOOKUP(B333,'Raw Data - Positions'!$A$8:$B$9833,2,FALSE),"")</f>
        <v/>
      </c>
      <c r="D333" s="30" t="str">
        <f>IFERROR(VLOOKUP(B333,Benchmark!$O$2:$Q$1000,3,FALSE),"")</f>
        <v/>
      </c>
      <c r="E333" t="str" cm="1">
        <f t="array" ref="E333">IFERROR(INDEX('Raw Data - Positions'!$D$8:$D$5924,SMALL(IF('Raw Data - Positions'!$E$8:$E$5924=$C$2,ROW('Raw Data - Positions'!$E$8:$E$5924)-7,""),ROWS($E$19:$E333))),"")</f>
        <v/>
      </c>
      <c r="F333" s="1" t="str" cm="1">
        <f t="array" ref="F333">IFERROR(INDEX('Raw Data - Positions'!$H$8:$H$5924,SMALL(IF('Raw Data - Positions'!$E$8:$E$5924=$C$2,ROW('Raw Data - Positions'!$E$8:$E$5924)-7,""),ROWS($F$19:$F333))),"")</f>
        <v/>
      </c>
      <c r="G333" s="64" t="str">
        <f t="shared" si="12"/>
        <v/>
      </c>
      <c r="H333" s="32" t="str" cm="1">
        <f t="array" ref="H333">IFERROR(IF($D333="Bond",IFERROR(INDEX('Raw Data - Positions'!$I$8:$I$5924,SMALL(IF('Raw Data - Positions'!$E$8:$E$5924=$C$2,ROW('Raw Data - Positions'!$E$8:$E$5924)-7,""),ROWS($H$19:$H333))),""),$E333*$F333),"")</f>
        <v/>
      </c>
    </row>
    <row r="334" spans="2:8">
      <c r="B334" t="str" cm="1">
        <f t="array" ref="B334">IFERROR(INDEX('Raw Data - Positions'!$A$8:$A$5924,SMALL(IF('Raw Data - Positions'!$E$8:$E$5924=$C$2,ROW('Raw Data - Positions'!$E$8:$E$5924)-7,""),ROWS($B$19:B334))),"")</f>
        <v/>
      </c>
      <c r="C334" t="str">
        <f>IFERROR(VLOOKUP(B334,'Raw Data - Positions'!$A$8:$B$9833,2,FALSE),"")</f>
        <v/>
      </c>
      <c r="D334" s="30" t="str">
        <f>IFERROR(VLOOKUP(B334,Benchmark!$O$2:$Q$1000,3,FALSE),"")</f>
        <v/>
      </c>
      <c r="E334" t="str" cm="1">
        <f t="array" ref="E334">IFERROR(INDEX('Raw Data - Positions'!$D$8:$D$5924,SMALL(IF('Raw Data - Positions'!$E$8:$E$5924=$C$2,ROW('Raw Data - Positions'!$E$8:$E$5924)-7,""),ROWS($E$19:$E334))),"")</f>
        <v/>
      </c>
      <c r="F334" s="1" t="str" cm="1">
        <f t="array" ref="F334">IFERROR(INDEX('Raw Data - Positions'!$H$8:$H$5924,SMALL(IF('Raw Data - Positions'!$E$8:$E$5924=$C$2,ROW('Raw Data - Positions'!$E$8:$E$5924)-7,""),ROWS($F$19:$F334))),"")</f>
        <v/>
      </c>
      <c r="G334" s="64" t="str">
        <f t="shared" si="12"/>
        <v/>
      </c>
      <c r="H334" s="32" t="str" cm="1">
        <f t="array" ref="H334">IFERROR(IF($D334="Bond",IFERROR(INDEX('Raw Data - Positions'!$I$8:$I$5924,SMALL(IF('Raw Data - Positions'!$E$8:$E$5924=$C$2,ROW('Raw Data - Positions'!$E$8:$E$5924)-7,""),ROWS($H$19:$H334))),""),$E334*$F334),"")</f>
        <v/>
      </c>
    </row>
    <row r="335" spans="2:8">
      <c r="B335" t="str" cm="1">
        <f t="array" ref="B335">IFERROR(INDEX('Raw Data - Positions'!$A$8:$A$5924,SMALL(IF('Raw Data - Positions'!$E$8:$E$5924=$C$2,ROW('Raw Data - Positions'!$E$8:$E$5924)-7,""),ROWS($B$19:B335))),"")</f>
        <v/>
      </c>
      <c r="C335" t="str">
        <f>IFERROR(VLOOKUP(B335,'Raw Data - Positions'!$A$8:$B$9833,2,FALSE),"")</f>
        <v/>
      </c>
      <c r="D335" s="30" t="str">
        <f>IFERROR(VLOOKUP(B335,Benchmark!$O$2:$Q$1000,3,FALSE),"")</f>
        <v/>
      </c>
      <c r="E335" t="str" cm="1">
        <f t="array" ref="E335">IFERROR(INDEX('Raw Data - Positions'!$D$8:$D$5924,SMALL(IF('Raw Data - Positions'!$E$8:$E$5924=$C$2,ROW('Raw Data - Positions'!$E$8:$E$5924)-7,""),ROWS($E$19:$E335))),"")</f>
        <v/>
      </c>
      <c r="F335" s="1" t="str" cm="1">
        <f t="array" ref="F335">IFERROR(INDEX('Raw Data - Positions'!$H$8:$H$5924,SMALL(IF('Raw Data - Positions'!$E$8:$E$5924=$C$2,ROW('Raw Data - Positions'!$E$8:$E$5924)-7,""),ROWS($F$19:$F335))),"")</f>
        <v/>
      </c>
      <c r="G335" s="64" t="str">
        <f t="shared" si="12"/>
        <v/>
      </c>
      <c r="H335" s="32" t="str" cm="1">
        <f t="array" ref="H335">IFERROR(IF($D335="Bond",IFERROR(INDEX('Raw Data - Positions'!$I$8:$I$5924,SMALL(IF('Raw Data - Positions'!$E$8:$E$5924=$C$2,ROW('Raw Data - Positions'!$E$8:$E$5924)-7,""),ROWS($H$19:$H335))),""),$E335*$F335),"")</f>
        <v/>
      </c>
    </row>
    <row r="336" spans="2:8">
      <c r="B336" t="str" cm="1">
        <f t="array" ref="B336">IFERROR(INDEX('Raw Data - Positions'!$A$8:$A$5924,SMALL(IF('Raw Data - Positions'!$E$8:$E$5924=$C$2,ROW('Raw Data - Positions'!$E$8:$E$5924)-7,""),ROWS($B$19:B336))),"")</f>
        <v/>
      </c>
      <c r="C336" t="str">
        <f>IFERROR(VLOOKUP(B336,'Raw Data - Positions'!$A$8:$B$9833,2,FALSE),"")</f>
        <v/>
      </c>
      <c r="D336" s="30" t="str">
        <f>IFERROR(VLOOKUP(B336,Benchmark!$O$2:$Q$1000,3,FALSE),"")</f>
        <v/>
      </c>
      <c r="E336" t="str" cm="1">
        <f t="array" ref="E336">IFERROR(INDEX('Raw Data - Positions'!$D$8:$D$5924,SMALL(IF('Raw Data - Positions'!$E$8:$E$5924=$C$2,ROW('Raw Data - Positions'!$E$8:$E$5924)-7,""),ROWS($E$19:$E336))),"")</f>
        <v/>
      </c>
      <c r="F336" s="1" t="str" cm="1">
        <f t="array" ref="F336">IFERROR(INDEX('Raw Data - Positions'!$H$8:$H$5924,SMALL(IF('Raw Data - Positions'!$E$8:$E$5924=$C$2,ROW('Raw Data - Positions'!$E$8:$E$5924)-7,""),ROWS($F$19:$F336))),"")</f>
        <v/>
      </c>
      <c r="G336" s="64" t="str">
        <f t="shared" si="12"/>
        <v/>
      </c>
      <c r="H336" s="32" t="str" cm="1">
        <f t="array" ref="H336">IFERROR(IF($D336="Bond",IFERROR(INDEX('Raw Data - Positions'!$I$8:$I$5924,SMALL(IF('Raw Data - Positions'!$E$8:$E$5924=$C$2,ROW('Raw Data - Positions'!$E$8:$E$5924)-7,""),ROWS($H$19:$H336))),""),$E336*$F336),"")</f>
        <v/>
      </c>
    </row>
    <row r="337" spans="2:8">
      <c r="B337" t="str" cm="1">
        <f t="array" ref="B337">IFERROR(INDEX('Raw Data - Positions'!$A$8:$A$5924,SMALL(IF('Raw Data - Positions'!$E$8:$E$5924=$C$2,ROW('Raw Data - Positions'!$E$8:$E$5924)-7,""),ROWS($B$19:B337))),"")</f>
        <v/>
      </c>
      <c r="C337" t="str">
        <f>IFERROR(VLOOKUP(B337,'Raw Data - Positions'!$A$8:$B$9833,2,FALSE),"")</f>
        <v/>
      </c>
      <c r="D337" s="30" t="str">
        <f>IFERROR(VLOOKUP(B337,Benchmark!$O$2:$Q$1000,3,FALSE),"")</f>
        <v/>
      </c>
      <c r="E337" t="str" cm="1">
        <f t="array" ref="E337">IFERROR(INDEX('Raw Data - Positions'!$D$8:$D$5924,SMALL(IF('Raw Data - Positions'!$E$8:$E$5924=$C$2,ROW('Raw Data - Positions'!$E$8:$E$5924)-7,""),ROWS($E$19:$E337))),"")</f>
        <v/>
      </c>
      <c r="F337" s="1" t="str" cm="1">
        <f t="array" ref="F337">IFERROR(INDEX('Raw Data - Positions'!$H$8:$H$5924,SMALL(IF('Raw Data - Positions'!$E$8:$E$5924=$C$2,ROW('Raw Data - Positions'!$E$8:$E$5924)-7,""),ROWS($F$19:$F337))),"")</f>
        <v/>
      </c>
      <c r="G337" s="64" t="str">
        <f t="shared" si="12"/>
        <v/>
      </c>
      <c r="H337" s="32" t="str" cm="1">
        <f t="array" ref="H337">IFERROR(IF($D337="Bond",IFERROR(INDEX('Raw Data - Positions'!$I$8:$I$5924,SMALL(IF('Raw Data - Positions'!$E$8:$E$5924=$C$2,ROW('Raw Data - Positions'!$E$8:$E$5924)-7,""),ROWS($H$19:$H337))),""),$E337*$F337),"")</f>
        <v/>
      </c>
    </row>
    <row r="338" spans="2:8">
      <c r="B338" t="str" cm="1">
        <f t="array" ref="B338">IFERROR(INDEX('Raw Data - Positions'!$A$8:$A$5924,SMALL(IF('Raw Data - Positions'!$E$8:$E$5924=$C$2,ROW('Raw Data - Positions'!$E$8:$E$5924)-7,""),ROWS($B$19:B338))),"")</f>
        <v/>
      </c>
      <c r="C338" t="str">
        <f>IFERROR(VLOOKUP(B338,'Raw Data - Positions'!$A$8:$B$9833,2,FALSE),"")</f>
        <v/>
      </c>
      <c r="D338" s="30" t="str">
        <f>IFERROR(VLOOKUP(B338,Benchmark!$O$2:$Q$1000,3,FALSE),"")</f>
        <v/>
      </c>
      <c r="E338" t="str" cm="1">
        <f t="array" ref="E338">IFERROR(INDEX('Raw Data - Positions'!$D$8:$D$5924,SMALL(IF('Raw Data - Positions'!$E$8:$E$5924=$C$2,ROW('Raw Data - Positions'!$E$8:$E$5924)-7,""),ROWS($E$19:$E338))),"")</f>
        <v/>
      </c>
      <c r="F338" s="1" t="str" cm="1">
        <f t="array" ref="F338">IFERROR(INDEX('Raw Data - Positions'!$H$8:$H$5924,SMALL(IF('Raw Data - Positions'!$E$8:$E$5924=$C$2,ROW('Raw Data - Positions'!$E$8:$E$5924)-7,""),ROWS($F$19:$F338))),"")</f>
        <v/>
      </c>
      <c r="G338" s="64" t="str">
        <f t="shared" si="12"/>
        <v/>
      </c>
      <c r="H338" s="32" t="str" cm="1">
        <f t="array" ref="H338">IFERROR(IF($D338="Bond",IFERROR(INDEX('Raw Data - Positions'!$I$8:$I$5924,SMALL(IF('Raw Data - Positions'!$E$8:$E$5924=$C$2,ROW('Raw Data - Positions'!$E$8:$E$5924)-7,""),ROWS($H$19:$H338))),""),$E338*$F338),"")</f>
        <v/>
      </c>
    </row>
    <row r="339" spans="2:8">
      <c r="B339" t="str" cm="1">
        <f t="array" ref="B339">IFERROR(INDEX('Raw Data - Positions'!$A$8:$A$5924,SMALL(IF('Raw Data - Positions'!$E$8:$E$5924=$C$2,ROW('Raw Data - Positions'!$E$8:$E$5924)-7,""),ROWS($B$19:B339))),"")</f>
        <v/>
      </c>
      <c r="C339" t="str">
        <f>IFERROR(VLOOKUP(B339,'Raw Data - Positions'!$A$8:$B$9833,2,FALSE),"")</f>
        <v/>
      </c>
      <c r="D339" s="30" t="str">
        <f>IFERROR(VLOOKUP(B339,Benchmark!$O$2:$Q$1000,3,FALSE),"")</f>
        <v/>
      </c>
      <c r="E339" t="str" cm="1">
        <f t="array" ref="E339">IFERROR(INDEX('Raw Data - Positions'!$D$8:$D$5924,SMALL(IF('Raw Data - Positions'!$E$8:$E$5924=$C$2,ROW('Raw Data - Positions'!$E$8:$E$5924)-7,""),ROWS($E$19:$E339))),"")</f>
        <v/>
      </c>
      <c r="F339" s="1" t="str" cm="1">
        <f t="array" ref="F339">IFERROR(INDEX('Raw Data - Positions'!$H$8:$H$5924,SMALL(IF('Raw Data - Positions'!$E$8:$E$5924=$C$2,ROW('Raw Data - Positions'!$E$8:$E$5924)-7,""),ROWS($F$19:$F339))),"")</f>
        <v/>
      </c>
      <c r="G339" s="64" t="str">
        <f t="shared" ref="G339:G402" si="13">IFERROR(H339/$C$15,"")</f>
        <v/>
      </c>
      <c r="H339" s="32" t="str" cm="1">
        <f t="array" ref="H339">IFERROR(IF($D339="Bond",IFERROR(INDEX('Raw Data - Positions'!$I$8:$I$5924,SMALL(IF('Raw Data - Positions'!$E$8:$E$5924=$C$2,ROW('Raw Data - Positions'!$E$8:$E$5924)-7,""),ROWS($H$19:$H339))),""),$E339*$F339),"")</f>
        <v/>
      </c>
    </row>
    <row r="340" spans="2:8">
      <c r="B340" t="str" cm="1">
        <f t="array" ref="B340">IFERROR(INDEX('Raw Data - Positions'!$A$8:$A$5924,SMALL(IF('Raw Data - Positions'!$E$8:$E$5924=$C$2,ROW('Raw Data - Positions'!$E$8:$E$5924)-7,""),ROWS($B$19:B340))),"")</f>
        <v/>
      </c>
      <c r="C340" t="str">
        <f>IFERROR(VLOOKUP(B340,'Raw Data - Positions'!$A$8:$B$9833,2,FALSE),"")</f>
        <v/>
      </c>
      <c r="D340" s="30" t="str">
        <f>IFERROR(VLOOKUP(B340,Benchmark!$O$2:$Q$1000,3,FALSE),"")</f>
        <v/>
      </c>
      <c r="E340" t="str" cm="1">
        <f t="array" ref="E340">IFERROR(INDEX('Raw Data - Positions'!$D$8:$D$5924,SMALL(IF('Raw Data - Positions'!$E$8:$E$5924=$C$2,ROW('Raw Data - Positions'!$E$8:$E$5924)-7,""),ROWS($E$19:$E340))),"")</f>
        <v/>
      </c>
      <c r="F340" s="1" t="str" cm="1">
        <f t="array" ref="F340">IFERROR(INDEX('Raw Data - Positions'!$H$8:$H$5924,SMALL(IF('Raw Data - Positions'!$E$8:$E$5924=$C$2,ROW('Raw Data - Positions'!$E$8:$E$5924)-7,""),ROWS($F$19:$F340))),"")</f>
        <v/>
      </c>
      <c r="G340" s="64" t="str">
        <f t="shared" si="13"/>
        <v/>
      </c>
      <c r="H340" s="32" t="str" cm="1">
        <f t="array" ref="H340">IFERROR(IF($D340="Bond",IFERROR(INDEX('Raw Data - Positions'!$I$8:$I$5924,SMALL(IF('Raw Data - Positions'!$E$8:$E$5924=$C$2,ROW('Raw Data - Positions'!$E$8:$E$5924)-7,""),ROWS($H$19:$H340))),""),$E340*$F340),"")</f>
        <v/>
      </c>
    </row>
    <row r="341" spans="2:8">
      <c r="B341" t="str" cm="1">
        <f t="array" ref="B341">IFERROR(INDEX('Raw Data - Positions'!$A$8:$A$5924,SMALL(IF('Raw Data - Positions'!$E$8:$E$5924=$C$2,ROW('Raw Data - Positions'!$E$8:$E$5924)-7,""),ROWS($B$19:B341))),"")</f>
        <v/>
      </c>
      <c r="C341" t="str">
        <f>IFERROR(VLOOKUP(B341,'Raw Data - Positions'!$A$8:$B$9833,2,FALSE),"")</f>
        <v/>
      </c>
      <c r="D341" s="30" t="str">
        <f>IFERROR(VLOOKUP(B341,Benchmark!$O$2:$Q$1000,3,FALSE),"")</f>
        <v/>
      </c>
      <c r="E341" t="str" cm="1">
        <f t="array" ref="E341">IFERROR(INDEX('Raw Data - Positions'!$D$8:$D$5924,SMALL(IF('Raw Data - Positions'!$E$8:$E$5924=$C$2,ROW('Raw Data - Positions'!$E$8:$E$5924)-7,""),ROWS($E$19:$E341))),"")</f>
        <v/>
      </c>
      <c r="F341" s="1" t="str" cm="1">
        <f t="array" ref="F341">IFERROR(INDEX('Raw Data - Positions'!$H$8:$H$5924,SMALL(IF('Raw Data - Positions'!$E$8:$E$5924=$C$2,ROW('Raw Data - Positions'!$E$8:$E$5924)-7,""),ROWS($F$19:$F341))),"")</f>
        <v/>
      </c>
      <c r="G341" s="64" t="str">
        <f t="shared" si="13"/>
        <v/>
      </c>
      <c r="H341" s="32" t="str" cm="1">
        <f t="array" ref="H341">IFERROR(IF($D341="Bond",IFERROR(INDEX('Raw Data - Positions'!$I$8:$I$5924,SMALL(IF('Raw Data - Positions'!$E$8:$E$5924=$C$2,ROW('Raw Data - Positions'!$E$8:$E$5924)-7,""),ROWS($H$19:$H341))),""),$E341*$F341),"")</f>
        <v/>
      </c>
    </row>
    <row r="342" spans="2:8">
      <c r="B342" t="str" cm="1">
        <f t="array" ref="B342">IFERROR(INDEX('Raw Data - Positions'!$A$8:$A$5924,SMALL(IF('Raw Data - Positions'!$E$8:$E$5924=$C$2,ROW('Raw Data - Positions'!$E$8:$E$5924)-7,""),ROWS($B$19:B342))),"")</f>
        <v/>
      </c>
      <c r="C342" t="str">
        <f>IFERROR(VLOOKUP(B342,'Raw Data - Positions'!$A$8:$B$9833,2,FALSE),"")</f>
        <v/>
      </c>
      <c r="D342" s="30" t="str">
        <f>IFERROR(VLOOKUP(B342,Benchmark!$O$2:$Q$1000,3,FALSE),"")</f>
        <v/>
      </c>
      <c r="E342" t="str" cm="1">
        <f t="array" ref="E342">IFERROR(INDEX('Raw Data - Positions'!$D$8:$D$5924,SMALL(IF('Raw Data - Positions'!$E$8:$E$5924=$C$2,ROW('Raw Data - Positions'!$E$8:$E$5924)-7,""),ROWS($E$19:$E342))),"")</f>
        <v/>
      </c>
      <c r="F342" s="1" t="str" cm="1">
        <f t="array" ref="F342">IFERROR(INDEX('Raw Data - Positions'!$H$8:$H$5924,SMALL(IF('Raw Data - Positions'!$E$8:$E$5924=$C$2,ROW('Raw Data - Positions'!$E$8:$E$5924)-7,""),ROWS($F$19:$F342))),"")</f>
        <v/>
      </c>
      <c r="G342" s="64" t="str">
        <f t="shared" si="13"/>
        <v/>
      </c>
      <c r="H342" s="32" t="str" cm="1">
        <f t="array" ref="H342">IFERROR(IF($D342="Bond",IFERROR(INDEX('Raw Data - Positions'!$I$8:$I$5924,SMALL(IF('Raw Data - Positions'!$E$8:$E$5924=$C$2,ROW('Raw Data - Positions'!$E$8:$E$5924)-7,""),ROWS($H$19:$H342))),""),$E342*$F342),"")</f>
        <v/>
      </c>
    </row>
    <row r="343" spans="2:8">
      <c r="B343" t="str" cm="1">
        <f t="array" ref="B343">IFERROR(INDEX('Raw Data - Positions'!$A$8:$A$5924,SMALL(IF('Raw Data - Positions'!$E$8:$E$5924=$C$2,ROW('Raw Data - Positions'!$E$8:$E$5924)-7,""),ROWS($B$19:B343))),"")</f>
        <v/>
      </c>
      <c r="C343" t="str">
        <f>IFERROR(VLOOKUP(B343,'Raw Data - Positions'!$A$8:$B$9833,2,FALSE),"")</f>
        <v/>
      </c>
      <c r="D343" s="30" t="str">
        <f>IFERROR(VLOOKUP(B343,Benchmark!$O$2:$Q$1000,3,FALSE),"")</f>
        <v/>
      </c>
      <c r="E343" t="str" cm="1">
        <f t="array" ref="E343">IFERROR(INDEX('Raw Data - Positions'!$D$8:$D$5924,SMALL(IF('Raw Data - Positions'!$E$8:$E$5924=$C$2,ROW('Raw Data - Positions'!$E$8:$E$5924)-7,""),ROWS($E$19:$E343))),"")</f>
        <v/>
      </c>
      <c r="F343" s="1" t="str" cm="1">
        <f t="array" ref="F343">IFERROR(INDEX('Raw Data - Positions'!$H$8:$H$5924,SMALL(IF('Raw Data - Positions'!$E$8:$E$5924=$C$2,ROW('Raw Data - Positions'!$E$8:$E$5924)-7,""),ROWS($F$19:$F343))),"")</f>
        <v/>
      </c>
      <c r="G343" s="64" t="str">
        <f t="shared" si="13"/>
        <v/>
      </c>
      <c r="H343" s="32" t="str" cm="1">
        <f t="array" ref="H343">IFERROR(IF($D343="Bond",IFERROR(INDEX('Raw Data - Positions'!$I$8:$I$5924,SMALL(IF('Raw Data - Positions'!$E$8:$E$5924=$C$2,ROW('Raw Data - Positions'!$E$8:$E$5924)-7,""),ROWS($H$19:$H343))),""),$E343*$F343),"")</f>
        <v/>
      </c>
    </row>
    <row r="344" spans="2:8">
      <c r="B344" t="str" cm="1">
        <f t="array" ref="B344">IFERROR(INDEX('Raw Data - Positions'!$A$8:$A$5924,SMALL(IF('Raw Data - Positions'!$E$8:$E$5924=$C$2,ROW('Raw Data - Positions'!$E$8:$E$5924)-7,""),ROWS($B$19:B344))),"")</f>
        <v/>
      </c>
      <c r="C344" t="str">
        <f>IFERROR(VLOOKUP(B344,'Raw Data - Positions'!$A$8:$B$9833,2,FALSE),"")</f>
        <v/>
      </c>
      <c r="D344" s="30" t="str">
        <f>IFERROR(VLOOKUP(B344,Benchmark!$O$2:$Q$1000,3,FALSE),"")</f>
        <v/>
      </c>
      <c r="E344" t="str" cm="1">
        <f t="array" ref="E344">IFERROR(INDEX('Raw Data - Positions'!$D$8:$D$5924,SMALL(IF('Raw Data - Positions'!$E$8:$E$5924=$C$2,ROW('Raw Data - Positions'!$E$8:$E$5924)-7,""),ROWS($E$19:$E344))),"")</f>
        <v/>
      </c>
      <c r="F344" s="1" t="str" cm="1">
        <f t="array" ref="F344">IFERROR(INDEX('Raw Data - Positions'!$H$8:$H$5924,SMALL(IF('Raw Data - Positions'!$E$8:$E$5924=$C$2,ROW('Raw Data - Positions'!$E$8:$E$5924)-7,""),ROWS($F$19:$F344))),"")</f>
        <v/>
      </c>
      <c r="G344" s="64" t="str">
        <f t="shared" si="13"/>
        <v/>
      </c>
      <c r="H344" s="32" t="str" cm="1">
        <f t="array" ref="H344">IFERROR(IF($D344="Bond",IFERROR(INDEX('Raw Data - Positions'!$I$8:$I$5924,SMALL(IF('Raw Data - Positions'!$E$8:$E$5924=$C$2,ROW('Raw Data - Positions'!$E$8:$E$5924)-7,""),ROWS($H$19:$H344))),""),$E344*$F344),"")</f>
        <v/>
      </c>
    </row>
    <row r="345" spans="2:8">
      <c r="B345" t="str" cm="1">
        <f t="array" ref="B345">IFERROR(INDEX('Raw Data - Positions'!$A$8:$A$5924,SMALL(IF('Raw Data - Positions'!$E$8:$E$5924=$C$2,ROW('Raw Data - Positions'!$E$8:$E$5924)-7,""),ROWS($B$19:B345))),"")</f>
        <v/>
      </c>
      <c r="C345" t="str">
        <f>IFERROR(VLOOKUP(B345,'Raw Data - Positions'!$A$8:$B$9833,2,FALSE),"")</f>
        <v/>
      </c>
      <c r="D345" s="30" t="str">
        <f>IFERROR(VLOOKUP(B345,Benchmark!$O$2:$Q$1000,3,FALSE),"")</f>
        <v/>
      </c>
      <c r="E345" t="str" cm="1">
        <f t="array" ref="E345">IFERROR(INDEX('Raw Data - Positions'!$D$8:$D$5924,SMALL(IF('Raw Data - Positions'!$E$8:$E$5924=$C$2,ROW('Raw Data - Positions'!$E$8:$E$5924)-7,""),ROWS($E$19:$E345))),"")</f>
        <v/>
      </c>
      <c r="F345" s="1" t="str" cm="1">
        <f t="array" ref="F345">IFERROR(INDEX('Raw Data - Positions'!$H$8:$H$5924,SMALL(IF('Raw Data - Positions'!$E$8:$E$5924=$C$2,ROW('Raw Data - Positions'!$E$8:$E$5924)-7,""),ROWS($F$19:$F345))),"")</f>
        <v/>
      </c>
      <c r="G345" s="64" t="str">
        <f t="shared" si="13"/>
        <v/>
      </c>
      <c r="H345" s="32" t="str" cm="1">
        <f t="array" ref="H345">IFERROR(IF($D345="Bond",IFERROR(INDEX('Raw Data - Positions'!$I$8:$I$5924,SMALL(IF('Raw Data - Positions'!$E$8:$E$5924=$C$2,ROW('Raw Data - Positions'!$E$8:$E$5924)-7,""),ROWS($H$19:$H345))),""),$E345*$F345),"")</f>
        <v/>
      </c>
    </row>
    <row r="346" spans="2:8">
      <c r="B346" t="str" cm="1">
        <f t="array" ref="B346">IFERROR(INDEX('Raw Data - Positions'!$A$8:$A$5924,SMALL(IF('Raw Data - Positions'!$E$8:$E$5924=$C$2,ROW('Raw Data - Positions'!$E$8:$E$5924)-7,""),ROWS($B$19:B346))),"")</f>
        <v/>
      </c>
      <c r="C346" t="str">
        <f>IFERROR(VLOOKUP(B346,'Raw Data - Positions'!$A$8:$B$9833,2,FALSE),"")</f>
        <v/>
      </c>
      <c r="D346" s="30" t="str">
        <f>IFERROR(VLOOKUP(B346,Benchmark!$O$2:$Q$1000,3,FALSE),"")</f>
        <v/>
      </c>
      <c r="E346" t="str" cm="1">
        <f t="array" ref="E346">IFERROR(INDEX('Raw Data - Positions'!$D$8:$D$5924,SMALL(IF('Raw Data - Positions'!$E$8:$E$5924=$C$2,ROW('Raw Data - Positions'!$E$8:$E$5924)-7,""),ROWS($E$19:$E346))),"")</f>
        <v/>
      </c>
      <c r="F346" s="1" t="str" cm="1">
        <f t="array" ref="F346">IFERROR(INDEX('Raw Data - Positions'!$H$8:$H$5924,SMALL(IF('Raw Data - Positions'!$E$8:$E$5924=$C$2,ROW('Raw Data - Positions'!$E$8:$E$5924)-7,""),ROWS($F$19:$F346))),"")</f>
        <v/>
      </c>
      <c r="G346" s="64" t="str">
        <f t="shared" si="13"/>
        <v/>
      </c>
      <c r="H346" s="32" t="str" cm="1">
        <f t="array" ref="H346">IFERROR(IF($D346="Bond",IFERROR(INDEX('Raw Data - Positions'!$I$8:$I$5924,SMALL(IF('Raw Data - Positions'!$E$8:$E$5924=$C$2,ROW('Raw Data - Positions'!$E$8:$E$5924)-7,""),ROWS($H$19:$H346))),""),$E346*$F346),"")</f>
        <v/>
      </c>
    </row>
    <row r="347" spans="2:8">
      <c r="B347" t="str" cm="1">
        <f t="array" ref="B347">IFERROR(INDEX('Raw Data - Positions'!$A$8:$A$5924,SMALL(IF('Raw Data - Positions'!$E$8:$E$5924=$C$2,ROW('Raw Data - Positions'!$E$8:$E$5924)-7,""),ROWS($B$19:B347))),"")</f>
        <v/>
      </c>
      <c r="C347" t="str">
        <f>IFERROR(VLOOKUP(B347,'Raw Data - Positions'!$A$8:$B$9833,2,FALSE),"")</f>
        <v/>
      </c>
      <c r="D347" s="30" t="str">
        <f>IFERROR(VLOOKUP(B347,Benchmark!$O$2:$Q$1000,3,FALSE),"")</f>
        <v/>
      </c>
      <c r="E347" t="str" cm="1">
        <f t="array" ref="E347">IFERROR(INDEX('Raw Data - Positions'!$D$8:$D$5924,SMALL(IF('Raw Data - Positions'!$E$8:$E$5924=$C$2,ROW('Raw Data - Positions'!$E$8:$E$5924)-7,""),ROWS($E$19:$E347))),"")</f>
        <v/>
      </c>
      <c r="F347" s="1" t="str" cm="1">
        <f t="array" ref="F347">IFERROR(INDEX('Raw Data - Positions'!$H$8:$H$5924,SMALL(IF('Raw Data - Positions'!$E$8:$E$5924=$C$2,ROW('Raw Data - Positions'!$E$8:$E$5924)-7,""),ROWS($F$19:$F347))),"")</f>
        <v/>
      </c>
      <c r="G347" s="64" t="str">
        <f t="shared" si="13"/>
        <v/>
      </c>
      <c r="H347" s="32" t="str" cm="1">
        <f t="array" ref="H347">IFERROR(IF($D347="Bond",IFERROR(INDEX('Raw Data - Positions'!$I$8:$I$5924,SMALL(IF('Raw Data - Positions'!$E$8:$E$5924=$C$2,ROW('Raw Data - Positions'!$E$8:$E$5924)-7,""),ROWS($H$19:$H347))),""),$E347*$F347),"")</f>
        <v/>
      </c>
    </row>
    <row r="348" spans="2:8">
      <c r="B348" t="str" cm="1">
        <f t="array" ref="B348">IFERROR(INDEX('Raw Data - Positions'!$A$8:$A$5924,SMALL(IF('Raw Data - Positions'!$E$8:$E$5924=$C$2,ROW('Raw Data - Positions'!$E$8:$E$5924)-7,""),ROWS($B$19:B348))),"")</f>
        <v/>
      </c>
      <c r="C348" t="str">
        <f>IFERROR(VLOOKUP(B348,'Raw Data - Positions'!$A$8:$B$9833,2,FALSE),"")</f>
        <v/>
      </c>
      <c r="D348" s="30" t="str">
        <f>IFERROR(VLOOKUP(B348,Benchmark!$O$2:$Q$1000,3,FALSE),"")</f>
        <v/>
      </c>
      <c r="E348" t="str" cm="1">
        <f t="array" ref="E348">IFERROR(INDEX('Raw Data - Positions'!$D$8:$D$5924,SMALL(IF('Raw Data - Positions'!$E$8:$E$5924=$C$2,ROW('Raw Data - Positions'!$E$8:$E$5924)-7,""),ROWS($E$19:$E348))),"")</f>
        <v/>
      </c>
      <c r="F348" s="1" t="str" cm="1">
        <f t="array" ref="F348">IFERROR(INDEX('Raw Data - Positions'!$H$8:$H$5924,SMALL(IF('Raw Data - Positions'!$E$8:$E$5924=$C$2,ROW('Raw Data - Positions'!$E$8:$E$5924)-7,""),ROWS($F$19:$F348))),"")</f>
        <v/>
      </c>
      <c r="G348" s="64" t="str">
        <f t="shared" si="13"/>
        <v/>
      </c>
      <c r="H348" s="32" t="str" cm="1">
        <f t="array" ref="H348">IFERROR(IF($D348="Bond",IFERROR(INDEX('Raw Data - Positions'!$I$8:$I$5924,SMALL(IF('Raw Data - Positions'!$E$8:$E$5924=$C$2,ROW('Raw Data - Positions'!$E$8:$E$5924)-7,""),ROWS($H$19:$H348))),""),$E348*$F348),"")</f>
        <v/>
      </c>
    </row>
    <row r="349" spans="2:8">
      <c r="B349" t="str" cm="1">
        <f t="array" ref="B349">IFERROR(INDEX('Raw Data - Positions'!$A$8:$A$5924,SMALL(IF('Raw Data - Positions'!$E$8:$E$5924=$C$2,ROW('Raw Data - Positions'!$E$8:$E$5924)-7,""),ROWS($B$19:B349))),"")</f>
        <v/>
      </c>
      <c r="C349" t="str">
        <f>IFERROR(VLOOKUP(B349,'Raw Data - Positions'!$A$8:$B$9833,2,FALSE),"")</f>
        <v/>
      </c>
      <c r="D349" s="30" t="str">
        <f>IFERROR(VLOOKUP(B349,Benchmark!$O$2:$Q$1000,3,FALSE),"")</f>
        <v/>
      </c>
      <c r="E349" t="str" cm="1">
        <f t="array" ref="E349">IFERROR(INDEX('Raw Data - Positions'!$D$8:$D$5924,SMALL(IF('Raw Data - Positions'!$E$8:$E$5924=$C$2,ROW('Raw Data - Positions'!$E$8:$E$5924)-7,""),ROWS($E$19:$E349))),"")</f>
        <v/>
      </c>
      <c r="F349" s="1" t="str" cm="1">
        <f t="array" ref="F349">IFERROR(INDEX('Raw Data - Positions'!$H$8:$H$5924,SMALL(IF('Raw Data - Positions'!$E$8:$E$5924=$C$2,ROW('Raw Data - Positions'!$E$8:$E$5924)-7,""),ROWS($F$19:$F349))),"")</f>
        <v/>
      </c>
      <c r="G349" s="64" t="str">
        <f t="shared" si="13"/>
        <v/>
      </c>
      <c r="H349" s="32" t="str" cm="1">
        <f t="array" ref="H349">IFERROR(IF($D349="Bond",IFERROR(INDEX('Raw Data - Positions'!$I$8:$I$5924,SMALL(IF('Raw Data - Positions'!$E$8:$E$5924=$C$2,ROW('Raw Data - Positions'!$E$8:$E$5924)-7,""),ROWS($H$19:$H349))),""),$E349*$F349),"")</f>
        <v/>
      </c>
    </row>
    <row r="350" spans="2:8">
      <c r="B350" t="str" cm="1">
        <f t="array" ref="B350">IFERROR(INDEX('Raw Data - Positions'!$A$8:$A$5924,SMALL(IF('Raw Data - Positions'!$E$8:$E$5924=$C$2,ROW('Raw Data - Positions'!$E$8:$E$5924)-7,""),ROWS($B$19:B350))),"")</f>
        <v/>
      </c>
      <c r="C350" t="str">
        <f>IFERROR(VLOOKUP(B350,'Raw Data - Positions'!$A$8:$B$9833,2,FALSE),"")</f>
        <v/>
      </c>
      <c r="D350" s="30" t="str">
        <f>IFERROR(VLOOKUP(B350,Benchmark!$O$2:$Q$1000,3,FALSE),"")</f>
        <v/>
      </c>
      <c r="E350" t="str" cm="1">
        <f t="array" ref="E350">IFERROR(INDEX('Raw Data - Positions'!$D$8:$D$5924,SMALL(IF('Raw Data - Positions'!$E$8:$E$5924=$C$2,ROW('Raw Data - Positions'!$E$8:$E$5924)-7,""),ROWS($E$19:$E350))),"")</f>
        <v/>
      </c>
      <c r="F350" s="1" t="str" cm="1">
        <f t="array" ref="F350">IFERROR(INDEX('Raw Data - Positions'!$H$8:$H$5924,SMALL(IF('Raw Data - Positions'!$E$8:$E$5924=$C$2,ROW('Raw Data - Positions'!$E$8:$E$5924)-7,""),ROWS($F$19:$F350))),"")</f>
        <v/>
      </c>
      <c r="G350" s="64" t="str">
        <f t="shared" si="13"/>
        <v/>
      </c>
      <c r="H350" s="32" t="str" cm="1">
        <f t="array" ref="H350">IFERROR(IF($D350="Bond",IFERROR(INDEX('Raw Data - Positions'!$I$8:$I$5924,SMALL(IF('Raw Data - Positions'!$E$8:$E$5924=$C$2,ROW('Raw Data - Positions'!$E$8:$E$5924)-7,""),ROWS($H$19:$H350))),""),$E350*$F350),"")</f>
        <v/>
      </c>
    </row>
    <row r="351" spans="2:8">
      <c r="B351" t="str" cm="1">
        <f t="array" ref="B351">IFERROR(INDEX('Raw Data - Positions'!$A$8:$A$5924,SMALL(IF('Raw Data - Positions'!$E$8:$E$5924=$C$2,ROW('Raw Data - Positions'!$E$8:$E$5924)-7,""),ROWS($B$19:B351))),"")</f>
        <v/>
      </c>
      <c r="C351" t="str">
        <f>IFERROR(VLOOKUP(B351,'Raw Data - Positions'!$A$8:$B$9833,2,FALSE),"")</f>
        <v/>
      </c>
      <c r="D351" s="30" t="str">
        <f>IFERROR(VLOOKUP(B351,Benchmark!$O$2:$Q$1000,3,FALSE),"")</f>
        <v/>
      </c>
      <c r="E351" t="str" cm="1">
        <f t="array" ref="E351">IFERROR(INDEX('Raw Data - Positions'!$D$8:$D$5924,SMALL(IF('Raw Data - Positions'!$E$8:$E$5924=$C$2,ROW('Raw Data - Positions'!$E$8:$E$5924)-7,""),ROWS($E$19:$E351))),"")</f>
        <v/>
      </c>
      <c r="F351" s="1" t="str" cm="1">
        <f t="array" ref="F351">IFERROR(INDEX('Raw Data - Positions'!$H$8:$H$5924,SMALL(IF('Raw Data - Positions'!$E$8:$E$5924=$C$2,ROW('Raw Data - Positions'!$E$8:$E$5924)-7,""),ROWS($F$19:$F351))),"")</f>
        <v/>
      </c>
      <c r="G351" s="64" t="str">
        <f t="shared" si="13"/>
        <v/>
      </c>
      <c r="H351" s="32" t="str" cm="1">
        <f t="array" ref="H351">IFERROR(IF($D351="Bond",IFERROR(INDEX('Raw Data - Positions'!$I$8:$I$5924,SMALL(IF('Raw Data - Positions'!$E$8:$E$5924=$C$2,ROW('Raw Data - Positions'!$E$8:$E$5924)-7,""),ROWS($H$19:$H351))),""),$E351*$F351),"")</f>
        <v/>
      </c>
    </row>
    <row r="352" spans="2:8">
      <c r="B352" t="str" cm="1">
        <f t="array" ref="B352">IFERROR(INDEX('Raw Data - Positions'!$A$8:$A$5924,SMALL(IF('Raw Data - Positions'!$E$8:$E$5924=$C$2,ROW('Raw Data - Positions'!$E$8:$E$5924)-7,""),ROWS($B$19:B352))),"")</f>
        <v/>
      </c>
      <c r="C352" t="str">
        <f>IFERROR(VLOOKUP(B352,'Raw Data - Positions'!$A$8:$B$9833,2,FALSE),"")</f>
        <v/>
      </c>
      <c r="D352" s="30" t="str">
        <f>IFERROR(VLOOKUP(B352,Benchmark!$O$2:$Q$1000,3,FALSE),"")</f>
        <v/>
      </c>
      <c r="E352" t="str" cm="1">
        <f t="array" ref="E352">IFERROR(INDEX('Raw Data - Positions'!$D$8:$D$5924,SMALL(IF('Raw Data - Positions'!$E$8:$E$5924=$C$2,ROW('Raw Data - Positions'!$E$8:$E$5924)-7,""),ROWS($E$19:$E352))),"")</f>
        <v/>
      </c>
      <c r="F352" s="1" t="str" cm="1">
        <f t="array" ref="F352">IFERROR(INDEX('Raw Data - Positions'!$H$8:$H$5924,SMALL(IF('Raw Data - Positions'!$E$8:$E$5924=$C$2,ROW('Raw Data - Positions'!$E$8:$E$5924)-7,""),ROWS($F$19:$F352))),"")</f>
        <v/>
      </c>
      <c r="G352" s="64" t="str">
        <f t="shared" si="13"/>
        <v/>
      </c>
      <c r="H352" s="32" t="str" cm="1">
        <f t="array" ref="H352">IFERROR(IF($D352="Bond",IFERROR(INDEX('Raw Data - Positions'!$I$8:$I$5924,SMALL(IF('Raw Data - Positions'!$E$8:$E$5924=$C$2,ROW('Raw Data - Positions'!$E$8:$E$5924)-7,""),ROWS($H$19:$H352))),""),$E352*$F352),"")</f>
        <v/>
      </c>
    </row>
    <row r="353" spans="2:8">
      <c r="B353" t="str" cm="1">
        <f t="array" ref="B353">IFERROR(INDEX('Raw Data - Positions'!$A$8:$A$5924,SMALL(IF('Raw Data - Positions'!$E$8:$E$5924=$C$2,ROW('Raw Data - Positions'!$E$8:$E$5924)-7,""),ROWS($B$19:B353))),"")</f>
        <v/>
      </c>
      <c r="C353" t="str">
        <f>IFERROR(VLOOKUP(B353,'Raw Data - Positions'!$A$8:$B$9833,2,FALSE),"")</f>
        <v/>
      </c>
      <c r="D353" s="30" t="str">
        <f>IFERROR(VLOOKUP(B353,Benchmark!$O$2:$Q$1000,3,FALSE),"")</f>
        <v/>
      </c>
      <c r="E353" t="str" cm="1">
        <f t="array" ref="E353">IFERROR(INDEX('Raw Data - Positions'!$D$8:$D$5924,SMALL(IF('Raw Data - Positions'!$E$8:$E$5924=$C$2,ROW('Raw Data - Positions'!$E$8:$E$5924)-7,""),ROWS($E$19:$E353))),"")</f>
        <v/>
      </c>
      <c r="F353" s="1" t="str" cm="1">
        <f t="array" ref="F353">IFERROR(INDEX('Raw Data - Positions'!$H$8:$H$5924,SMALL(IF('Raw Data - Positions'!$E$8:$E$5924=$C$2,ROW('Raw Data - Positions'!$E$8:$E$5924)-7,""),ROWS($F$19:$F353))),"")</f>
        <v/>
      </c>
      <c r="G353" s="64" t="str">
        <f t="shared" si="13"/>
        <v/>
      </c>
      <c r="H353" s="32" t="str" cm="1">
        <f t="array" ref="H353">IFERROR(IF($D353="Bond",IFERROR(INDEX('Raw Data - Positions'!$I$8:$I$5924,SMALL(IF('Raw Data - Positions'!$E$8:$E$5924=$C$2,ROW('Raw Data - Positions'!$E$8:$E$5924)-7,""),ROWS($H$19:$H353))),""),$E353*$F353),"")</f>
        <v/>
      </c>
    </row>
    <row r="354" spans="2:8">
      <c r="B354" t="str" cm="1">
        <f t="array" ref="B354">IFERROR(INDEX('Raw Data - Positions'!$A$8:$A$5924,SMALL(IF('Raw Data - Positions'!$E$8:$E$5924=$C$2,ROW('Raw Data - Positions'!$E$8:$E$5924)-7,""),ROWS($B$19:B354))),"")</f>
        <v/>
      </c>
      <c r="C354" t="str">
        <f>IFERROR(VLOOKUP(B354,'Raw Data - Positions'!$A$8:$B$9833,2,FALSE),"")</f>
        <v/>
      </c>
      <c r="D354" s="30" t="str">
        <f>IFERROR(VLOOKUP(B354,Benchmark!$O$2:$Q$1000,3,FALSE),"")</f>
        <v/>
      </c>
      <c r="E354" t="str" cm="1">
        <f t="array" ref="E354">IFERROR(INDEX('Raw Data - Positions'!$D$8:$D$5924,SMALL(IF('Raw Data - Positions'!$E$8:$E$5924=$C$2,ROW('Raw Data - Positions'!$E$8:$E$5924)-7,""),ROWS($E$19:$E354))),"")</f>
        <v/>
      </c>
      <c r="F354" s="1" t="str" cm="1">
        <f t="array" ref="F354">IFERROR(INDEX('Raw Data - Positions'!$H$8:$H$5924,SMALL(IF('Raw Data - Positions'!$E$8:$E$5924=$C$2,ROW('Raw Data - Positions'!$E$8:$E$5924)-7,""),ROWS($F$19:$F354))),"")</f>
        <v/>
      </c>
      <c r="G354" s="64" t="str">
        <f t="shared" si="13"/>
        <v/>
      </c>
      <c r="H354" s="32" t="str" cm="1">
        <f t="array" ref="H354">IFERROR(IF($D354="Bond",IFERROR(INDEX('Raw Data - Positions'!$I$8:$I$5924,SMALL(IF('Raw Data - Positions'!$E$8:$E$5924=$C$2,ROW('Raw Data - Positions'!$E$8:$E$5924)-7,""),ROWS($H$19:$H354))),""),$E354*$F354),"")</f>
        <v/>
      </c>
    </row>
    <row r="355" spans="2:8">
      <c r="B355" t="str" cm="1">
        <f t="array" ref="B355">IFERROR(INDEX('Raw Data - Positions'!$A$8:$A$5924,SMALL(IF('Raw Data - Positions'!$E$8:$E$5924=$C$2,ROW('Raw Data - Positions'!$E$8:$E$5924)-7,""),ROWS($B$19:B355))),"")</f>
        <v/>
      </c>
      <c r="C355" t="str">
        <f>IFERROR(VLOOKUP(B355,'Raw Data - Positions'!$A$8:$B$9833,2,FALSE),"")</f>
        <v/>
      </c>
      <c r="D355" s="30" t="str">
        <f>IFERROR(VLOOKUP(B355,Benchmark!$O$2:$Q$1000,3,FALSE),"")</f>
        <v/>
      </c>
      <c r="E355" t="str" cm="1">
        <f t="array" ref="E355">IFERROR(INDEX('Raw Data - Positions'!$D$8:$D$5924,SMALL(IF('Raw Data - Positions'!$E$8:$E$5924=$C$2,ROW('Raw Data - Positions'!$E$8:$E$5924)-7,""),ROWS($E$19:$E355))),"")</f>
        <v/>
      </c>
      <c r="F355" s="1" t="str" cm="1">
        <f t="array" ref="F355">IFERROR(INDEX('Raw Data - Positions'!$H$8:$H$5924,SMALL(IF('Raw Data - Positions'!$E$8:$E$5924=$C$2,ROW('Raw Data - Positions'!$E$8:$E$5924)-7,""),ROWS($F$19:$F355))),"")</f>
        <v/>
      </c>
      <c r="G355" s="64" t="str">
        <f t="shared" si="13"/>
        <v/>
      </c>
      <c r="H355" s="32" t="str" cm="1">
        <f t="array" ref="H355">IFERROR(IF($D355="Bond",IFERROR(INDEX('Raw Data - Positions'!$I$8:$I$5924,SMALL(IF('Raw Data - Positions'!$E$8:$E$5924=$C$2,ROW('Raw Data - Positions'!$E$8:$E$5924)-7,""),ROWS($H$19:$H355))),""),$E355*$F355),"")</f>
        <v/>
      </c>
    </row>
    <row r="356" spans="2:8">
      <c r="B356" t="str" cm="1">
        <f t="array" ref="B356">IFERROR(INDEX('Raw Data - Positions'!$A$8:$A$5924,SMALL(IF('Raw Data - Positions'!$E$8:$E$5924=$C$2,ROW('Raw Data - Positions'!$E$8:$E$5924)-7,""),ROWS($B$19:B356))),"")</f>
        <v/>
      </c>
      <c r="C356" t="str">
        <f>IFERROR(VLOOKUP(B356,'Raw Data - Positions'!$A$8:$B$9833,2,FALSE),"")</f>
        <v/>
      </c>
      <c r="D356" s="30" t="str">
        <f>IFERROR(VLOOKUP(B356,Benchmark!$O$2:$Q$1000,3,FALSE),"")</f>
        <v/>
      </c>
      <c r="E356" t="str" cm="1">
        <f t="array" ref="E356">IFERROR(INDEX('Raw Data - Positions'!$D$8:$D$5924,SMALL(IF('Raw Data - Positions'!$E$8:$E$5924=$C$2,ROW('Raw Data - Positions'!$E$8:$E$5924)-7,""),ROWS($E$19:$E356))),"")</f>
        <v/>
      </c>
      <c r="F356" s="1" t="str" cm="1">
        <f t="array" ref="F356">IFERROR(INDEX('Raw Data - Positions'!$H$8:$H$5924,SMALL(IF('Raw Data - Positions'!$E$8:$E$5924=$C$2,ROW('Raw Data - Positions'!$E$8:$E$5924)-7,""),ROWS($F$19:$F356))),"")</f>
        <v/>
      </c>
      <c r="G356" s="64" t="str">
        <f t="shared" si="13"/>
        <v/>
      </c>
      <c r="H356" s="32" t="str" cm="1">
        <f t="array" ref="H356">IFERROR(IF($D356="Bond",IFERROR(INDEX('Raw Data - Positions'!$I$8:$I$5924,SMALL(IF('Raw Data - Positions'!$E$8:$E$5924=$C$2,ROW('Raw Data - Positions'!$E$8:$E$5924)-7,""),ROWS($H$19:$H356))),""),$E356*$F356),"")</f>
        <v/>
      </c>
    </row>
    <row r="357" spans="2:8">
      <c r="B357" t="str" cm="1">
        <f t="array" ref="B357">IFERROR(INDEX('Raw Data - Positions'!$A$8:$A$5924,SMALL(IF('Raw Data - Positions'!$E$8:$E$5924=$C$2,ROW('Raw Data - Positions'!$E$8:$E$5924)-7,""),ROWS($B$19:B357))),"")</f>
        <v/>
      </c>
      <c r="C357" t="str">
        <f>IFERROR(VLOOKUP(B357,'Raw Data - Positions'!$A$8:$B$9833,2,FALSE),"")</f>
        <v/>
      </c>
      <c r="D357" s="30" t="str">
        <f>IFERROR(VLOOKUP(B357,Benchmark!$O$2:$Q$1000,3,FALSE),"")</f>
        <v/>
      </c>
      <c r="E357" t="str" cm="1">
        <f t="array" ref="E357">IFERROR(INDEX('Raw Data - Positions'!$D$8:$D$5924,SMALL(IF('Raw Data - Positions'!$E$8:$E$5924=$C$2,ROW('Raw Data - Positions'!$E$8:$E$5924)-7,""),ROWS($E$19:$E357))),"")</f>
        <v/>
      </c>
      <c r="F357" s="1" t="str" cm="1">
        <f t="array" ref="F357">IFERROR(INDEX('Raw Data - Positions'!$H$8:$H$5924,SMALL(IF('Raw Data - Positions'!$E$8:$E$5924=$C$2,ROW('Raw Data - Positions'!$E$8:$E$5924)-7,""),ROWS($F$19:$F357))),"")</f>
        <v/>
      </c>
      <c r="G357" s="64" t="str">
        <f t="shared" si="13"/>
        <v/>
      </c>
      <c r="H357" s="32" t="str" cm="1">
        <f t="array" ref="H357">IFERROR(IF($D357="Bond",IFERROR(INDEX('Raw Data - Positions'!$I$8:$I$5924,SMALL(IF('Raw Data - Positions'!$E$8:$E$5924=$C$2,ROW('Raw Data - Positions'!$E$8:$E$5924)-7,""),ROWS($H$19:$H357))),""),$E357*$F357),"")</f>
        <v/>
      </c>
    </row>
    <row r="358" spans="2:8">
      <c r="B358" t="str" cm="1">
        <f t="array" ref="B358">IFERROR(INDEX('Raw Data - Positions'!$A$8:$A$5924,SMALL(IF('Raw Data - Positions'!$E$8:$E$5924=$C$2,ROW('Raw Data - Positions'!$E$8:$E$5924)-7,""),ROWS($B$19:B358))),"")</f>
        <v/>
      </c>
      <c r="C358" t="str">
        <f>IFERROR(VLOOKUP(B358,'Raw Data - Positions'!$A$8:$B$9833,2,FALSE),"")</f>
        <v/>
      </c>
      <c r="D358" s="30" t="str">
        <f>IFERROR(VLOOKUP(B358,Benchmark!$O$2:$Q$1000,3,FALSE),"")</f>
        <v/>
      </c>
      <c r="E358" t="str" cm="1">
        <f t="array" ref="E358">IFERROR(INDEX('Raw Data - Positions'!$D$8:$D$5924,SMALL(IF('Raw Data - Positions'!$E$8:$E$5924=$C$2,ROW('Raw Data - Positions'!$E$8:$E$5924)-7,""),ROWS($E$19:$E358))),"")</f>
        <v/>
      </c>
      <c r="F358" s="1" t="str" cm="1">
        <f t="array" ref="F358">IFERROR(INDEX('Raw Data - Positions'!$H$8:$H$5924,SMALL(IF('Raw Data - Positions'!$E$8:$E$5924=$C$2,ROW('Raw Data - Positions'!$E$8:$E$5924)-7,""),ROWS($F$19:$F358))),"")</f>
        <v/>
      </c>
      <c r="G358" s="64" t="str">
        <f t="shared" si="13"/>
        <v/>
      </c>
      <c r="H358" s="32" t="str" cm="1">
        <f t="array" ref="H358">IFERROR(IF($D358="Bond",IFERROR(INDEX('Raw Data - Positions'!$I$8:$I$5924,SMALL(IF('Raw Data - Positions'!$E$8:$E$5924=$C$2,ROW('Raw Data - Positions'!$E$8:$E$5924)-7,""),ROWS($H$19:$H358))),""),$E358*$F358),"")</f>
        <v/>
      </c>
    </row>
    <row r="359" spans="2:8">
      <c r="B359" t="str" cm="1">
        <f t="array" ref="B359">IFERROR(INDEX('Raw Data - Positions'!$A$8:$A$5924,SMALL(IF('Raw Data - Positions'!$E$8:$E$5924=$C$2,ROW('Raw Data - Positions'!$E$8:$E$5924)-7,""),ROWS($B$19:B359))),"")</f>
        <v/>
      </c>
      <c r="C359" t="str">
        <f>IFERROR(VLOOKUP(B359,'Raw Data - Positions'!$A$8:$B$9833,2,FALSE),"")</f>
        <v/>
      </c>
      <c r="D359" s="30" t="str">
        <f>IFERROR(VLOOKUP(B359,Benchmark!$O$2:$Q$1000,3,FALSE),"")</f>
        <v/>
      </c>
      <c r="E359" t="str" cm="1">
        <f t="array" ref="E359">IFERROR(INDEX('Raw Data - Positions'!$D$8:$D$5924,SMALL(IF('Raw Data - Positions'!$E$8:$E$5924=$C$2,ROW('Raw Data - Positions'!$E$8:$E$5924)-7,""),ROWS($E$19:$E359))),"")</f>
        <v/>
      </c>
      <c r="F359" s="1" t="str" cm="1">
        <f t="array" ref="F359">IFERROR(INDEX('Raw Data - Positions'!$H$8:$H$5924,SMALL(IF('Raw Data - Positions'!$E$8:$E$5924=$C$2,ROW('Raw Data - Positions'!$E$8:$E$5924)-7,""),ROWS($F$19:$F359))),"")</f>
        <v/>
      </c>
      <c r="G359" s="64" t="str">
        <f t="shared" si="13"/>
        <v/>
      </c>
      <c r="H359" s="32" t="str" cm="1">
        <f t="array" ref="H359">IFERROR(IF($D359="Bond",IFERROR(INDEX('Raw Data - Positions'!$I$8:$I$5924,SMALL(IF('Raw Data - Positions'!$E$8:$E$5924=$C$2,ROW('Raw Data - Positions'!$E$8:$E$5924)-7,""),ROWS($H$19:$H359))),""),$E359*$F359),"")</f>
        <v/>
      </c>
    </row>
    <row r="360" spans="2:8">
      <c r="B360" t="str" cm="1">
        <f t="array" ref="B360">IFERROR(INDEX('Raw Data - Positions'!$A$8:$A$5924,SMALL(IF('Raw Data - Positions'!$E$8:$E$5924=$C$2,ROW('Raw Data - Positions'!$E$8:$E$5924)-7,""),ROWS($B$19:B360))),"")</f>
        <v/>
      </c>
      <c r="C360" t="str">
        <f>IFERROR(VLOOKUP(B360,'Raw Data - Positions'!$A$8:$B$9833,2,FALSE),"")</f>
        <v/>
      </c>
      <c r="D360" s="30" t="str">
        <f>IFERROR(VLOOKUP(B360,Benchmark!$O$2:$Q$1000,3,FALSE),"")</f>
        <v/>
      </c>
      <c r="E360" t="str" cm="1">
        <f t="array" ref="E360">IFERROR(INDEX('Raw Data - Positions'!$D$8:$D$5924,SMALL(IF('Raw Data - Positions'!$E$8:$E$5924=$C$2,ROW('Raw Data - Positions'!$E$8:$E$5924)-7,""),ROWS($E$19:$E360))),"")</f>
        <v/>
      </c>
      <c r="F360" s="1" t="str" cm="1">
        <f t="array" ref="F360">IFERROR(INDEX('Raw Data - Positions'!$H$8:$H$5924,SMALL(IF('Raw Data - Positions'!$E$8:$E$5924=$C$2,ROW('Raw Data - Positions'!$E$8:$E$5924)-7,""),ROWS($F$19:$F360))),"")</f>
        <v/>
      </c>
      <c r="G360" s="64" t="str">
        <f t="shared" si="13"/>
        <v/>
      </c>
      <c r="H360" s="32" t="str" cm="1">
        <f t="array" ref="H360">IFERROR(IF($D360="Bond",IFERROR(INDEX('Raw Data - Positions'!$I$8:$I$5924,SMALL(IF('Raw Data - Positions'!$E$8:$E$5924=$C$2,ROW('Raw Data - Positions'!$E$8:$E$5924)-7,""),ROWS($H$19:$H360))),""),$E360*$F360),"")</f>
        <v/>
      </c>
    </row>
    <row r="361" spans="2:8">
      <c r="B361" t="str" cm="1">
        <f t="array" ref="B361">IFERROR(INDEX('Raw Data - Positions'!$A$8:$A$5924,SMALL(IF('Raw Data - Positions'!$E$8:$E$5924=$C$2,ROW('Raw Data - Positions'!$E$8:$E$5924)-7,""),ROWS($B$19:B361))),"")</f>
        <v/>
      </c>
      <c r="C361" t="str">
        <f>IFERROR(VLOOKUP(B361,'Raw Data - Positions'!$A$8:$B$9833,2,FALSE),"")</f>
        <v/>
      </c>
      <c r="D361" s="30" t="str">
        <f>IFERROR(VLOOKUP(B361,Benchmark!$O$2:$Q$1000,3,FALSE),"")</f>
        <v/>
      </c>
      <c r="E361" t="str" cm="1">
        <f t="array" ref="E361">IFERROR(INDEX('Raw Data - Positions'!$D$8:$D$5924,SMALL(IF('Raw Data - Positions'!$E$8:$E$5924=$C$2,ROW('Raw Data - Positions'!$E$8:$E$5924)-7,""),ROWS($E$19:$E361))),"")</f>
        <v/>
      </c>
      <c r="F361" s="1" t="str" cm="1">
        <f t="array" ref="F361">IFERROR(INDEX('Raw Data - Positions'!$H$8:$H$5924,SMALL(IF('Raw Data - Positions'!$E$8:$E$5924=$C$2,ROW('Raw Data - Positions'!$E$8:$E$5924)-7,""),ROWS($F$19:$F361))),"")</f>
        <v/>
      </c>
      <c r="G361" s="64" t="str">
        <f t="shared" si="13"/>
        <v/>
      </c>
      <c r="H361" s="32" t="str" cm="1">
        <f t="array" ref="H361">IFERROR(IF($D361="Bond",IFERROR(INDEX('Raw Data - Positions'!$I$8:$I$5924,SMALL(IF('Raw Data - Positions'!$E$8:$E$5924=$C$2,ROW('Raw Data - Positions'!$E$8:$E$5924)-7,""),ROWS($H$19:$H361))),""),$E361*$F361),"")</f>
        <v/>
      </c>
    </row>
    <row r="362" spans="2:8">
      <c r="B362" t="str" cm="1">
        <f t="array" ref="B362">IFERROR(INDEX('Raw Data - Positions'!$A$8:$A$5924,SMALL(IF('Raw Data - Positions'!$E$8:$E$5924=$C$2,ROW('Raw Data - Positions'!$E$8:$E$5924)-7,""),ROWS($B$19:B362))),"")</f>
        <v/>
      </c>
      <c r="C362" t="str">
        <f>IFERROR(VLOOKUP(B362,'Raw Data - Positions'!$A$8:$B$9833,2,FALSE),"")</f>
        <v/>
      </c>
      <c r="D362" s="30" t="str">
        <f>IFERROR(VLOOKUP(B362,Benchmark!$O$2:$Q$1000,3,FALSE),"")</f>
        <v/>
      </c>
      <c r="E362" t="str" cm="1">
        <f t="array" ref="E362">IFERROR(INDEX('Raw Data - Positions'!$D$8:$D$5924,SMALL(IF('Raw Data - Positions'!$E$8:$E$5924=$C$2,ROW('Raw Data - Positions'!$E$8:$E$5924)-7,""),ROWS($E$19:$E362))),"")</f>
        <v/>
      </c>
      <c r="F362" s="1" t="str" cm="1">
        <f t="array" ref="F362">IFERROR(INDEX('Raw Data - Positions'!$H$8:$H$5924,SMALL(IF('Raw Data - Positions'!$E$8:$E$5924=$C$2,ROW('Raw Data - Positions'!$E$8:$E$5924)-7,""),ROWS($F$19:$F362))),"")</f>
        <v/>
      </c>
      <c r="G362" s="64" t="str">
        <f t="shared" si="13"/>
        <v/>
      </c>
      <c r="H362" s="32" t="str" cm="1">
        <f t="array" ref="H362">IFERROR(IF($D362="Bond",IFERROR(INDEX('Raw Data - Positions'!$I$8:$I$5924,SMALL(IF('Raw Data - Positions'!$E$8:$E$5924=$C$2,ROW('Raw Data - Positions'!$E$8:$E$5924)-7,""),ROWS($H$19:$H362))),""),$E362*$F362),"")</f>
        <v/>
      </c>
    </row>
    <row r="363" spans="2:8">
      <c r="B363" t="str" cm="1">
        <f t="array" ref="B363">IFERROR(INDEX('Raw Data - Positions'!$A$8:$A$5924,SMALL(IF('Raw Data - Positions'!$E$8:$E$5924=$C$2,ROW('Raw Data - Positions'!$E$8:$E$5924)-7,""),ROWS($B$19:B363))),"")</f>
        <v/>
      </c>
      <c r="C363" t="str">
        <f>IFERROR(VLOOKUP(B363,'Raw Data - Positions'!$A$8:$B$9833,2,FALSE),"")</f>
        <v/>
      </c>
      <c r="D363" s="30" t="str">
        <f>IFERROR(VLOOKUP(B363,Benchmark!$O$2:$Q$1000,3,FALSE),"")</f>
        <v/>
      </c>
      <c r="E363" t="str" cm="1">
        <f t="array" ref="E363">IFERROR(INDEX('Raw Data - Positions'!$D$8:$D$5924,SMALL(IF('Raw Data - Positions'!$E$8:$E$5924=$C$2,ROW('Raw Data - Positions'!$E$8:$E$5924)-7,""),ROWS($E$19:$E363))),"")</f>
        <v/>
      </c>
      <c r="F363" s="1" t="str" cm="1">
        <f t="array" ref="F363">IFERROR(INDEX('Raw Data - Positions'!$H$8:$H$5924,SMALL(IF('Raw Data - Positions'!$E$8:$E$5924=$C$2,ROW('Raw Data - Positions'!$E$8:$E$5924)-7,""),ROWS($F$19:$F363))),"")</f>
        <v/>
      </c>
      <c r="G363" s="64" t="str">
        <f t="shared" si="13"/>
        <v/>
      </c>
      <c r="H363" s="32" t="str" cm="1">
        <f t="array" ref="H363">IFERROR(IF($D363="Bond",IFERROR(INDEX('Raw Data - Positions'!$I$8:$I$5924,SMALL(IF('Raw Data - Positions'!$E$8:$E$5924=$C$2,ROW('Raw Data - Positions'!$E$8:$E$5924)-7,""),ROWS($H$19:$H363))),""),$E363*$F363),"")</f>
        <v/>
      </c>
    </row>
    <row r="364" spans="2:8">
      <c r="B364" t="str" cm="1">
        <f t="array" ref="B364">IFERROR(INDEX('Raw Data - Positions'!$A$8:$A$5924,SMALL(IF('Raw Data - Positions'!$E$8:$E$5924=$C$2,ROW('Raw Data - Positions'!$E$8:$E$5924)-7,""),ROWS($B$19:B364))),"")</f>
        <v/>
      </c>
      <c r="C364" t="str">
        <f>IFERROR(VLOOKUP(B364,'Raw Data - Positions'!$A$8:$B$9833,2,FALSE),"")</f>
        <v/>
      </c>
      <c r="D364" s="30" t="str">
        <f>IFERROR(VLOOKUP(B364,Benchmark!$O$2:$Q$1000,3,FALSE),"")</f>
        <v/>
      </c>
      <c r="E364" t="str" cm="1">
        <f t="array" ref="E364">IFERROR(INDEX('Raw Data - Positions'!$D$8:$D$5924,SMALL(IF('Raw Data - Positions'!$E$8:$E$5924=$C$2,ROW('Raw Data - Positions'!$E$8:$E$5924)-7,""),ROWS($E$19:$E364))),"")</f>
        <v/>
      </c>
      <c r="F364" s="1" t="str" cm="1">
        <f t="array" ref="F364">IFERROR(INDEX('Raw Data - Positions'!$H$8:$H$5924,SMALL(IF('Raw Data - Positions'!$E$8:$E$5924=$C$2,ROW('Raw Data - Positions'!$E$8:$E$5924)-7,""),ROWS($F$19:$F364))),"")</f>
        <v/>
      </c>
      <c r="G364" s="64" t="str">
        <f t="shared" si="13"/>
        <v/>
      </c>
      <c r="H364" s="32" t="str" cm="1">
        <f t="array" ref="H364">IFERROR(IF($D364="Bond",IFERROR(INDEX('Raw Data - Positions'!$I$8:$I$5924,SMALL(IF('Raw Data - Positions'!$E$8:$E$5924=$C$2,ROW('Raw Data - Positions'!$E$8:$E$5924)-7,""),ROWS($H$19:$H364))),""),$E364*$F364),"")</f>
        <v/>
      </c>
    </row>
    <row r="365" spans="2:8">
      <c r="B365" t="str" cm="1">
        <f t="array" ref="B365">IFERROR(INDEX('Raw Data - Positions'!$A$8:$A$5924,SMALL(IF('Raw Data - Positions'!$E$8:$E$5924=$C$2,ROW('Raw Data - Positions'!$E$8:$E$5924)-7,""),ROWS($B$19:B365))),"")</f>
        <v/>
      </c>
      <c r="C365" t="str">
        <f>IFERROR(VLOOKUP(B365,'Raw Data - Positions'!$A$8:$B$9833,2,FALSE),"")</f>
        <v/>
      </c>
      <c r="D365" s="30" t="str">
        <f>IFERROR(VLOOKUP(B365,Benchmark!$O$2:$Q$1000,3,FALSE),"")</f>
        <v/>
      </c>
      <c r="E365" t="str" cm="1">
        <f t="array" ref="E365">IFERROR(INDEX('Raw Data - Positions'!$D$8:$D$5924,SMALL(IF('Raw Data - Positions'!$E$8:$E$5924=$C$2,ROW('Raw Data - Positions'!$E$8:$E$5924)-7,""),ROWS($E$19:$E365))),"")</f>
        <v/>
      </c>
      <c r="F365" s="1" t="str" cm="1">
        <f t="array" ref="F365">IFERROR(INDEX('Raw Data - Positions'!$H$8:$H$5924,SMALL(IF('Raw Data - Positions'!$E$8:$E$5924=$C$2,ROW('Raw Data - Positions'!$E$8:$E$5924)-7,""),ROWS($F$19:$F365))),"")</f>
        <v/>
      </c>
      <c r="G365" s="64" t="str">
        <f t="shared" si="13"/>
        <v/>
      </c>
      <c r="H365" s="32" t="str" cm="1">
        <f t="array" ref="H365">IFERROR(IF($D365="Bond",IFERROR(INDEX('Raw Data - Positions'!$I$8:$I$5924,SMALL(IF('Raw Data - Positions'!$E$8:$E$5924=$C$2,ROW('Raw Data - Positions'!$E$8:$E$5924)-7,""),ROWS($H$19:$H365))),""),$E365*$F365),"")</f>
        <v/>
      </c>
    </row>
    <row r="366" spans="2:8">
      <c r="B366" t="str" cm="1">
        <f t="array" ref="B366">IFERROR(INDEX('Raw Data - Positions'!$A$8:$A$5924,SMALL(IF('Raw Data - Positions'!$E$8:$E$5924=$C$2,ROW('Raw Data - Positions'!$E$8:$E$5924)-7,""),ROWS($B$19:B366))),"")</f>
        <v/>
      </c>
      <c r="C366" t="str">
        <f>IFERROR(VLOOKUP(B366,'Raw Data - Positions'!$A$8:$B$9833,2,FALSE),"")</f>
        <v/>
      </c>
      <c r="D366" s="30" t="str">
        <f>IFERROR(VLOOKUP(B366,Benchmark!$O$2:$Q$1000,3,FALSE),"")</f>
        <v/>
      </c>
      <c r="E366" t="str" cm="1">
        <f t="array" ref="E366">IFERROR(INDEX('Raw Data - Positions'!$D$8:$D$5924,SMALL(IF('Raw Data - Positions'!$E$8:$E$5924=$C$2,ROW('Raw Data - Positions'!$E$8:$E$5924)-7,""),ROWS($E$19:$E366))),"")</f>
        <v/>
      </c>
      <c r="F366" s="1" t="str" cm="1">
        <f t="array" ref="F366">IFERROR(INDEX('Raw Data - Positions'!$H$8:$H$5924,SMALL(IF('Raw Data - Positions'!$E$8:$E$5924=$C$2,ROW('Raw Data - Positions'!$E$8:$E$5924)-7,""),ROWS($F$19:$F366))),"")</f>
        <v/>
      </c>
      <c r="G366" s="64" t="str">
        <f t="shared" si="13"/>
        <v/>
      </c>
      <c r="H366" s="32" t="str" cm="1">
        <f t="array" ref="H366">IFERROR(IF($D366="Bond",IFERROR(INDEX('Raw Data - Positions'!$I$8:$I$5924,SMALL(IF('Raw Data - Positions'!$E$8:$E$5924=$C$2,ROW('Raw Data - Positions'!$E$8:$E$5924)-7,""),ROWS($H$19:$H366))),""),$E366*$F366),"")</f>
        <v/>
      </c>
    </row>
    <row r="367" spans="2:8">
      <c r="B367" t="str" cm="1">
        <f t="array" ref="B367">IFERROR(INDEX('Raw Data - Positions'!$A$8:$A$5924,SMALL(IF('Raw Data - Positions'!$E$8:$E$5924=$C$2,ROW('Raw Data - Positions'!$E$8:$E$5924)-7,""),ROWS($B$19:B367))),"")</f>
        <v/>
      </c>
      <c r="C367" t="str">
        <f>IFERROR(VLOOKUP(B367,'Raw Data - Positions'!$A$8:$B$9833,2,FALSE),"")</f>
        <v/>
      </c>
      <c r="D367" s="30" t="str">
        <f>IFERROR(VLOOKUP(B367,Benchmark!$O$2:$Q$1000,3,FALSE),"")</f>
        <v/>
      </c>
      <c r="E367" t="str" cm="1">
        <f t="array" ref="E367">IFERROR(INDEX('Raw Data - Positions'!$D$8:$D$5924,SMALL(IF('Raw Data - Positions'!$E$8:$E$5924=$C$2,ROW('Raw Data - Positions'!$E$8:$E$5924)-7,""),ROWS($E$19:$E367))),"")</f>
        <v/>
      </c>
      <c r="F367" s="1" t="str" cm="1">
        <f t="array" ref="F367">IFERROR(INDEX('Raw Data - Positions'!$H$8:$H$5924,SMALL(IF('Raw Data - Positions'!$E$8:$E$5924=$C$2,ROW('Raw Data - Positions'!$E$8:$E$5924)-7,""),ROWS($F$19:$F367))),"")</f>
        <v/>
      </c>
      <c r="G367" s="64" t="str">
        <f t="shared" si="13"/>
        <v/>
      </c>
      <c r="H367" s="32" t="str" cm="1">
        <f t="array" ref="H367">IFERROR(IF($D367="Bond",IFERROR(INDEX('Raw Data - Positions'!$I$8:$I$5924,SMALL(IF('Raw Data - Positions'!$E$8:$E$5924=$C$2,ROW('Raw Data - Positions'!$E$8:$E$5924)-7,""),ROWS($H$19:$H367))),""),$E367*$F367),"")</f>
        <v/>
      </c>
    </row>
    <row r="368" spans="2:8">
      <c r="B368" t="str" cm="1">
        <f t="array" ref="B368">IFERROR(INDEX('Raw Data - Positions'!$A$8:$A$5924,SMALL(IF('Raw Data - Positions'!$E$8:$E$5924=$C$2,ROW('Raw Data - Positions'!$E$8:$E$5924)-7,""),ROWS($B$19:B368))),"")</f>
        <v/>
      </c>
      <c r="C368" t="str">
        <f>IFERROR(VLOOKUP(B368,'Raw Data - Positions'!$A$8:$B$9833,2,FALSE),"")</f>
        <v/>
      </c>
      <c r="D368" s="30" t="str">
        <f>IFERROR(VLOOKUP(B368,Benchmark!$O$2:$Q$1000,3,FALSE),"")</f>
        <v/>
      </c>
      <c r="E368" t="str" cm="1">
        <f t="array" ref="E368">IFERROR(INDEX('Raw Data - Positions'!$D$8:$D$5924,SMALL(IF('Raw Data - Positions'!$E$8:$E$5924=$C$2,ROW('Raw Data - Positions'!$E$8:$E$5924)-7,""),ROWS($E$19:$E368))),"")</f>
        <v/>
      </c>
      <c r="F368" s="1" t="str" cm="1">
        <f t="array" ref="F368">IFERROR(INDEX('Raw Data - Positions'!$H$8:$H$5924,SMALL(IF('Raw Data - Positions'!$E$8:$E$5924=$C$2,ROW('Raw Data - Positions'!$E$8:$E$5924)-7,""),ROWS($F$19:$F368))),"")</f>
        <v/>
      </c>
      <c r="G368" s="64" t="str">
        <f t="shared" si="13"/>
        <v/>
      </c>
      <c r="H368" s="32" t="str" cm="1">
        <f t="array" ref="H368">IFERROR(IF($D368="Bond",IFERROR(INDEX('Raw Data - Positions'!$I$8:$I$5924,SMALL(IF('Raw Data - Positions'!$E$8:$E$5924=$C$2,ROW('Raw Data - Positions'!$E$8:$E$5924)-7,""),ROWS($H$19:$H368))),""),$E368*$F368),"")</f>
        <v/>
      </c>
    </row>
    <row r="369" spans="2:8">
      <c r="B369" t="str" cm="1">
        <f t="array" ref="B369">IFERROR(INDEX('Raw Data - Positions'!$A$8:$A$5924,SMALL(IF('Raw Data - Positions'!$E$8:$E$5924=$C$2,ROW('Raw Data - Positions'!$E$8:$E$5924)-7,""),ROWS($B$19:B369))),"")</f>
        <v/>
      </c>
      <c r="C369" t="str">
        <f>IFERROR(VLOOKUP(B369,'Raw Data - Positions'!$A$8:$B$9833,2,FALSE),"")</f>
        <v/>
      </c>
      <c r="D369" s="30" t="str">
        <f>IFERROR(VLOOKUP(B369,Benchmark!$O$2:$Q$1000,3,FALSE),"")</f>
        <v/>
      </c>
      <c r="E369" t="str" cm="1">
        <f t="array" ref="E369">IFERROR(INDEX('Raw Data - Positions'!$D$8:$D$5924,SMALL(IF('Raw Data - Positions'!$E$8:$E$5924=$C$2,ROW('Raw Data - Positions'!$E$8:$E$5924)-7,""),ROWS($E$19:$E369))),"")</f>
        <v/>
      </c>
      <c r="F369" s="1" t="str" cm="1">
        <f t="array" ref="F369">IFERROR(INDEX('Raw Data - Positions'!$H$8:$H$5924,SMALL(IF('Raw Data - Positions'!$E$8:$E$5924=$C$2,ROW('Raw Data - Positions'!$E$8:$E$5924)-7,""),ROWS($F$19:$F369))),"")</f>
        <v/>
      </c>
      <c r="G369" s="64" t="str">
        <f t="shared" si="13"/>
        <v/>
      </c>
      <c r="H369" s="32" t="str" cm="1">
        <f t="array" ref="H369">IFERROR(IF($D369="Bond",IFERROR(INDEX('Raw Data - Positions'!$I$8:$I$5924,SMALL(IF('Raw Data - Positions'!$E$8:$E$5924=$C$2,ROW('Raw Data - Positions'!$E$8:$E$5924)-7,""),ROWS($H$19:$H369))),""),$E369*$F369),"")</f>
        <v/>
      </c>
    </row>
    <row r="370" spans="2:8">
      <c r="B370" t="str" cm="1">
        <f t="array" ref="B370">IFERROR(INDEX('Raw Data - Positions'!$A$8:$A$5924,SMALL(IF('Raw Data - Positions'!$E$8:$E$5924=$C$2,ROW('Raw Data - Positions'!$E$8:$E$5924)-7,""),ROWS($B$19:B370))),"")</f>
        <v/>
      </c>
      <c r="C370" t="str">
        <f>IFERROR(VLOOKUP(B370,'Raw Data - Positions'!$A$8:$B$9833,2,FALSE),"")</f>
        <v/>
      </c>
      <c r="D370" s="30" t="str">
        <f>IFERROR(VLOOKUP(B370,Benchmark!$O$2:$Q$1000,3,FALSE),"")</f>
        <v/>
      </c>
      <c r="E370" t="str" cm="1">
        <f t="array" ref="E370">IFERROR(INDEX('Raw Data - Positions'!$D$8:$D$5924,SMALL(IF('Raw Data - Positions'!$E$8:$E$5924=$C$2,ROW('Raw Data - Positions'!$E$8:$E$5924)-7,""),ROWS($E$19:$E370))),"")</f>
        <v/>
      </c>
      <c r="F370" s="1" t="str" cm="1">
        <f t="array" ref="F370">IFERROR(INDEX('Raw Data - Positions'!$H$8:$H$5924,SMALL(IF('Raw Data - Positions'!$E$8:$E$5924=$C$2,ROW('Raw Data - Positions'!$E$8:$E$5924)-7,""),ROWS($F$19:$F370))),"")</f>
        <v/>
      </c>
      <c r="G370" s="64" t="str">
        <f t="shared" si="13"/>
        <v/>
      </c>
      <c r="H370" s="32" t="str" cm="1">
        <f t="array" ref="H370">IFERROR(IF($D370="Bond",IFERROR(INDEX('Raw Data - Positions'!$I$8:$I$5924,SMALL(IF('Raw Data - Positions'!$E$8:$E$5924=$C$2,ROW('Raw Data - Positions'!$E$8:$E$5924)-7,""),ROWS($H$19:$H370))),""),$E370*$F370),"")</f>
        <v/>
      </c>
    </row>
    <row r="371" spans="2:8">
      <c r="B371" t="str" cm="1">
        <f t="array" ref="B371">IFERROR(INDEX('Raw Data - Positions'!$A$8:$A$5924,SMALL(IF('Raw Data - Positions'!$E$8:$E$5924=$C$2,ROW('Raw Data - Positions'!$E$8:$E$5924)-7,""),ROWS($B$19:B371))),"")</f>
        <v/>
      </c>
      <c r="C371" t="str">
        <f>IFERROR(VLOOKUP(B371,'Raw Data - Positions'!$A$8:$B$9833,2,FALSE),"")</f>
        <v/>
      </c>
      <c r="D371" s="30" t="str">
        <f>IFERROR(VLOOKUP(B371,Benchmark!$O$2:$Q$1000,3,FALSE),"")</f>
        <v/>
      </c>
      <c r="E371" t="str" cm="1">
        <f t="array" ref="E371">IFERROR(INDEX('Raw Data - Positions'!$D$8:$D$5924,SMALL(IF('Raw Data - Positions'!$E$8:$E$5924=$C$2,ROW('Raw Data - Positions'!$E$8:$E$5924)-7,""),ROWS($E$19:$E371))),"")</f>
        <v/>
      </c>
      <c r="F371" s="1" t="str" cm="1">
        <f t="array" ref="F371">IFERROR(INDEX('Raw Data - Positions'!$H$8:$H$5924,SMALL(IF('Raw Data - Positions'!$E$8:$E$5924=$C$2,ROW('Raw Data - Positions'!$E$8:$E$5924)-7,""),ROWS($F$19:$F371))),"")</f>
        <v/>
      </c>
      <c r="G371" s="64" t="str">
        <f t="shared" si="13"/>
        <v/>
      </c>
      <c r="H371" s="32" t="str" cm="1">
        <f t="array" ref="H371">IFERROR(IF($D371="Bond",IFERROR(INDEX('Raw Data - Positions'!$I$8:$I$5924,SMALL(IF('Raw Data - Positions'!$E$8:$E$5924=$C$2,ROW('Raw Data - Positions'!$E$8:$E$5924)-7,""),ROWS($H$19:$H371))),""),$E371*$F371),"")</f>
        <v/>
      </c>
    </row>
    <row r="372" spans="2:8">
      <c r="B372" t="str" cm="1">
        <f t="array" ref="B372">IFERROR(INDEX('Raw Data - Positions'!$A$8:$A$5924,SMALL(IF('Raw Data - Positions'!$E$8:$E$5924=$C$2,ROW('Raw Data - Positions'!$E$8:$E$5924)-7,""),ROWS($B$19:B372))),"")</f>
        <v/>
      </c>
      <c r="C372" t="str">
        <f>IFERROR(VLOOKUP(B372,'Raw Data - Positions'!$A$8:$B$9833,2,FALSE),"")</f>
        <v/>
      </c>
      <c r="D372" s="30" t="str">
        <f>IFERROR(VLOOKUP(B372,Benchmark!$O$2:$Q$1000,3,FALSE),"")</f>
        <v/>
      </c>
      <c r="E372" t="str" cm="1">
        <f t="array" ref="E372">IFERROR(INDEX('Raw Data - Positions'!$D$8:$D$5924,SMALL(IF('Raw Data - Positions'!$E$8:$E$5924=$C$2,ROW('Raw Data - Positions'!$E$8:$E$5924)-7,""),ROWS($E$19:$E372))),"")</f>
        <v/>
      </c>
      <c r="F372" s="1" t="str" cm="1">
        <f t="array" ref="F372">IFERROR(INDEX('Raw Data - Positions'!$H$8:$H$5924,SMALL(IF('Raw Data - Positions'!$E$8:$E$5924=$C$2,ROW('Raw Data - Positions'!$E$8:$E$5924)-7,""),ROWS($F$19:$F372))),"")</f>
        <v/>
      </c>
      <c r="G372" s="64" t="str">
        <f t="shared" si="13"/>
        <v/>
      </c>
      <c r="H372" s="32" t="str" cm="1">
        <f t="array" ref="H372">IFERROR(IF($D372="Bond",IFERROR(INDEX('Raw Data - Positions'!$I$8:$I$5924,SMALL(IF('Raw Data - Positions'!$E$8:$E$5924=$C$2,ROW('Raw Data - Positions'!$E$8:$E$5924)-7,""),ROWS($H$19:$H372))),""),$E372*$F372),"")</f>
        <v/>
      </c>
    </row>
    <row r="373" spans="2:8">
      <c r="B373" t="str" cm="1">
        <f t="array" ref="B373">IFERROR(INDEX('Raw Data - Positions'!$A$8:$A$5924,SMALL(IF('Raw Data - Positions'!$E$8:$E$5924=$C$2,ROW('Raw Data - Positions'!$E$8:$E$5924)-7,""),ROWS($B$19:B373))),"")</f>
        <v/>
      </c>
      <c r="C373" t="str">
        <f>IFERROR(VLOOKUP(B373,'Raw Data - Positions'!$A$8:$B$9833,2,FALSE),"")</f>
        <v/>
      </c>
      <c r="D373" s="30" t="str">
        <f>IFERROR(VLOOKUP(B373,Benchmark!$O$2:$Q$1000,3,FALSE),"")</f>
        <v/>
      </c>
      <c r="E373" t="str" cm="1">
        <f t="array" ref="E373">IFERROR(INDEX('Raw Data - Positions'!$D$8:$D$5924,SMALL(IF('Raw Data - Positions'!$E$8:$E$5924=$C$2,ROW('Raw Data - Positions'!$E$8:$E$5924)-7,""),ROWS($E$19:$E373))),"")</f>
        <v/>
      </c>
      <c r="F373" s="1" t="str" cm="1">
        <f t="array" ref="F373">IFERROR(INDEX('Raw Data - Positions'!$H$8:$H$5924,SMALL(IF('Raw Data - Positions'!$E$8:$E$5924=$C$2,ROW('Raw Data - Positions'!$E$8:$E$5924)-7,""),ROWS($F$19:$F373))),"")</f>
        <v/>
      </c>
      <c r="G373" s="64" t="str">
        <f t="shared" si="13"/>
        <v/>
      </c>
      <c r="H373" s="32" t="str" cm="1">
        <f t="array" ref="H373">IFERROR(IF($D373="Bond",IFERROR(INDEX('Raw Data - Positions'!$I$8:$I$5924,SMALL(IF('Raw Data - Positions'!$E$8:$E$5924=$C$2,ROW('Raw Data - Positions'!$E$8:$E$5924)-7,""),ROWS($H$19:$H373))),""),$E373*$F373),"")</f>
        <v/>
      </c>
    </row>
    <row r="374" spans="2:8">
      <c r="B374" t="str" cm="1">
        <f t="array" ref="B374">IFERROR(INDEX('Raw Data - Positions'!$A$8:$A$5924,SMALL(IF('Raw Data - Positions'!$E$8:$E$5924=$C$2,ROW('Raw Data - Positions'!$E$8:$E$5924)-7,""),ROWS($B$19:B374))),"")</f>
        <v/>
      </c>
      <c r="C374" t="str">
        <f>IFERROR(VLOOKUP(B374,'Raw Data - Positions'!$A$8:$B$9833,2,FALSE),"")</f>
        <v/>
      </c>
      <c r="D374" s="30" t="str">
        <f>IFERROR(VLOOKUP(B374,Benchmark!$O$2:$Q$1000,3,FALSE),"")</f>
        <v/>
      </c>
      <c r="E374" t="str" cm="1">
        <f t="array" ref="E374">IFERROR(INDEX('Raw Data - Positions'!$D$8:$D$5924,SMALL(IF('Raw Data - Positions'!$E$8:$E$5924=$C$2,ROW('Raw Data - Positions'!$E$8:$E$5924)-7,""),ROWS($E$19:$E374))),"")</f>
        <v/>
      </c>
      <c r="F374" s="1" t="str" cm="1">
        <f t="array" ref="F374">IFERROR(INDEX('Raw Data - Positions'!$H$8:$H$5924,SMALL(IF('Raw Data - Positions'!$E$8:$E$5924=$C$2,ROW('Raw Data - Positions'!$E$8:$E$5924)-7,""),ROWS($F$19:$F374))),"")</f>
        <v/>
      </c>
      <c r="G374" s="64" t="str">
        <f t="shared" si="13"/>
        <v/>
      </c>
      <c r="H374" s="32" t="str" cm="1">
        <f t="array" ref="H374">IFERROR(IF($D374="Bond",IFERROR(INDEX('Raw Data - Positions'!$I$8:$I$5924,SMALL(IF('Raw Data - Positions'!$E$8:$E$5924=$C$2,ROW('Raw Data - Positions'!$E$8:$E$5924)-7,""),ROWS($H$19:$H374))),""),$E374*$F374),"")</f>
        <v/>
      </c>
    </row>
    <row r="375" spans="2:8">
      <c r="B375" t="str" cm="1">
        <f t="array" ref="B375">IFERROR(INDEX('Raw Data - Positions'!$A$8:$A$5924,SMALL(IF('Raw Data - Positions'!$E$8:$E$5924=$C$2,ROW('Raw Data - Positions'!$E$8:$E$5924)-7,""),ROWS($B$19:B375))),"")</f>
        <v/>
      </c>
      <c r="C375" t="str">
        <f>IFERROR(VLOOKUP(B375,'Raw Data - Positions'!$A$8:$B$9833,2,FALSE),"")</f>
        <v/>
      </c>
      <c r="D375" s="30" t="str">
        <f>IFERROR(VLOOKUP(B375,Benchmark!$O$2:$Q$1000,3,FALSE),"")</f>
        <v/>
      </c>
      <c r="E375" t="str" cm="1">
        <f t="array" ref="E375">IFERROR(INDEX('Raw Data - Positions'!$D$8:$D$5924,SMALL(IF('Raw Data - Positions'!$E$8:$E$5924=$C$2,ROW('Raw Data - Positions'!$E$8:$E$5924)-7,""),ROWS($E$19:$E375))),"")</f>
        <v/>
      </c>
      <c r="F375" s="1" t="str" cm="1">
        <f t="array" ref="F375">IFERROR(INDEX('Raw Data - Positions'!$H$8:$H$5924,SMALL(IF('Raw Data - Positions'!$E$8:$E$5924=$C$2,ROW('Raw Data - Positions'!$E$8:$E$5924)-7,""),ROWS($F$19:$F375))),"")</f>
        <v/>
      </c>
      <c r="G375" s="64" t="str">
        <f t="shared" si="13"/>
        <v/>
      </c>
      <c r="H375" s="32" t="str" cm="1">
        <f t="array" ref="H375">IFERROR(IF($D375="Bond",IFERROR(INDEX('Raw Data - Positions'!$I$8:$I$5924,SMALL(IF('Raw Data - Positions'!$E$8:$E$5924=$C$2,ROW('Raw Data - Positions'!$E$8:$E$5924)-7,""),ROWS($H$19:$H375))),""),$E375*$F375),"")</f>
        <v/>
      </c>
    </row>
    <row r="376" spans="2:8">
      <c r="B376" t="str" cm="1">
        <f t="array" ref="B376">IFERROR(INDEX('Raw Data - Positions'!$A$8:$A$5924,SMALL(IF('Raw Data - Positions'!$E$8:$E$5924=$C$2,ROW('Raw Data - Positions'!$E$8:$E$5924)-7,""),ROWS($B$19:B376))),"")</f>
        <v/>
      </c>
      <c r="C376" t="str">
        <f>IFERROR(VLOOKUP(B376,'Raw Data - Positions'!$A$8:$B$9833,2,FALSE),"")</f>
        <v/>
      </c>
      <c r="D376" s="30" t="str">
        <f>IFERROR(VLOOKUP(B376,Benchmark!$O$2:$Q$1000,3,FALSE),"")</f>
        <v/>
      </c>
      <c r="E376" t="str" cm="1">
        <f t="array" ref="E376">IFERROR(INDEX('Raw Data - Positions'!$D$8:$D$5924,SMALL(IF('Raw Data - Positions'!$E$8:$E$5924=$C$2,ROW('Raw Data - Positions'!$E$8:$E$5924)-7,""),ROWS($E$19:$E376))),"")</f>
        <v/>
      </c>
      <c r="F376" s="1" t="str" cm="1">
        <f t="array" ref="F376">IFERROR(INDEX('Raw Data - Positions'!$H$8:$H$5924,SMALL(IF('Raw Data - Positions'!$E$8:$E$5924=$C$2,ROW('Raw Data - Positions'!$E$8:$E$5924)-7,""),ROWS($F$19:$F376))),"")</f>
        <v/>
      </c>
      <c r="G376" s="64" t="str">
        <f t="shared" si="13"/>
        <v/>
      </c>
      <c r="H376" s="32" t="str" cm="1">
        <f t="array" ref="H376">IFERROR(IF($D376="Bond",IFERROR(INDEX('Raw Data - Positions'!$I$8:$I$5924,SMALL(IF('Raw Data - Positions'!$E$8:$E$5924=$C$2,ROW('Raw Data - Positions'!$E$8:$E$5924)-7,""),ROWS($H$19:$H376))),""),$E376*$F376),"")</f>
        <v/>
      </c>
    </row>
    <row r="377" spans="2:8">
      <c r="B377" t="str" cm="1">
        <f t="array" ref="B377">IFERROR(INDEX('Raw Data - Positions'!$A$8:$A$5924,SMALL(IF('Raw Data - Positions'!$E$8:$E$5924=$C$2,ROW('Raw Data - Positions'!$E$8:$E$5924)-7,""),ROWS($B$19:B377))),"")</f>
        <v/>
      </c>
      <c r="C377" t="str">
        <f>IFERROR(VLOOKUP(B377,'Raw Data - Positions'!$A$8:$B$9833,2,FALSE),"")</f>
        <v/>
      </c>
      <c r="D377" s="30" t="str">
        <f>IFERROR(VLOOKUP(B377,Benchmark!$O$2:$Q$1000,3,FALSE),"")</f>
        <v/>
      </c>
      <c r="E377" t="str" cm="1">
        <f t="array" ref="E377">IFERROR(INDEX('Raw Data - Positions'!$D$8:$D$5924,SMALL(IF('Raw Data - Positions'!$E$8:$E$5924=$C$2,ROW('Raw Data - Positions'!$E$8:$E$5924)-7,""),ROWS($E$19:$E377))),"")</f>
        <v/>
      </c>
      <c r="F377" s="1" t="str" cm="1">
        <f t="array" ref="F377">IFERROR(INDEX('Raw Data - Positions'!$H$8:$H$5924,SMALL(IF('Raw Data - Positions'!$E$8:$E$5924=$C$2,ROW('Raw Data - Positions'!$E$8:$E$5924)-7,""),ROWS($F$19:$F377))),"")</f>
        <v/>
      </c>
      <c r="G377" s="64" t="str">
        <f t="shared" si="13"/>
        <v/>
      </c>
      <c r="H377" s="32" t="str" cm="1">
        <f t="array" ref="H377">IFERROR(IF($D377="Bond",IFERROR(INDEX('Raw Data - Positions'!$I$8:$I$5924,SMALL(IF('Raw Data - Positions'!$E$8:$E$5924=$C$2,ROW('Raw Data - Positions'!$E$8:$E$5924)-7,""),ROWS($H$19:$H377))),""),$E377*$F377),"")</f>
        <v/>
      </c>
    </row>
    <row r="378" spans="2:8">
      <c r="B378" t="str" cm="1">
        <f t="array" ref="B378">IFERROR(INDEX('Raw Data - Positions'!$A$8:$A$5924,SMALL(IF('Raw Data - Positions'!$E$8:$E$5924=$C$2,ROW('Raw Data - Positions'!$E$8:$E$5924)-7,""),ROWS($B$19:B378))),"")</f>
        <v/>
      </c>
      <c r="C378" t="str">
        <f>IFERROR(VLOOKUP(B378,'Raw Data - Positions'!$A$8:$B$9833,2,FALSE),"")</f>
        <v/>
      </c>
      <c r="D378" s="30" t="str">
        <f>IFERROR(VLOOKUP(B378,Benchmark!$O$2:$Q$1000,3,FALSE),"")</f>
        <v/>
      </c>
      <c r="E378" t="str" cm="1">
        <f t="array" ref="E378">IFERROR(INDEX('Raw Data - Positions'!$D$8:$D$5924,SMALL(IF('Raw Data - Positions'!$E$8:$E$5924=$C$2,ROW('Raw Data - Positions'!$E$8:$E$5924)-7,""),ROWS($E$19:$E378))),"")</f>
        <v/>
      </c>
      <c r="F378" s="1" t="str" cm="1">
        <f t="array" ref="F378">IFERROR(INDEX('Raw Data - Positions'!$H$8:$H$5924,SMALL(IF('Raw Data - Positions'!$E$8:$E$5924=$C$2,ROW('Raw Data - Positions'!$E$8:$E$5924)-7,""),ROWS($F$19:$F378))),"")</f>
        <v/>
      </c>
      <c r="G378" s="64" t="str">
        <f t="shared" si="13"/>
        <v/>
      </c>
      <c r="H378" s="32" t="str" cm="1">
        <f t="array" ref="H378">IFERROR(IF($D378="Bond",IFERROR(INDEX('Raw Data - Positions'!$I$8:$I$5924,SMALL(IF('Raw Data - Positions'!$E$8:$E$5924=$C$2,ROW('Raw Data - Positions'!$E$8:$E$5924)-7,""),ROWS($H$19:$H378))),""),$E378*$F378),"")</f>
        <v/>
      </c>
    </row>
    <row r="379" spans="2:8">
      <c r="B379" t="str" cm="1">
        <f t="array" ref="B379">IFERROR(INDEX('Raw Data - Positions'!$A$8:$A$5924,SMALL(IF('Raw Data - Positions'!$E$8:$E$5924=$C$2,ROW('Raw Data - Positions'!$E$8:$E$5924)-7,""),ROWS($B$19:B379))),"")</f>
        <v/>
      </c>
      <c r="C379" t="str">
        <f>IFERROR(VLOOKUP(B379,'Raw Data - Positions'!$A$8:$B$9833,2,FALSE),"")</f>
        <v/>
      </c>
      <c r="D379" s="30" t="str">
        <f>IFERROR(VLOOKUP(B379,Benchmark!$O$2:$Q$1000,3,FALSE),"")</f>
        <v/>
      </c>
      <c r="E379" t="str" cm="1">
        <f t="array" ref="E379">IFERROR(INDEX('Raw Data - Positions'!$D$8:$D$5924,SMALL(IF('Raw Data - Positions'!$E$8:$E$5924=$C$2,ROW('Raw Data - Positions'!$E$8:$E$5924)-7,""),ROWS($E$19:$E379))),"")</f>
        <v/>
      </c>
      <c r="F379" s="1" t="str" cm="1">
        <f t="array" ref="F379">IFERROR(INDEX('Raw Data - Positions'!$H$8:$H$5924,SMALL(IF('Raw Data - Positions'!$E$8:$E$5924=$C$2,ROW('Raw Data - Positions'!$E$8:$E$5924)-7,""),ROWS($F$19:$F379))),"")</f>
        <v/>
      </c>
      <c r="G379" s="64" t="str">
        <f t="shared" si="13"/>
        <v/>
      </c>
      <c r="H379" s="32" t="str" cm="1">
        <f t="array" ref="H379">IFERROR(IF($D379="Bond",IFERROR(INDEX('Raw Data - Positions'!$I$8:$I$5924,SMALL(IF('Raw Data - Positions'!$E$8:$E$5924=$C$2,ROW('Raw Data - Positions'!$E$8:$E$5924)-7,""),ROWS($H$19:$H379))),""),$E379*$F379),"")</f>
        <v/>
      </c>
    </row>
    <row r="380" spans="2:8">
      <c r="B380" t="str" cm="1">
        <f t="array" ref="B380">IFERROR(INDEX('Raw Data - Positions'!$A$8:$A$5924,SMALL(IF('Raw Data - Positions'!$E$8:$E$5924=$C$2,ROW('Raw Data - Positions'!$E$8:$E$5924)-7,""),ROWS($B$19:B380))),"")</f>
        <v/>
      </c>
      <c r="C380" t="str">
        <f>IFERROR(VLOOKUP(B380,'Raw Data - Positions'!$A$8:$B$9833,2,FALSE),"")</f>
        <v/>
      </c>
      <c r="D380" s="30" t="str">
        <f>IFERROR(VLOOKUP(B380,Benchmark!$O$2:$Q$1000,3,FALSE),"")</f>
        <v/>
      </c>
      <c r="E380" t="str" cm="1">
        <f t="array" ref="E380">IFERROR(INDEX('Raw Data - Positions'!$D$8:$D$5924,SMALL(IF('Raw Data - Positions'!$E$8:$E$5924=$C$2,ROW('Raw Data - Positions'!$E$8:$E$5924)-7,""),ROWS($E$19:$E380))),"")</f>
        <v/>
      </c>
      <c r="F380" s="1" t="str" cm="1">
        <f t="array" ref="F380">IFERROR(INDEX('Raw Data - Positions'!$H$8:$H$5924,SMALL(IF('Raw Data - Positions'!$E$8:$E$5924=$C$2,ROW('Raw Data - Positions'!$E$8:$E$5924)-7,""),ROWS($F$19:$F380))),"")</f>
        <v/>
      </c>
      <c r="G380" s="64" t="str">
        <f t="shared" si="13"/>
        <v/>
      </c>
      <c r="H380" s="32" t="str" cm="1">
        <f t="array" ref="H380">IFERROR(IF($D380="Bond",IFERROR(INDEX('Raw Data - Positions'!$I$8:$I$5924,SMALL(IF('Raw Data - Positions'!$E$8:$E$5924=$C$2,ROW('Raw Data - Positions'!$E$8:$E$5924)-7,""),ROWS($H$19:$H380))),""),$E380*$F380),"")</f>
        <v/>
      </c>
    </row>
    <row r="381" spans="2:8">
      <c r="B381" t="str" cm="1">
        <f t="array" ref="B381">IFERROR(INDEX('Raw Data - Positions'!$A$8:$A$5924,SMALL(IF('Raw Data - Positions'!$E$8:$E$5924=$C$2,ROW('Raw Data - Positions'!$E$8:$E$5924)-7,""),ROWS($B$19:B381))),"")</f>
        <v/>
      </c>
      <c r="C381" t="str">
        <f>IFERROR(VLOOKUP(B381,'Raw Data - Positions'!$A$8:$B$9833,2,FALSE),"")</f>
        <v/>
      </c>
      <c r="D381" s="30" t="str">
        <f>IFERROR(VLOOKUP(B381,Benchmark!$O$2:$Q$1000,3,FALSE),"")</f>
        <v/>
      </c>
      <c r="E381" t="str" cm="1">
        <f t="array" ref="E381">IFERROR(INDEX('Raw Data - Positions'!$D$8:$D$5924,SMALL(IF('Raw Data - Positions'!$E$8:$E$5924=$C$2,ROW('Raw Data - Positions'!$E$8:$E$5924)-7,""),ROWS($E$19:$E381))),"")</f>
        <v/>
      </c>
      <c r="F381" s="1" t="str" cm="1">
        <f t="array" ref="F381">IFERROR(INDEX('Raw Data - Positions'!$H$8:$H$5924,SMALL(IF('Raw Data - Positions'!$E$8:$E$5924=$C$2,ROW('Raw Data - Positions'!$E$8:$E$5924)-7,""),ROWS($F$19:$F381))),"")</f>
        <v/>
      </c>
      <c r="G381" s="64" t="str">
        <f t="shared" si="13"/>
        <v/>
      </c>
      <c r="H381" s="32" t="str" cm="1">
        <f t="array" ref="H381">IFERROR(IF($D381="Bond",IFERROR(INDEX('Raw Data - Positions'!$I$8:$I$5924,SMALL(IF('Raw Data - Positions'!$E$8:$E$5924=$C$2,ROW('Raw Data - Positions'!$E$8:$E$5924)-7,""),ROWS($H$19:$H381))),""),$E381*$F381),"")</f>
        <v/>
      </c>
    </row>
    <row r="382" spans="2:8">
      <c r="B382" t="str" cm="1">
        <f t="array" ref="B382">IFERROR(INDEX('Raw Data - Positions'!$A$8:$A$5924,SMALL(IF('Raw Data - Positions'!$E$8:$E$5924=$C$2,ROW('Raw Data - Positions'!$E$8:$E$5924)-7,""),ROWS($B$19:B382))),"")</f>
        <v/>
      </c>
      <c r="C382" t="str">
        <f>IFERROR(VLOOKUP(B382,'Raw Data - Positions'!$A$8:$B$9833,2,FALSE),"")</f>
        <v/>
      </c>
      <c r="D382" s="30" t="str">
        <f>IFERROR(VLOOKUP(B382,Benchmark!$O$2:$Q$1000,3,FALSE),"")</f>
        <v/>
      </c>
      <c r="E382" t="str" cm="1">
        <f t="array" ref="E382">IFERROR(INDEX('Raw Data - Positions'!$D$8:$D$5924,SMALL(IF('Raw Data - Positions'!$E$8:$E$5924=$C$2,ROW('Raw Data - Positions'!$E$8:$E$5924)-7,""),ROWS($E$19:$E382))),"")</f>
        <v/>
      </c>
      <c r="F382" s="1" t="str" cm="1">
        <f t="array" ref="F382">IFERROR(INDEX('Raw Data - Positions'!$H$8:$H$5924,SMALL(IF('Raw Data - Positions'!$E$8:$E$5924=$C$2,ROW('Raw Data - Positions'!$E$8:$E$5924)-7,""),ROWS($F$19:$F382))),"")</f>
        <v/>
      </c>
      <c r="G382" s="64" t="str">
        <f t="shared" si="13"/>
        <v/>
      </c>
      <c r="H382" s="32" t="str" cm="1">
        <f t="array" ref="H382">IFERROR(IF($D382="Bond",IFERROR(INDEX('Raw Data - Positions'!$I$8:$I$5924,SMALL(IF('Raw Data - Positions'!$E$8:$E$5924=$C$2,ROW('Raw Data - Positions'!$E$8:$E$5924)-7,""),ROWS($H$19:$H382))),""),$E382*$F382),"")</f>
        <v/>
      </c>
    </row>
    <row r="383" spans="2:8">
      <c r="B383" t="str" cm="1">
        <f t="array" ref="B383">IFERROR(INDEX('Raw Data - Positions'!$A$8:$A$5924,SMALL(IF('Raw Data - Positions'!$E$8:$E$5924=$C$2,ROW('Raw Data - Positions'!$E$8:$E$5924)-7,""),ROWS($B$19:B383))),"")</f>
        <v/>
      </c>
      <c r="C383" t="str">
        <f>IFERROR(VLOOKUP(B383,'Raw Data - Positions'!$A$8:$B$9833,2,FALSE),"")</f>
        <v/>
      </c>
      <c r="D383" s="30" t="str">
        <f>IFERROR(VLOOKUP(B383,Benchmark!$O$2:$Q$1000,3,FALSE),"")</f>
        <v/>
      </c>
      <c r="E383" t="str" cm="1">
        <f t="array" ref="E383">IFERROR(INDEX('Raw Data - Positions'!$D$8:$D$5924,SMALL(IF('Raw Data - Positions'!$E$8:$E$5924=$C$2,ROW('Raw Data - Positions'!$E$8:$E$5924)-7,""),ROWS($E$19:$E383))),"")</f>
        <v/>
      </c>
      <c r="F383" s="1" t="str" cm="1">
        <f t="array" ref="F383">IFERROR(INDEX('Raw Data - Positions'!$H$8:$H$5924,SMALL(IF('Raw Data - Positions'!$E$8:$E$5924=$C$2,ROW('Raw Data - Positions'!$E$8:$E$5924)-7,""),ROWS($F$19:$F383))),"")</f>
        <v/>
      </c>
      <c r="G383" s="64" t="str">
        <f t="shared" si="13"/>
        <v/>
      </c>
      <c r="H383" s="32" t="str" cm="1">
        <f t="array" ref="H383">IFERROR(IF($D383="Bond",IFERROR(INDEX('Raw Data - Positions'!$I$8:$I$5924,SMALL(IF('Raw Data - Positions'!$E$8:$E$5924=$C$2,ROW('Raw Data - Positions'!$E$8:$E$5924)-7,""),ROWS($H$19:$H383))),""),$E383*$F383),"")</f>
        <v/>
      </c>
    </row>
    <row r="384" spans="2:8">
      <c r="B384" t="str" cm="1">
        <f t="array" ref="B384">IFERROR(INDEX('Raw Data - Positions'!$A$8:$A$5924,SMALL(IF('Raw Data - Positions'!$E$8:$E$5924=$C$2,ROW('Raw Data - Positions'!$E$8:$E$5924)-7,""),ROWS($B$19:B384))),"")</f>
        <v/>
      </c>
      <c r="C384" t="str">
        <f>IFERROR(VLOOKUP(B384,'Raw Data - Positions'!$A$8:$B$9833,2,FALSE),"")</f>
        <v/>
      </c>
      <c r="D384" s="30" t="str">
        <f>IFERROR(VLOOKUP(B384,Benchmark!$O$2:$Q$1000,3,FALSE),"")</f>
        <v/>
      </c>
      <c r="E384" t="str" cm="1">
        <f t="array" ref="E384">IFERROR(INDEX('Raw Data - Positions'!$D$8:$D$5924,SMALL(IF('Raw Data - Positions'!$E$8:$E$5924=$C$2,ROW('Raw Data - Positions'!$E$8:$E$5924)-7,""),ROWS($E$19:$E384))),"")</f>
        <v/>
      </c>
      <c r="F384" s="1" t="str" cm="1">
        <f t="array" ref="F384">IFERROR(INDEX('Raw Data - Positions'!$H$8:$H$5924,SMALL(IF('Raw Data - Positions'!$E$8:$E$5924=$C$2,ROW('Raw Data - Positions'!$E$8:$E$5924)-7,""),ROWS($F$19:$F384))),"")</f>
        <v/>
      </c>
      <c r="G384" s="64" t="str">
        <f t="shared" si="13"/>
        <v/>
      </c>
      <c r="H384" s="32" t="str" cm="1">
        <f t="array" ref="H384">IFERROR(IF($D384="Bond",IFERROR(INDEX('Raw Data - Positions'!$I$8:$I$5924,SMALL(IF('Raw Data - Positions'!$E$8:$E$5924=$C$2,ROW('Raw Data - Positions'!$E$8:$E$5924)-7,""),ROWS($H$19:$H384))),""),$E384*$F384),"")</f>
        <v/>
      </c>
    </row>
    <row r="385" spans="2:8">
      <c r="B385" t="str" cm="1">
        <f t="array" ref="B385">IFERROR(INDEX('Raw Data - Positions'!$A$8:$A$5924,SMALL(IF('Raw Data - Positions'!$E$8:$E$5924=$C$2,ROW('Raw Data - Positions'!$E$8:$E$5924)-7,""),ROWS($B$19:B385))),"")</f>
        <v/>
      </c>
      <c r="C385" t="str">
        <f>IFERROR(VLOOKUP(B385,'Raw Data - Positions'!$A$8:$B$9833,2,FALSE),"")</f>
        <v/>
      </c>
      <c r="D385" s="30" t="str">
        <f>IFERROR(VLOOKUP(B385,Benchmark!$O$2:$Q$1000,3,FALSE),"")</f>
        <v/>
      </c>
      <c r="E385" t="str" cm="1">
        <f t="array" ref="E385">IFERROR(INDEX('Raw Data - Positions'!$D$8:$D$5924,SMALL(IF('Raw Data - Positions'!$E$8:$E$5924=$C$2,ROW('Raw Data - Positions'!$E$8:$E$5924)-7,""),ROWS($E$19:$E385))),"")</f>
        <v/>
      </c>
      <c r="F385" s="1" t="str" cm="1">
        <f t="array" ref="F385">IFERROR(INDEX('Raw Data - Positions'!$H$8:$H$5924,SMALL(IF('Raw Data - Positions'!$E$8:$E$5924=$C$2,ROW('Raw Data - Positions'!$E$8:$E$5924)-7,""),ROWS($F$19:$F385))),"")</f>
        <v/>
      </c>
      <c r="G385" s="64" t="str">
        <f t="shared" si="13"/>
        <v/>
      </c>
      <c r="H385" s="32" t="str" cm="1">
        <f t="array" ref="H385">IFERROR(IF($D385="Bond",IFERROR(INDEX('Raw Data - Positions'!$I$8:$I$5924,SMALL(IF('Raw Data - Positions'!$E$8:$E$5924=$C$2,ROW('Raw Data - Positions'!$E$8:$E$5924)-7,""),ROWS($H$19:$H385))),""),$E385*$F385),"")</f>
        <v/>
      </c>
    </row>
    <row r="386" spans="2:8">
      <c r="B386" t="str" cm="1">
        <f t="array" ref="B386">IFERROR(INDEX('Raw Data - Positions'!$A$8:$A$5924,SMALL(IF('Raw Data - Positions'!$E$8:$E$5924=$C$2,ROW('Raw Data - Positions'!$E$8:$E$5924)-7,""),ROWS($B$19:B386))),"")</f>
        <v/>
      </c>
      <c r="C386" t="str">
        <f>IFERROR(VLOOKUP(B386,'Raw Data - Positions'!$A$8:$B$9833,2,FALSE),"")</f>
        <v/>
      </c>
      <c r="D386" s="30" t="str">
        <f>IFERROR(VLOOKUP(B386,Benchmark!$O$2:$Q$1000,3,FALSE),"")</f>
        <v/>
      </c>
      <c r="E386" t="str" cm="1">
        <f t="array" ref="E386">IFERROR(INDEX('Raw Data - Positions'!$D$8:$D$5924,SMALL(IF('Raw Data - Positions'!$E$8:$E$5924=$C$2,ROW('Raw Data - Positions'!$E$8:$E$5924)-7,""),ROWS($E$19:$E386))),"")</f>
        <v/>
      </c>
      <c r="F386" s="1" t="str" cm="1">
        <f t="array" ref="F386">IFERROR(INDEX('Raw Data - Positions'!$H$8:$H$5924,SMALL(IF('Raw Data - Positions'!$E$8:$E$5924=$C$2,ROW('Raw Data - Positions'!$E$8:$E$5924)-7,""),ROWS($F$19:$F386))),"")</f>
        <v/>
      </c>
      <c r="G386" s="64" t="str">
        <f t="shared" si="13"/>
        <v/>
      </c>
      <c r="H386" s="32" t="str" cm="1">
        <f t="array" ref="H386">IFERROR(IF($D386="Bond",IFERROR(INDEX('Raw Data - Positions'!$I$8:$I$5924,SMALL(IF('Raw Data - Positions'!$E$8:$E$5924=$C$2,ROW('Raw Data - Positions'!$E$8:$E$5924)-7,""),ROWS($H$19:$H386))),""),$E386*$F386),"")</f>
        <v/>
      </c>
    </row>
    <row r="387" spans="2:8">
      <c r="B387" t="str" cm="1">
        <f t="array" ref="B387">IFERROR(INDEX('Raw Data - Positions'!$A$8:$A$5924,SMALL(IF('Raw Data - Positions'!$E$8:$E$5924=$C$2,ROW('Raw Data - Positions'!$E$8:$E$5924)-7,""),ROWS($B$19:B387))),"")</f>
        <v/>
      </c>
      <c r="C387" t="str">
        <f>IFERROR(VLOOKUP(B387,'Raw Data - Positions'!$A$8:$B$9833,2,FALSE),"")</f>
        <v/>
      </c>
      <c r="D387" s="30" t="str">
        <f>IFERROR(VLOOKUP(B387,Benchmark!$O$2:$Q$1000,3,FALSE),"")</f>
        <v/>
      </c>
      <c r="E387" t="str" cm="1">
        <f t="array" ref="E387">IFERROR(INDEX('Raw Data - Positions'!$D$8:$D$5924,SMALL(IF('Raw Data - Positions'!$E$8:$E$5924=$C$2,ROW('Raw Data - Positions'!$E$8:$E$5924)-7,""),ROWS($E$19:$E387))),"")</f>
        <v/>
      </c>
      <c r="F387" s="1" t="str" cm="1">
        <f t="array" ref="F387">IFERROR(INDEX('Raw Data - Positions'!$H$8:$H$5924,SMALL(IF('Raw Data - Positions'!$E$8:$E$5924=$C$2,ROW('Raw Data - Positions'!$E$8:$E$5924)-7,""),ROWS($F$19:$F387))),"")</f>
        <v/>
      </c>
      <c r="G387" s="64" t="str">
        <f t="shared" si="13"/>
        <v/>
      </c>
      <c r="H387" s="32" t="str" cm="1">
        <f t="array" ref="H387">IFERROR(IF($D387="Bond",IFERROR(INDEX('Raw Data - Positions'!$I$8:$I$5924,SMALL(IF('Raw Data - Positions'!$E$8:$E$5924=$C$2,ROW('Raw Data - Positions'!$E$8:$E$5924)-7,""),ROWS($H$19:$H387))),""),$E387*$F387),"")</f>
        <v/>
      </c>
    </row>
    <row r="388" spans="2:8">
      <c r="B388" t="str" cm="1">
        <f t="array" ref="B388">IFERROR(INDEX('Raw Data - Positions'!$A$8:$A$5924,SMALL(IF('Raw Data - Positions'!$E$8:$E$5924=$C$2,ROW('Raw Data - Positions'!$E$8:$E$5924)-7,""),ROWS($B$19:B388))),"")</f>
        <v/>
      </c>
      <c r="C388" t="str">
        <f>IFERROR(VLOOKUP(B388,'Raw Data - Positions'!$A$8:$B$9833,2,FALSE),"")</f>
        <v/>
      </c>
      <c r="D388" s="30" t="str">
        <f>IFERROR(VLOOKUP(B388,Benchmark!$O$2:$Q$1000,3,FALSE),"")</f>
        <v/>
      </c>
      <c r="E388" t="str" cm="1">
        <f t="array" ref="E388">IFERROR(INDEX('Raw Data - Positions'!$D$8:$D$5924,SMALL(IF('Raw Data - Positions'!$E$8:$E$5924=$C$2,ROW('Raw Data - Positions'!$E$8:$E$5924)-7,""),ROWS($E$19:$E388))),"")</f>
        <v/>
      </c>
      <c r="F388" s="1" t="str" cm="1">
        <f t="array" ref="F388">IFERROR(INDEX('Raw Data - Positions'!$H$8:$H$5924,SMALL(IF('Raw Data - Positions'!$E$8:$E$5924=$C$2,ROW('Raw Data - Positions'!$E$8:$E$5924)-7,""),ROWS($F$19:$F388))),"")</f>
        <v/>
      </c>
      <c r="G388" s="64" t="str">
        <f t="shared" si="13"/>
        <v/>
      </c>
      <c r="H388" s="32" t="str" cm="1">
        <f t="array" ref="H388">IFERROR(IF($D388="Bond",IFERROR(INDEX('Raw Data - Positions'!$I$8:$I$5924,SMALL(IF('Raw Data - Positions'!$E$8:$E$5924=$C$2,ROW('Raw Data - Positions'!$E$8:$E$5924)-7,""),ROWS($H$19:$H388))),""),$E388*$F388),"")</f>
        <v/>
      </c>
    </row>
    <row r="389" spans="2:8">
      <c r="B389" t="str" cm="1">
        <f t="array" ref="B389">IFERROR(INDEX('Raw Data - Positions'!$A$8:$A$5924,SMALL(IF('Raw Data - Positions'!$E$8:$E$5924=$C$2,ROW('Raw Data - Positions'!$E$8:$E$5924)-7,""),ROWS($B$19:B389))),"")</f>
        <v/>
      </c>
      <c r="C389" t="str">
        <f>IFERROR(VLOOKUP(B389,'Raw Data - Positions'!$A$8:$B$9833,2,FALSE),"")</f>
        <v/>
      </c>
      <c r="D389" s="30" t="str">
        <f>IFERROR(VLOOKUP(B389,Benchmark!$O$2:$Q$1000,3,FALSE),"")</f>
        <v/>
      </c>
      <c r="E389" t="str" cm="1">
        <f t="array" ref="E389">IFERROR(INDEX('Raw Data - Positions'!$D$8:$D$5924,SMALL(IF('Raw Data - Positions'!$E$8:$E$5924=$C$2,ROW('Raw Data - Positions'!$E$8:$E$5924)-7,""),ROWS($E$19:$E389))),"")</f>
        <v/>
      </c>
      <c r="F389" s="1" t="str" cm="1">
        <f t="array" ref="F389">IFERROR(INDEX('Raw Data - Positions'!$H$8:$H$5924,SMALL(IF('Raw Data - Positions'!$E$8:$E$5924=$C$2,ROW('Raw Data - Positions'!$E$8:$E$5924)-7,""),ROWS($F$19:$F389))),"")</f>
        <v/>
      </c>
      <c r="G389" s="64" t="str">
        <f t="shared" si="13"/>
        <v/>
      </c>
      <c r="H389" s="32" t="str" cm="1">
        <f t="array" ref="H389">IFERROR(IF($D389="Bond",IFERROR(INDEX('Raw Data - Positions'!$I$8:$I$5924,SMALL(IF('Raw Data - Positions'!$E$8:$E$5924=$C$2,ROW('Raw Data - Positions'!$E$8:$E$5924)-7,""),ROWS($H$19:$H389))),""),$E389*$F389),"")</f>
        <v/>
      </c>
    </row>
    <row r="390" spans="2:8">
      <c r="B390" t="str" cm="1">
        <f t="array" ref="B390">IFERROR(INDEX('Raw Data - Positions'!$A$8:$A$5924,SMALL(IF('Raw Data - Positions'!$E$8:$E$5924=$C$2,ROW('Raw Data - Positions'!$E$8:$E$5924)-7,""),ROWS($B$19:B390))),"")</f>
        <v/>
      </c>
      <c r="C390" t="str">
        <f>IFERROR(VLOOKUP(B390,'Raw Data - Positions'!$A$8:$B$9833,2,FALSE),"")</f>
        <v/>
      </c>
      <c r="D390" s="30" t="str">
        <f>IFERROR(VLOOKUP(B390,Benchmark!$O$2:$Q$1000,3,FALSE),"")</f>
        <v/>
      </c>
      <c r="E390" t="str" cm="1">
        <f t="array" ref="E390">IFERROR(INDEX('Raw Data - Positions'!$D$8:$D$5924,SMALL(IF('Raw Data - Positions'!$E$8:$E$5924=$C$2,ROW('Raw Data - Positions'!$E$8:$E$5924)-7,""),ROWS($E$19:$E390))),"")</f>
        <v/>
      </c>
      <c r="F390" s="1" t="str" cm="1">
        <f t="array" ref="F390">IFERROR(INDEX('Raw Data - Positions'!$H$8:$H$5924,SMALL(IF('Raw Data - Positions'!$E$8:$E$5924=$C$2,ROW('Raw Data - Positions'!$E$8:$E$5924)-7,""),ROWS($F$19:$F390))),"")</f>
        <v/>
      </c>
      <c r="G390" s="64" t="str">
        <f t="shared" si="13"/>
        <v/>
      </c>
      <c r="H390" s="32" t="str" cm="1">
        <f t="array" ref="H390">IFERROR(IF($D390="Bond",IFERROR(INDEX('Raw Data - Positions'!$I$8:$I$5924,SMALL(IF('Raw Data - Positions'!$E$8:$E$5924=$C$2,ROW('Raw Data - Positions'!$E$8:$E$5924)-7,""),ROWS($H$19:$H390))),""),$E390*$F390),"")</f>
        <v/>
      </c>
    </row>
    <row r="391" spans="2:8">
      <c r="B391" t="str" cm="1">
        <f t="array" ref="B391">IFERROR(INDEX('Raw Data - Positions'!$A$8:$A$5924,SMALL(IF('Raw Data - Positions'!$E$8:$E$5924=$C$2,ROW('Raw Data - Positions'!$E$8:$E$5924)-7,""),ROWS($B$19:B391))),"")</f>
        <v/>
      </c>
      <c r="C391" t="str">
        <f>IFERROR(VLOOKUP(B391,'Raw Data - Positions'!$A$8:$B$9833,2,FALSE),"")</f>
        <v/>
      </c>
      <c r="D391" s="30" t="str">
        <f>IFERROR(VLOOKUP(B391,Benchmark!$O$2:$Q$1000,3,FALSE),"")</f>
        <v/>
      </c>
      <c r="E391" t="str" cm="1">
        <f t="array" ref="E391">IFERROR(INDEX('Raw Data - Positions'!$D$8:$D$5924,SMALL(IF('Raw Data - Positions'!$E$8:$E$5924=$C$2,ROW('Raw Data - Positions'!$E$8:$E$5924)-7,""),ROWS($E$19:$E391))),"")</f>
        <v/>
      </c>
      <c r="F391" s="1" t="str" cm="1">
        <f t="array" ref="F391">IFERROR(INDEX('Raw Data - Positions'!$H$8:$H$5924,SMALL(IF('Raw Data - Positions'!$E$8:$E$5924=$C$2,ROW('Raw Data - Positions'!$E$8:$E$5924)-7,""),ROWS($F$19:$F391))),"")</f>
        <v/>
      </c>
      <c r="G391" s="64" t="str">
        <f t="shared" si="13"/>
        <v/>
      </c>
      <c r="H391" s="32" t="str" cm="1">
        <f t="array" ref="H391">IFERROR(IF($D391="Bond",IFERROR(INDEX('Raw Data - Positions'!$I$8:$I$5924,SMALL(IF('Raw Data - Positions'!$E$8:$E$5924=$C$2,ROW('Raw Data - Positions'!$E$8:$E$5924)-7,""),ROWS($H$19:$H391))),""),$E391*$F391),"")</f>
        <v/>
      </c>
    </row>
    <row r="392" spans="2:8">
      <c r="B392" t="str" cm="1">
        <f t="array" ref="B392">IFERROR(INDEX('Raw Data - Positions'!$A$8:$A$5924,SMALL(IF('Raw Data - Positions'!$E$8:$E$5924=$C$2,ROW('Raw Data - Positions'!$E$8:$E$5924)-7,""),ROWS($B$19:B392))),"")</f>
        <v/>
      </c>
      <c r="C392" t="str">
        <f>IFERROR(VLOOKUP(B392,'Raw Data - Positions'!$A$8:$B$9833,2,FALSE),"")</f>
        <v/>
      </c>
      <c r="D392" s="30" t="str">
        <f>IFERROR(VLOOKUP(B392,Benchmark!$O$2:$Q$1000,3,FALSE),"")</f>
        <v/>
      </c>
      <c r="E392" t="str" cm="1">
        <f t="array" ref="E392">IFERROR(INDEX('Raw Data - Positions'!$D$8:$D$5924,SMALL(IF('Raw Data - Positions'!$E$8:$E$5924=$C$2,ROW('Raw Data - Positions'!$E$8:$E$5924)-7,""),ROWS($E$19:$E392))),"")</f>
        <v/>
      </c>
      <c r="F392" s="1" t="str" cm="1">
        <f t="array" ref="F392">IFERROR(INDEX('Raw Data - Positions'!$H$8:$H$5924,SMALL(IF('Raw Data - Positions'!$E$8:$E$5924=$C$2,ROW('Raw Data - Positions'!$E$8:$E$5924)-7,""),ROWS($F$19:$F392))),"")</f>
        <v/>
      </c>
      <c r="G392" s="64" t="str">
        <f t="shared" si="13"/>
        <v/>
      </c>
      <c r="H392" s="32" t="str" cm="1">
        <f t="array" ref="H392">IFERROR(IF($D392="Bond",IFERROR(INDEX('Raw Data - Positions'!$I$8:$I$5924,SMALL(IF('Raw Data - Positions'!$E$8:$E$5924=$C$2,ROW('Raw Data - Positions'!$E$8:$E$5924)-7,""),ROWS($H$19:$H392))),""),$E392*$F392),"")</f>
        <v/>
      </c>
    </row>
    <row r="393" spans="2:8">
      <c r="B393" t="str" cm="1">
        <f t="array" ref="B393">IFERROR(INDEX('Raw Data - Positions'!$A$8:$A$5924,SMALL(IF('Raw Data - Positions'!$E$8:$E$5924=$C$2,ROW('Raw Data - Positions'!$E$8:$E$5924)-7,""),ROWS($B$19:B393))),"")</f>
        <v/>
      </c>
      <c r="C393" t="str">
        <f>IFERROR(VLOOKUP(B393,'Raw Data - Positions'!$A$8:$B$9833,2,FALSE),"")</f>
        <v/>
      </c>
      <c r="D393" s="30" t="str">
        <f>IFERROR(VLOOKUP(B393,Benchmark!$O$2:$Q$1000,3,FALSE),"")</f>
        <v/>
      </c>
      <c r="E393" t="str" cm="1">
        <f t="array" ref="E393">IFERROR(INDEX('Raw Data - Positions'!$D$8:$D$5924,SMALL(IF('Raw Data - Positions'!$E$8:$E$5924=$C$2,ROW('Raw Data - Positions'!$E$8:$E$5924)-7,""),ROWS($E$19:$E393))),"")</f>
        <v/>
      </c>
      <c r="F393" s="1" t="str" cm="1">
        <f t="array" ref="F393">IFERROR(INDEX('Raw Data - Positions'!$H$8:$H$5924,SMALL(IF('Raw Data - Positions'!$E$8:$E$5924=$C$2,ROW('Raw Data - Positions'!$E$8:$E$5924)-7,""),ROWS($F$19:$F393))),"")</f>
        <v/>
      </c>
      <c r="G393" s="64" t="str">
        <f t="shared" si="13"/>
        <v/>
      </c>
      <c r="H393" s="32" t="str" cm="1">
        <f t="array" ref="H393">IFERROR(IF($D393="Bond",IFERROR(INDEX('Raw Data - Positions'!$I$8:$I$5924,SMALL(IF('Raw Data - Positions'!$E$8:$E$5924=$C$2,ROW('Raw Data - Positions'!$E$8:$E$5924)-7,""),ROWS($H$19:$H393))),""),$E393*$F393),"")</f>
        <v/>
      </c>
    </row>
    <row r="394" spans="2:8">
      <c r="B394" t="str" cm="1">
        <f t="array" ref="B394">IFERROR(INDEX('Raw Data - Positions'!$A$8:$A$5924,SMALL(IF('Raw Data - Positions'!$E$8:$E$5924=$C$2,ROW('Raw Data - Positions'!$E$8:$E$5924)-7,""),ROWS($B$19:B394))),"")</f>
        <v/>
      </c>
      <c r="C394" t="str">
        <f>IFERROR(VLOOKUP(B394,'Raw Data - Positions'!$A$8:$B$9833,2,FALSE),"")</f>
        <v/>
      </c>
      <c r="D394" s="30" t="str">
        <f>IFERROR(VLOOKUP(B394,Benchmark!$O$2:$Q$1000,3,FALSE),"")</f>
        <v/>
      </c>
      <c r="E394" t="str" cm="1">
        <f t="array" ref="E394">IFERROR(INDEX('Raw Data - Positions'!$D$8:$D$5924,SMALL(IF('Raw Data - Positions'!$E$8:$E$5924=$C$2,ROW('Raw Data - Positions'!$E$8:$E$5924)-7,""),ROWS($E$19:$E394))),"")</f>
        <v/>
      </c>
      <c r="F394" s="1" t="str" cm="1">
        <f t="array" ref="F394">IFERROR(INDEX('Raw Data - Positions'!$H$8:$H$5924,SMALL(IF('Raw Data - Positions'!$E$8:$E$5924=$C$2,ROW('Raw Data - Positions'!$E$8:$E$5924)-7,""),ROWS($F$19:$F394))),"")</f>
        <v/>
      </c>
      <c r="G394" s="64" t="str">
        <f t="shared" si="13"/>
        <v/>
      </c>
      <c r="H394" s="32" t="str" cm="1">
        <f t="array" ref="H394">IFERROR(IF($D394="Bond",IFERROR(INDEX('Raw Data - Positions'!$I$8:$I$5924,SMALL(IF('Raw Data - Positions'!$E$8:$E$5924=$C$2,ROW('Raw Data - Positions'!$E$8:$E$5924)-7,""),ROWS($H$19:$H394))),""),$E394*$F394),"")</f>
        <v/>
      </c>
    </row>
    <row r="395" spans="2:8">
      <c r="B395" t="str" cm="1">
        <f t="array" ref="B395">IFERROR(INDEX('Raw Data - Positions'!$A$8:$A$5924,SMALL(IF('Raw Data - Positions'!$E$8:$E$5924=$C$2,ROW('Raw Data - Positions'!$E$8:$E$5924)-7,""),ROWS($B$19:B395))),"")</f>
        <v/>
      </c>
      <c r="C395" t="str">
        <f>IFERROR(VLOOKUP(B395,'Raw Data - Positions'!$A$8:$B$9833,2,FALSE),"")</f>
        <v/>
      </c>
      <c r="D395" s="30" t="str">
        <f>IFERROR(VLOOKUP(B395,Benchmark!$O$2:$Q$1000,3,FALSE),"")</f>
        <v/>
      </c>
      <c r="E395" t="str" cm="1">
        <f t="array" ref="E395">IFERROR(INDEX('Raw Data - Positions'!$D$8:$D$5924,SMALL(IF('Raw Data - Positions'!$E$8:$E$5924=$C$2,ROW('Raw Data - Positions'!$E$8:$E$5924)-7,""),ROWS($E$19:$E395))),"")</f>
        <v/>
      </c>
      <c r="F395" s="1" t="str" cm="1">
        <f t="array" ref="F395">IFERROR(INDEX('Raw Data - Positions'!$H$8:$H$5924,SMALL(IF('Raw Data - Positions'!$E$8:$E$5924=$C$2,ROW('Raw Data - Positions'!$E$8:$E$5924)-7,""),ROWS($F$19:$F395))),"")</f>
        <v/>
      </c>
      <c r="G395" s="64" t="str">
        <f t="shared" si="13"/>
        <v/>
      </c>
      <c r="H395" s="32" t="str" cm="1">
        <f t="array" ref="H395">IFERROR(IF($D395="Bond",IFERROR(INDEX('Raw Data - Positions'!$I$8:$I$5924,SMALL(IF('Raw Data - Positions'!$E$8:$E$5924=$C$2,ROW('Raw Data - Positions'!$E$8:$E$5924)-7,""),ROWS($H$19:$H395))),""),$E395*$F395),"")</f>
        <v/>
      </c>
    </row>
    <row r="396" spans="2:8">
      <c r="B396" t="str" cm="1">
        <f t="array" ref="B396">IFERROR(INDEX('Raw Data - Positions'!$A$8:$A$5924,SMALL(IF('Raw Data - Positions'!$E$8:$E$5924=$C$2,ROW('Raw Data - Positions'!$E$8:$E$5924)-7,""),ROWS($B$19:B396))),"")</f>
        <v/>
      </c>
      <c r="C396" t="str">
        <f>IFERROR(VLOOKUP(B396,'Raw Data - Positions'!$A$8:$B$9833,2,FALSE),"")</f>
        <v/>
      </c>
      <c r="D396" s="30" t="str">
        <f>IFERROR(VLOOKUP(B396,Benchmark!$O$2:$Q$1000,3,FALSE),"")</f>
        <v/>
      </c>
      <c r="E396" t="str" cm="1">
        <f t="array" ref="E396">IFERROR(INDEX('Raw Data - Positions'!$D$8:$D$5924,SMALL(IF('Raw Data - Positions'!$E$8:$E$5924=$C$2,ROW('Raw Data - Positions'!$E$8:$E$5924)-7,""),ROWS($E$19:$E396))),"")</f>
        <v/>
      </c>
      <c r="F396" s="1" t="str" cm="1">
        <f t="array" ref="F396">IFERROR(INDEX('Raw Data - Positions'!$H$8:$H$5924,SMALL(IF('Raw Data - Positions'!$E$8:$E$5924=$C$2,ROW('Raw Data - Positions'!$E$8:$E$5924)-7,""),ROWS($F$19:$F396))),"")</f>
        <v/>
      </c>
      <c r="G396" s="64" t="str">
        <f t="shared" si="13"/>
        <v/>
      </c>
      <c r="H396" s="32" t="str" cm="1">
        <f t="array" ref="H396">IFERROR(IF($D396="Bond",IFERROR(INDEX('Raw Data - Positions'!$I$8:$I$5924,SMALL(IF('Raw Data - Positions'!$E$8:$E$5924=$C$2,ROW('Raw Data - Positions'!$E$8:$E$5924)-7,""),ROWS($H$19:$H396))),""),$E396*$F396),"")</f>
        <v/>
      </c>
    </row>
    <row r="397" spans="2:8">
      <c r="D397" s="30" t="str">
        <f>IFERROR(VLOOKUP(B397,Benchmark!$O$2:$Q$1000,3,FALSE),"")</f>
        <v/>
      </c>
      <c r="E397" t="str" cm="1">
        <f t="array" ref="E397">IFERROR(INDEX('Raw Data - Positions'!$D$8:$D$5924,SMALL(IF('Raw Data - Positions'!$E$8:$E$5924=$C$2,ROW('Raw Data - Positions'!$E$8:$E$5924)-7,""),ROWS($E$19:$E397))),"")</f>
        <v/>
      </c>
      <c r="F397" s="1" t="str" cm="1">
        <f t="array" ref="F397">IFERROR(INDEX('Raw Data - Positions'!$H$8:$H$5924,SMALL(IF('Raw Data - Positions'!$E$8:$E$5924=$C$2,ROW('Raw Data - Positions'!$E$8:$E$5924)-7,""),ROWS($F$19:$F397))),"")</f>
        <v/>
      </c>
      <c r="G397" s="64" t="str">
        <f t="shared" si="13"/>
        <v/>
      </c>
      <c r="H397" s="32" t="str" cm="1">
        <f t="array" ref="H397">IFERROR(IF($D397="Bond",IFERROR(INDEX('Raw Data - Positions'!$I$8:$I$5924,SMALL(IF('Raw Data - Positions'!$E$8:$E$5924=$C$2,ROW('Raw Data - Positions'!$E$8:$E$5924)-7,""),ROWS($H$19:$H397))),""),$E397*$F397),"")</f>
        <v/>
      </c>
    </row>
    <row r="398" spans="2:8">
      <c r="D398" s="30" t="str">
        <f>IFERROR(VLOOKUP(B398,Benchmark!$O$2:$Q$1000,3,FALSE),"")</f>
        <v/>
      </c>
      <c r="E398" t="str" cm="1">
        <f t="array" ref="E398">IFERROR(INDEX('Raw Data - Positions'!$D$8:$D$5924,SMALL(IF('Raw Data - Positions'!$E$8:$E$5924=$C$2,ROW('Raw Data - Positions'!$E$8:$E$5924)-7,""),ROWS($E$19:$E398))),"")</f>
        <v/>
      </c>
      <c r="F398" s="1" t="str" cm="1">
        <f t="array" ref="F398">IFERROR(INDEX('Raw Data - Positions'!$H$8:$H$5924,SMALL(IF('Raw Data - Positions'!$E$8:$E$5924=$C$2,ROW('Raw Data - Positions'!$E$8:$E$5924)-7,""),ROWS($F$19:$F398))),"")</f>
        <v/>
      </c>
      <c r="G398" s="64" t="str">
        <f t="shared" si="13"/>
        <v/>
      </c>
      <c r="H398" s="32" t="str" cm="1">
        <f t="array" ref="H398">IFERROR(IF($D398="Bond",IFERROR(INDEX('Raw Data - Positions'!$I$8:$I$5924,SMALL(IF('Raw Data - Positions'!$E$8:$E$5924=$C$2,ROW('Raw Data - Positions'!$E$8:$E$5924)-7,""),ROWS($H$19:$H398))),""),$E398*$F398),"")</f>
        <v/>
      </c>
    </row>
    <row r="399" spans="2:8">
      <c r="D399" s="30" t="str">
        <f>IFERROR(VLOOKUP(B399,Benchmark!$O$2:$Q$1000,3,FALSE),"")</f>
        <v/>
      </c>
      <c r="E399" t="str" cm="1">
        <f t="array" ref="E399">IFERROR(INDEX('Raw Data - Positions'!$D$8:$D$5924,SMALL(IF('Raw Data - Positions'!$E$8:$E$5924=$C$2,ROW('Raw Data - Positions'!$E$8:$E$5924)-7,""),ROWS($E$19:$E399))),"")</f>
        <v/>
      </c>
      <c r="F399" s="1" t="str" cm="1">
        <f t="array" ref="F399">IFERROR(INDEX('Raw Data - Positions'!$H$8:$H$5924,SMALL(IF('Raw Data - Positions'!$E$8:$E$5924=$C$2,ROW('Raw Data - Positions'!$E$8:$E$5924)-7,""),ROWS($F$19:$F399))),"")</f>
        <v/>
      </c>
      <c r="G399" s="64" t="str">
        <f t="shared" si="13"/>
        <v/>
      </c>
      <c r="H399" s="32" t="str" cm="1">
        <f t="array" ref="H399">IFERROR(IF($D399="Bond",IFERROR(INDEX('Raw Data - Positions'!$I$8:$I$5924,SMALL(IF('Raw Data - Positions'!$E$8:$E$5924=$C$2,ROW('Raw Data - Positions'!$E$8:$E$5924)-7,""),ROWS($H$19:$H399))),""),$E399*$F399),"")</f>
        <v/>
      </c>
    </row>
    <row r="400" spans="2:8">
      <c r="D400" s="30" t="str">
        <f>IFERROR(VLOOKUP(B400,Benchmark!$O$2:$Q$1000,3,FALSE),"")</f>
        <v/>
      </c>
      <c r="E400" t="str" cm="1">
        <f t="array" ref="E400">IFERROR(INDEX('Raw Data - Positions'!$D$8:$D$5924,SMALL(IF('Raw Data - Positions'!$E$8:$E$5924=$C$2,ROW('Raw Data - Positions'!$E$8:$E$5924)-7,""),ROWS($E$19:$E400))),"")</f>
        <v/>
      </c>
      <c r="F400" s="1" t="str" cm="1">
        <f t="array" ref="F400">IFERROR(INDEX('Raw Data - Positions'!$H$8:$H$5924,SMALL(IF('Raw Data - Positions'!$E$8:$E$5924=$C$2,ROW('Raw Data - Positions'!$E$8:$E$5924)-7,""),ROWS($F$19:$F400))),"")</f>
        <v/>
      </c>
      <c r="G400" s="64" t="str">
        <f t="shared" si="13"/>
        <v/>
      </c>
      <c r="H400" s="32" t="str" cm="1">
        <f t="array" ref="H400">IFERROR(IF($D400="Bond",IFERROR(INDEX('Raw Data - Positions'!$I$8:$I$5924,SMALL(IF('Raw Data - Positions'!$E$8:$E$5924=$C$2,ROW('Raw Data - Positions'!$E$8:$E$5924)-7,""),ROWS($H$19:$H400))),""),$E400*$F400),"")</f>
        <v/>
      </c>
    </row>
    <row r="401" spans="4:8">
      <c r="D401" s="30" t="str">
        <f>IFERROR(VLOOKUP(B401,Benchmark!$O$2:$Q$1000,3,FALSE),"")</f>
        <v/>
      </c>
      <c r="E401" t="str" cm="1">
        <f t="array" ref="E401">IFERROR(INDEX('Raw Data - Positions'!$D$8:$D$5924,SMALL(IF('Raw Data - Positions'!$E$8:$E$5924=$C$2,ROW('Raw Data - Positions'!$E$8:$E$5924)-7,""),ROWS($E$19:$E401))),"")</f>
        <v/>
      </c>
      <c r="F401" s="1" t="str" cm="1">
        <f t="array" ref="F401">IFERROR(INDEX('Raw Data - Positions'!$H$8:$H$5924,SMALL(IF('Raw Data - Positions'!$E$8:$E$5924=$C$2,ROW('Raw Data - Positions'!$E$8:$E$5924)-7,""),ROWS($F$19:$F401))),"")</f>
        <v/>
      </c>
      <c r="G401" s="64" t="str">
        <f t="shared" si="13"/>
        <v/>
      </c>
      <c r="H401" s="32" t="str" cm="1">
        <f t="array" ref="H401">IFERROR(IF($D401="Bond",IFERROR(INDEX('Raw Data - Positions'!$I$8:$I$5924,SMALL(IF('Raw Data - Positions'!$E$8:$E$5924=$C$2,ROW('Raw Data - Positions'!$E$8:$E$5924)-7,""),ROWS($H$19:$H401))),""),$E401*$F401),"")</f>
        <v/>
      </c>
    </row>
    <row r="402" spans="4:8">
      <c r="D402" s="30" t="str">
        <f>IFERROR(VLOOKUP(B402,Benchmark!$O$2:$Q$1000,3,FALSE),"")</f>
        <v/>
      </c>
      <c r="E402" t="str" cm="1">
        <f t="array" ref="E402">IFERROR(INDEX('Raw Data - Positions'!$D$8:$D$5924,SMALL(IF('Raw Data - Positions'!$E$8:$E$5924=$C$2,ROW('Raw Data - Positions'!$E$8:$E$5924)-7,""),ROWS($E$19:$E402))),"")</f>
        <v/>
      </c>
      <c r="F402" s="1" t="str" cm="1">
        <f t="array" ref="F402">IFERROR(INDEX('Raw Data - Positions'!$H$8:$H$5924,SMALL(IF('Raw Data - Positions'!$E$8:$E$5924=$C$2,ROW('Raw Data - Positions'!$E$8:$E$5924)-7,""),ROWS($F$19:$F402))),"")</f>
        <v/>
      </c>
      <c r="G402" s="64" t="str">
        <f t="shared" si="13"/>
        <v/>
      </c>
      <c r="H402" s="32" t="str" cm="1">
        <f t="array" ref="H402">IFERROR(IF($D402="Bond",IFERROR(INDEX('Raw Data - Positions'!$I$8:$I$5924,SMALL(IF('Raw Data - Positions'!$E$8:$E$5924=$C$2,ROW('Raw Data - Positions'!$E$8:$E$5924)-7,""),ROWS($H$19:$H402))),""),$E402*$F402),"")</f>
        <v/>
      </c>
    </row>
    <row r="403" spans="4:8">
      <c r="D403" s="30" t="str">
        <f>IFERROR(VLOOKUP(B403,Benchmark!$O$2:$Q$1000,3,FALSE),"")</f>
        <v/>
      </c>
      <c r="E403" t="str" cm="1">
        <f t="array" ref="E403">IFERROR(INDEX('Raw Data - Positions'!$D$8:$D$5924,SMALL(IF('Raw Data - Positions'!$E$8:$E$5924=$C$2,ROW('Raw Data - Positions'!$E$8:$E$5924)-7,""),ROWS($E$19:$E403))),"")</f>
        <v/>
      </c>
      <c r="F403" s="1" t="str" cm="1">
        <f t="array" ref="F403">IFERROR(INDEX('Raw Data - Positions'!$H$8:$H$5924,SMALL(IF('Raw Data - Positions'!$E$8:$E$5924=$C$2,ROW('Raw Data - Positions'!$E$8:$E$5924)-7,""),ROWS($F$19:$F403))),"")</f>
        <v/>
      </c>
      <c r="G403" s="64" t="str">
        <f t="shared" ref="G403:G466" si="14">IFERROR(H403/$C$15,"")</f>
        <v/>
      </c>
      <c r="H403" s="32" t="str" cm="1">
        <f t="array" ref="H403">IFERROR(IF($D403="Bond",IFERROR(INDEX('Raw Data - Positions'!$I$8:$I$5924,SMALL(IF('Raw Data - Positions'!$E$8:$E$5924=$C$2,ROW('Raw Data - Positions'!$E$8:$E$5924)-7,""),ROWS($H$19:$H403))),""),$E403*$F403),"")</f>
        <v/>
      </c>
    </row>
    <row r="404" spans="4:8">
      <c r="D404" s="30" t="str">
        <f>IFERROR(VLOOKUP(B404,Benchmark!$O$2:$Q$1000,3,FALSE),"")</f>
        <v/>
      </c>
      <c r="E404" t="str" cm="1">
        <f t="array" ref="E404">IFERROR(INDEX('Raw Data - Positions'!$D$8:$D$5924,SMALL(IF('Raw Data - Positions'!$E$8:$E$5924=$C$2,ROW('Raw Data - Positions'!$E$8:$E$5924)-7,""),ROWS($E$19:$E404))),"")</f>
        <v/>
      </c>
      <c r="F404" s="1" t="str" cm="1">
        <f t="array" ref="F404">IFERROR(INDEX('Raw Data - Positions'!$H$8:$H$5924,SMALL(IF('Raw Data - Positions'!$E$8:$E$5924=$C$2,ROW('Raw Data - Positions'!$E$8:$E$5924)-7,""),ROWS($F$19:$F404))),"")</f>
        <v/>
      </c>
      <c r="G404" s="64" t="str">
        <f t="shared" si="14"/>
        <v/>
      </c>
      <c r="H404" s="32" t="str" cm="1">
        <f t="array" ref="H404">IFERROR(IF($D404="Bond",IFERROR(INDEX('Raw Data - Positions'!$I$8:$I$5924,SMALL(IF('Raw Data - Positions'!$E$8:$E$5924=$C$2,ROW('Raw Data - Positions'!$E$8:$E$5924)-7,""),ROWS($H$19:$H404))),""),$E404*$F404),"")</f>
        <v/>
      </c>
    </row>
    <row r="405" spans="4:8">
      <c r="D405" s="30" t="str">
        <f>IFERROR(VLOOKUP(B405,Benchmark!$O$2:$Q$1000,3,FALSE),"")</f>
        <v/>
      </c>
      <c r="E405" t="str" cm="1">
        <f t="array" ref="E405">IFERROR(INDEX('Raw Data - Positions'!$D$8:$D$5924,SMALL(IF('Raw Data - Positions'!$E$8:$E$5924=$C$2,ROW('Raw Data - Positions'!$E$8:$E$5924)-7,""),ROWS($E$19:$E405))),"")</f>
        <v/>
      </c>
      <c r="F405" s="1" t="str" cm="1">
        <f t="array" ref="F405">IFERROR(INDEX('Raw Data - Positions'!$H$8:$H$5924,SMALL(IF('Raw Data - Positions'!$E$8:$E$5924=$C$2,ROW('Raw Data - Positions'!$E$8:$E$5924)-7,""),ROWS($F$19:$F405))),"")</f>
        <v/>
      </c>
      <c r="G405" s="64" t="str">
        <f t="shared" si="14"/>
        <v/>
      </c>
      <c r="H405" s="32" t="str" cm="1">
        <f t="array" ref="H405">IFERROR(IF($D405="Bond",IFERROR(INDEX('Raw Data - Positions'!$I$8:$I$5924,SMALL(IF('Raw Data - Positions'!$E$8:$E$5924=$C$2,ROW('Raw Data - Positions'!$E$8:$E$5924)-7,""),ROWS($H$19:$H405))),""),$E405*$F405),"")</f>
        <v/>
      </c>
    </row>
    <row r="406" spans="4:8">
      <c r="D406" s="30" t="str">
        <f>IFERROR(VLOOKUP(B406,Benchmark!$O$2:$Q$1000,3,FALSE),"")</f>
        <v/>
      </c>
      <c r="E406" t="str" cm="1">
        <f t="array" ref="E406">IFERROR(INDEX('Raw Data - Positions'!$D$8:$D$5924,SMALL(IF('Raw Data - Positions'!$E$8:$E$5924=$C$2,ROW('Raw Data - Positions'!$E$8:$E$5924)-7,""),ROWS($E$19:$E406))),"")</f>
        <v/>
      </c>
      <c r="F406" s="1" t="str" cm="1">
        <f t="array" ref="F406">IFERROR(INDEX('Raw Data - Positions'!$H$8:$H$5924,SMALL(IF('Raw Data - Positions'!$E$8:$E$5924=$C$2,ROW('Raw Data - Positions'!$E$8:$E$5924)-7,""),ROWS($F$19:$F406))),"")</f>
        <v/>
      </c>
      <c r="G406" s="64" t="str">
        <f t="shared" si="14"/>
        <v/>
      </c>
      <c r="H406" s="32" t="str" cm="1">
        <f t="array" ref="H406">IFERROR(IF($D406="Bond",IFERROR(INDEX('Raw Data - Positions'!$I$8:$I$5924,SMALL(IF('Raw Data - Positions'!$E$8:$E$5924=$C$2,ROW('Raw Data - Positions'!$E$8:$E$5924)-7,""),ROWS($H$19:$H406))),""),$E406*$F406),"")</f>
        <v/>
      </c>
    </row>
    <row r="407" spans="4:8">
      <c r="D407" s="30" t="str">
        <f>IFERROR(VLOOKUP(B407,Benchmark!$O$2:$Q$1000,3,FALSE),"")</f>
        <v/>
      </c>
      <c r="E407" t="str" cm="1">
        <f t="array" ref="E407">IFERROR(INDEX('Raw Data - Positions'!$D$8:$D$5924,SMALL(IF('Raw Data - Positions'!$E$8:$E$5924=$C$2,ROW('Raw Data - Positions'!$E$8:$E$5924)-7,""),ROWS($E$19:$E407))),"")</f>
        <v/>
      </c>
      <c r="F407" s="1" t="str" cm="1">
        <f t="array" ref="F407">IFERROR(INDEX('Raw Data - Positions'!$H$8:$H$5924,SMALL(IF('Raw Data - Positions'!$E$8:$E$5924=$C$2,ROW('Raw Data - Positions'!$E$8:$E$5924)-7,""),ROWS($F$19:$F407))),"")</f>
        <v/>
      </c>
      <c r="G407" s="64" t="str">
        <f t="shared" si="14"/>
        <v/>
      </c>
      <c r="H407" s="32" t="str" cm="1">
        <f t="array" ref="H407">IFERROR(IF($D407="Bond",IFERROR(INDEX('Raw Data - Positions'!$I$8:$I$5924,SMALL(IF('Raw Data - Positions'!$E$8:$E$5924=$C$2,ROW('Raw Data - Positions'!$E$8:$E$5924)-7,""),ROWS($H$19:$H407))),""),$E407*$F407),"")</f>
        <v/>
      </c>
    </row>
    <row r="408" spans="4:8">
      <c r="D408" s="30" t="str">
        <f>IFERROR(VLOOKUP(B408,Benchmark!$O$2:$Q$1000,3,FALSE),"")</f>
        <v/>
      </c>
      <c r="E408" t="str" cm="1">
        <f t="array" ref="E408">IFERROR(INDEX('Raw Data - Positions'!$D$8:$D$5924,SMALL(IF('Raw Data - Positions'!$E$8:$E$5924=$C$2,ROW('Raw Data - Positions'!$E$8:$E$5924)-7,""),ROWS($E$19:$E408))),"")</f>
        <v/>
      </c>
      <c r="F408" s="1" t="str" cm="1">
        <f t="array" ref="F408">IFERROR(INDEX('Raw Data - Positions'!$H$8:$H$5924,SMALL(IF('Raw Data - Positions'!$E$8:$E$5924=$C$2,ROW('Raw Data - Positions'!$E$8:$E$5924)-7,""),ROWS($F$19:$F408))),"")</f>
        <v/>
      </c>
      <c r="G408" s="64" t="str">
        <f t="shared" si="14"/>
        <v/>
      </c>
      <c r="H408" s="32" t="str" cm="1">
        <f t="array" ref="H408">IFERROR(IF($D408="Bond",IFERROR(INDEX('Raw Data - Positions'!$I$8:$I$5924,SMALL(IF('Raw Data - Positions'!$E$8:$E$5924=$C$2,ROW('Raw Data - Positions'!$E$8:$E$5924)-7,""),ROWS($H$19:$H408))),""),$E408*$F408),"")</f>
        <v/>
      </c>
    </row>
    <row r="409" spans="4:8">
      <c r="D409" s="30" t="str">
        <f>IFERROR(VLOOKUP(B409,Benchmark!$O$2:$Q$1000,3,FALSE),"")</f>
        <v/>
      </c>
      <c r="E409" t="str" cm="1">
        <f t="array" ref="E409">IFERROR(INDEX('Raw Data - Positions'!$D$8:$D$5924,SMALL(IF('Raw Data - Positions'!$E$8:$E$5924=$C$2,ROW('Raw Data - Positions'!$E$8:$E$5924)-7,""),ROWS($E$19:$E409))),"")</f>
        <v/>
      </c>
      <c r="F409" s="1" t="str" cm="1">
        <f t="array" ref="F409">IFERROR(INDEX('Raw Data - Positions'!$H$8:$H$5924,SMALL(IF('Raw Data - Positions'!$E$8:$E$5924=$C$2,ROW('Raw Data - Positions'!$E$8:$E$5924)-7,""),ROWS($F$19:$F409))),"")</f>
        <v/>
      </c>
      <c r="G409" s="64" t="str">
        <f t="shared" si="14"/>
        <v/>
      </c>
      <c r="H409" s="32" t="str" cm="1">
        <f t="array" ref="H409">IFERROR(IF($D409="Bond",IFERROR(INDEX('Raw Data - Positions'!$I$8:$I$5924,SMALL(IF('Raw Data - Positions'!$E$8:$E$5924=$C$2,ROW('Raw Data - Positions'!$E$8:$E$5924)-7,""),ROWS($H$19:$H409))),""),$E409*$F409),"")</f>
        <v/>
      </c>
    </row>
    <row r="410" spans="4:8">
      <c r="D410" s="30" t="str">
        <f>IFERROR(VLOOKUP(B410,Benchmark!$O$2:$Q$1000,3,FALSE),"")</f>
        <v/>
      </c>
      <c r="E410" t="str" cm="1">
        <f t="array" ref="E410">IFERROR(INDEX('Raw Data - Positions'!$D$8:$D$5924,SMALL(IF('Raw Data - Positions'!$E$8:$E$5924=$C$2,ROW('Raw Data - Positions'!$E$8:$E$5924)-7,""),ROWS($E$19:$E410))),"")</f>
        <v/>
      </c>
      <c r="F410" s="1" t="str" cm="1">
        <f t="array" ref="F410">IFERROR(INDEX('Raw Data - Positions'!$H$8:$H$5924,SMALL(IF('Raw Data - Positions'!$E$8:$E$5924=$C$2,ROW('Raw Data - Positions'!$E$8:$E$5924)-7,""),ROWS($F$19:$F410))),"")</f>
        <v/>
      </c>
      <c r="G410" s="64" t="str">
        <f t="shared" si="14"/>
        <v/>
      </c>
      <c r="H410" s="32" t="str" cm="1">
        <f t="array" ref="H410">IFERROR(IF($D410="Bond",IFERROR(INDEX('Raw Data - Positions'!$I$8:$I$5924,SMALL(IF('Raw Data - Positions'!$E$8:$E$5924=$C$2,ROW('Raw Data - Positions'!$E$8:$E$5924)-7,""),ROWS($H$19:$H410))),""),$E410*$F410),"")</f>
        <v/>
      </c>
    </row>
    <row r="411" spans="4:8">
      <c r="D411" s="30" t="str">
        <f>IFERROR(VLOOKUP(B411,Benchmark!$O$2:$Q$1000,3,FALSE),"")</f>
        <v/>
      </c>
      <c r="E411" t="str" cm="1">
        <f t="array" ref="E411">IFERROR(INDEX('Raw Data - Positions'!$D$8:$D$5924,SMALL(IF('Raw Data - Positions'!$E$8:$E$5924=$C$2,ROW('Raw Data - Positions'!$E$8:$E$5924)-7,""),ROWS($E$19:$E411))),"")</f>
        <v/>
      </c>
      <c r="F411" s="1" t="str" cm="1">
        <f t="array" ref="F411">IFERROR(INDEX('Raw Data - Positions'!$H$8:$H$5924,SMALL(IF('Raw Data - Positions'!$E$8:$E$5924=$C$2,ROW('Raw Data - Positions'!$E$8:$E$5924)-7,""),ROWS($F$19:$F411))),"")</f>
        <v/>
      </c>
      <c r="G411" s="64" t="str">
        <f t="shared" si="14"/>
        <v/>
      </c>
      <c r="H411" s="32" t="str" cm="1">
        <f t="array" ref="H411">IFERROR(IF($D411="Bond",IFERROR(INDEX('Raw Data - Positions'!$I$8:$I$5924,SMALL(IF('Raw Data - Positions'!$E$8:$E$5924=$C$2,ROW('Raw Data - Positions'!$E$8:$E$5924)-7,""),ROWS($H$19:$H411))),""),$E411*$F411),"")</f>
        <v/>
      </c>
    </row>
    <row r="412" spans="4:8">
      <c r="D412" s="30" t="str">
        <f>IFERROR(VLOOKUP(B412,Benchmark!$O$2:$Q$1000,3,FALSE),"")</f>
        <v/>
      </c>
      <c r="E412" t="str" cm="1">
        <f t="array" ref="E412">IFERROR(INDEX('Raw Data - Positions'!$D$8:$D$5924,SMALL(IF('Raw Data - Positions'!$E$8:$E$5924=$C$2,ROW('Raw Data - Positions'!$E$8:$E$5924)-7,""),ROWS($E$19:$E412))),"")</f>
        <v/>
      </c>
      <c r="F412" s="1" t="str" cm="1">
        <f t="array" ref="F412">IFERROR(INDEX('Raw Data - Positions'!$H$8:$H$5924,SMALL(IF('Raw Data - Positions'!$E$8:$E$5924=$C$2,ROW('Raw Data - Positions'!$E$8:$E$5924)-7,""),ROWS($F$19:$F412))),"")</f>
        <v/>
      </c>
      <c r="G412" s="64" t="str">
        <f t="shared" si="14"/>
        <v/>
      </c>
      <c r="H412" s="32" t="str" cm="1">
        <f t="array" ref="H412">IFERROR(IF($D412="Bond",IFERROR(INDEX('Raw Data - Positions'!$I$8:$I$5924,SMALL(IF('Raw Data - Positions'!$E$8:$E$5924=$C$2,ROW('Raw Data - Positions'!$E$8:$E$5924)-7,""),ROWS($H$19:$H412))),""),$E412*$F412),"")</f>
        <v/>
      </c>
    </row>
    <row r="413" spans="4:8">
      <c r="D413" s="30" t="str">
        <f>IFERROR(VLOOKUP(B413,Benchmark!$O$2:$Q$1000,3,FALSE),"")</f>
        <v/>
      </c>
      <c r="E413" t="str" cm="1">
        <f t="array" ref="E413">IFERROR(INDEX('Raw Data - Positions'!$D$8:$D$5924,SMALL(IF('Raw Data - Positions'!$E$8:$E$5924=$C$2,ROW('Raw Data - Positions'!$E$8:$E$5924)-7,""),ROWS($E$19:$E413))),"")</f>
        <v/>
      </c>
      <c r="F413" s="1" t="str" cm="1">
        <f t="array" ref="F413">IFERROR(INDEX('Raw Data - Positions'!$H$8:$H$5924,SMALL(IF('Raw Data - Positions'!$E$8:$E$5924=$C$2,ROW('Raw Data - Positions'!$E$8:$E$5924)-7,""),ROWS($F$19:$F413))),"")</f>
        <v/>
      </c>
      <c r="G413" s="64" t="str">
        <f t="shared" si="14"/>
        <v/>
      </c>
      <c r="H413" s="32" t="str" cm="1">
        <f t="array" ref="H413">IFERROR(IF($D413="Bond",IFERROR(INDEX('Raw Data - Positions'!$I$8:$I$5924,SMALL(IF('Raw Data - Positions'!$E$8:$E$5924=$C$2,ROW('Raw Data - Positions'!$E$8:$E$5924)-7,""),ROWS($H$19:$H413))),""),$E413*$F413),"")</f>
        <v/>
      </c>
    </row>
    <row r="414" spans="4:8">
      <c r="D414" s="30" t="str">
        <f>IFERROR(VLOOKUP(B414,Benchmark!$O$2:$Q$1000,3,FALSE),"")</f>
        <v/>
      </c>
      <c r="E414" t="str" cm="1">
        <f t="array" ref="E414">IFERROR(INDEX('Raw Data - Positions'!$D$8:$D$5924,SMALL(IF('Raw Data - Positions'!$E$8:$E$5924=$C$2,ROW('Raw Data - Positions'!$E$8:$E$5924)-7,""),ROWS($E$19:$E414))),"")</f>
        <v/>
      </c>
      <c r="F414" s="1" t="str" cm="1">
        <f t="array" ref="F414">IFERROR(INDEX('Raw Data - Positions'!$H$8:$H$5924,SMALL(IF('Raw Data - Positions'!$E$8:$E$5924=$C$2,ROW('Raw Data - Positions'!$E$8:$E$5924)-7,""),ROWS($F$19:$F414))),"")</f>
        <v/>
      </c>
      <c r="G414" s="64" t="str">
        <f t="shared" si="14"/>
        <v/>
      </c>
      <c r="H414" s="32" t="str" cm="1">
        <f t="array" ref="H414">IFERROR(IF($D414="Bond",IFERROR(INDEX('Raw Data - Positions'!$I$8:$I$5924,SMALL(IF('Raw Data - Positions'!$E$8:$E$5924=$C$2,ROW('Raw Data - Positions'!$E$8:$E$5924)-7,""),ROWS($H$19:$H414))),""),$E414*$F414),"")</f>
        <v/>
      </c>
    </row>
    <row r="415" spans="4:8">
      <c r="D415" s="30" t="str">
        <f>IFERROR(VLOOKUP(B415,Benchmark!$O$2:$Q$1000,3,FALSE),"")</f>
        <v/>
      </c>
      <c r="E415" t="str" cm="1">
        <f t="array" ref="E415">IFERROR(INDEX('Raw Data - Positions'!$D$8:$D$5924,SMALL(IF('Raw Data - Positions'!$E$8:$E$5924=$C$2,ROW('Raw Data - Positions'!$E$8:$E$5924)-7,""),ROWS($E$19:$E415))),"")</f>
        <v/>
      </c>
      <c r="F415" s="1" t="str" cm="1">
        <f t="array" ref="F415">IFERROR(INDEX('Raw Data - Positions'!$H$8:$H$5924,SMALL(IF('Raw Data - Positions'!$E$8:$E$5924=$C$2,ROW('Raw Data - Positions'!$E$8:$E$5924)-7,""),ROWS($F$19:$F415))),"")</f>
        <v/>
      </c>
      <c r="G415" s="64" t="str">
        <f t="shared" si="14"/>
        <v/>
      </c>
      <c r="H415" s="32" t="str" cm="1">
        <f t="array" ref="H415">IFERROR(IF($D415="Bond",IFERROR(INDEX('Raw Data - Positions'!$I$8:$I$5924,SMALL(IF('Raw Data - Positions'!$E$8:$E$5924=$C$2,ROW('Raw Data - Positions'!$E$8:$E$5924)-7,""),ROWS($H$19:$H415))),""),$E415*$F415),"")</f>
        <v/>
      </c>
    </row>
    <row r="416" spans="4:8">
      <c r="D416" s="30" t="str">
        <f>IFERROR(VLOOKUP(B416,Benchmark!$O$2:$Q$1000,3,FALSE),"")</f>
        <v/>
      </c>
      <c r="E416" t="str" cm="1">
        <f t="array" ref="E416">IFERROR(INDEX('Raw Data - Positions'!$D$8:$D$5924,SMALL(IF('Raw Data - Positions'!$E$8:$E$5924=$C$2,ROW('Raw Data - Positions'!$E$8:$E$5924)-7,""),ROWS($E$19:$E416))),"")</f>
        <v/>
      </c>
      <c r="F416" s="1" t="str" cm="1">
        <f t="array" ref="F416">IFERROR(INDEX('Raw Data - Positions'!$H$8:$H$5924,SMALL(IF('Raw Data - Positions'!$E$8:$E$5924=$C$2,ROW('Raw Data - Positions'!$E$8:$E$5924)-7,""),ROWS($F$19:$F416))),"")</f>
        <v/>
      </c>
      <c r="G416" s="64" t="str">
        <f t="shared" si="14"/>
        <v/>
      </c>
      <c r="H416" s="32" t="str" cm="1">
        <f t="array" ref="H416">IFERROR(IF($D416="Bond",IFERROR(INDEX('Raw Data - Positions'!$I$8:$I$5924,SMALL(IF('Raw Data - Positions'!$E$8:$E$5924=$C$2,ROW('Raw Data - Positions'!$E$8:$E$5924)-7,""),ROWS($H$19:$H416))),""),$E416*$F416),"")</f>
        <v/>
      </c>
    </row>
    <row r="417" spans="4:8">
      <c r="D417" s="30" t="str">
        <f>IFERROR(VLOOKUP(B417,Benchmark!$O$2:$Q$1000,3,FALSE),"")</f>
        <v/>
      </c>
      <c r="E417" t="str" cm="1">
        <f t="array" ref="E417">IFERROR(INDEX('Raw Data - Positions'!$D$8:$D$5924,SMALL(IF('Raw Data - Positions'!$E$8:$E$5924=$C$2,ROW('Raw Data - Positions'!$E$8:$E$5924)-7,""),ROWS($E$19:$E417))),"")</f>
        <v/>
      </c>
      <c r="F417" s="1" t="str" cm="1">
        <f t="array" ref="F417">IFERROR(INDEX('Raw Data - Positions'!$H$8:$H$5924,SMALL(IF('Raw Data - Positions'!$E$8:$E$5924=$C$2,ROW('Raw Data - Positions'!$E$8:$E$5924)-7,""),ROWS($F$19:$F417))),"")</f>
        <v/>
      </c>
      <c r="G417" s="64" t="str">
        <f t="shared" si="14"/>
        <v/>
      </c>
      <c r="H417" s="32" t="str" cm="1">
        <f t="array" ref="H417">IFERROR(IF($D417="Bond",IFERROR(INDEX('Raw Data - Positions'!$I$8:$I$5924,SMALL(IF('Raw Data - Positions'!$E$8:$E$5924=$C$2,ROW('Raw Data - Positions'!$E$8:$E$5924)-7,""),ROWS($H$19:$H417))),""),$E417*$F417),"")</f>
        <v/>
      </c>
    </row>
    <row r="418" spans="4:8">
      <c r="D418" s="30" t="str">
        <f>IFERROR(VLOOKUP(B418,Benchmark!$O$2:$Q$1000,3,FALSE),"")</f>
        <v/>
      </c>
      <c r="E418" t="str" cm="1">
        <f t="array" ref="E418">IFERROR(INDEX('Raw Data - Positions'!$D$8:$D$5924,SMALL(IF('Raw Data - Positions'!$E$8:$E$5924=$C$2,ROW('Raw Data - Positions'!$E$8:$E$5924)-7,""),ROWS($E$19:$E418))),"")</f>
        <v/>
      </c>
      <c r="F418" s="1" t="str" cm="1">
        <f t="array" ref="F418">IFERROR(INDEX('Raw Data - Positions'!$H$8:$H$5924,SMALL(IF('Raw Data - Positions'!$E$8:$E$5924=$C$2,ROW('Raw Data - Positions'!$E$8:$E$5924)-7,""),ROWS($F$19:$F418))),"")</f>
        <v/>
      </c>
      <c r="G418" s="64" t="str">
        <f t="shared" si="14"/>
        <v/>
      </c>
      <c r="H418" s="32" t="str" cm="1">
        <f t="array" ref="H418">IFERROR(IF($D418="Bond",IFERROR(INDEX('Raw Data - Positions'!$I$8:$I$5924,SMALL(IF('Raw Data - Positions'!$E$8:$E$5924=$C$2,ROW('Raw Data - Positions'!$E$8:$E$5924)-7,""),ROWS($H$19:$H418))),""),$E418*$F418),"")</f>
        <v/>
      </c>
    </row>
    <row r="419" spans="4:8">
      <c r="D419" s="30" t="str">
        <f>IFERROR(VLOOKUP(B419,Benchmark!$O$2:$Q$1000,3,FALSE),"")</f>
        <v/>
      </c>
      <c r="E419" t="str" cm="1">
        <f t="array" ref="E419">IFERROR(INDEX('Raw Data - Positions'!$D$8:$D$5924,SMALL(IF('Raw Data - Positions'!$E$8:$E$5924=$C$2,ROW('Raw Data - Positions'!$E$8:$E$5924)-7,""),ROWS($E$19:$E419))),"")</f>
        <v/>
      </c>
      <c r="F419" s="1" t="str" cm="1">
        <f t="array" ref="F419">IFERROR(INDEX('Raw Data - Positions'!$H$8:$H$5924,SMALL(IF('Raw Data - Positions'!$E$8:$E$5924=$C$2,ROW('Raw Data - Positions'!$E$8:$E$5924)-7,""),ROWS($F$19:$F419))),"")</f>
        <v/>
      </c>
      <c r="G419" s="64" t="str">
        <f t="shared" si="14"/>
        <v/>
      </c>
      <c r="H419" s="32" t="str" cm="1">
        <f t="array" ref="H419">IFERROR(IF($D419="Bond",IFERROR(INDEX('Raw Data - Positions'!$I$8:$I$5924,SMALL(IF('Raw Data - Positions'!$E$8:$E$5924=$C$2,ROW('Raw Data - Positions'!$E$8:$E$5924)-7,""),ROWS($H$19:$H419))),""),$E419*$F419),"")</f>
        <v/>
      </c>
    </row>
    <row r="420" spans="4:8">
      <c r="D420" s="30" t="str">
        <f>IFERROR(VLOOKUP(B420,Benchmark!$O$2:$Q$1000,3,FALSE),"")</f>
        <v/>
      </c>
      <c r="E420" t="str" cm="1">
        <f t="array" ref="E420">IFERROR(INDEX('Raw Data - Positions'!$D$8:$D$5924,SMALL(IF('Raw Data - Positions'!$E$8:$E$5924=$C$2,ROW('Raw Data - Positions'!$E$8:$E$5924)-7,""),ROWS($E$19:$E420))),"")</f>
        <v/>
      </c>
      <c r="F420" s="1" t="str" cm="1">
        <f t="array" ref="F420">IFERROR(INDEX('Raw Data - Positions'!$H$8:$H$5924,SMALL(IF('Raw Data - Positions'!$E$8:$E$5924=$C$2,ROW('Raw Data - Positions'!$E$8:$E$5924)-7,""),ROWS($F$19:$F420))),"")</f>
        <v/>
      </c>
      <c r="G420" s="64" t="str">
        <f t="shared" si="14"/>
        <v/>
      </c>
      <c r="H420" s="32" t="str" cm="1">
        <f t="array" ref="H420">IFERROR(IF($D420="Bond",IFERROR(INDEX('Raw Data - Positions'!$I$8:$I$5924,SMALL(IF('Raw Data - Positions'!$E$8:$E$5924=$C$2,ROW('Raw Data - Positions'!$E$8:$E$5924)-7,""),ROWS($H$19:$H420))),""),$E420*$F420),"")</f>
        <v/>
      </c>
    </row>
    <row r="421" spans="4:8">
      <c r="D421" s="30" t="str">
        <f>IFERROR(VLOOKUP(B421,Benchmark!$O$2:$Q$1000,3,FALSE),"")</f>
        <v/>
      </c>
      <c r="E421" t="str" cm="1">
        <f t="array" ref="E421">IFERROR(INDEX('Raw Data - Positions'!$D$8:$D$5924,SMALL(IF('Raw Data - Positions'!$E$8:$E$5924=$C$2,ROW('Raw Data - Positions'!$E$8:$E$5924)-7,""),ROWS($E$19:$E421))),"")</f>
        <v/>
      </c>
      <c r="F421" s="1" t="str" cm="1">
        <f t="array" ref="F421">IFERROR(INDEX('Raw Data - Positions'!$H$8:$H$5924,SMALL(IF('Raw Data - Positions'!$E$8:$E$5924=$C$2,ROW('Raw Data - Positions'!$E$8:$E$5924)-7,""),ROWS($F$19:$F421))),"")</f>
        <v/>
      </c>
      <c r="G421" s="64" t="str">
        <f t="shared" si="14"/>
        <v/>
      </c>
      <c r="H421" s="32" t="str" cm="1">
        <f t="array" ref="H421">IFERROR(IF($D421="Bond",IFERROR(INDEX('Raw Data - Positions'!$I$8:$I$5924,SMALL(IF('Raw Data - Positions'!$E$8:$E$5924=$C$2,ROW('Raw Data - Positions'!$E$8:$E$5924)-7,""),ROWS($H$19:$H421))),""),$E421*$F421),"")</f>
        <v/>
      </c>
    </row>
    <row r="422" spans="4:8">
      <c r="D422" s="30" t="str">
        <f>IFERROR(VLOOKUP(B422,Benchmark!$O$2:$Q$1000,3,FALSE),"")</f>
        <v/>
      </c>
      <c r="E422" t="str" cm="1">
        <f t="array" ref="E422">IFERROR(INDEX('Raw Data - Positions'!$D$8:$D$5924,SMALL(IF('Raw Data - Positions'!$E$8:$E$5924=$C$2,ROW('Raw Data - Positions'!$E$8:$E$5924)-7,""),ROWS($E$19:$E422))),"")</f>
        <v/>
      </c>
      <c r="F422" s="1" t="str" cm="1">
        <f t="array" ref="F422">IFERROR(INDEX('Raw Data - Positions'!$H$8:$H$5924,SMALL(IF('Raw Data - Positions'!$E$8:$E$5924=$C$2,ROW('Raw Data - Positions'!$E$8:$E$5924)-7,""),ROWS($F$19:$F422))),"")</f>
        <v/>
      </c>
      <c r="G422" s="64" t="str">
        <f t="shared" si="14"/>
        <v/>
      </c>
      <c r="H422" s="32" t="str" cm="1">
        <f t="array" ref="H422">IFERROR(IF($D422="Bond",IFERROR(INDEX('Raw Data - Positions'!$I$8:$I$5924,SMALL(IF('Raw Data - Positions'!$E$8:$E$5924=$C$2,ROW('Raw Data - Positions'!$E$8:$E$5924)-7,""),ROWS($H$19:$H422))),""),$E422*$F422),"")</f>
        <v/>
      </c>
    </row>
    <row r="423" spans="4:8">
      <c r="D423" s="30" t="str">
        <f>IFERROR(VLOOKUP(B423,Benchmark!$O$2:$Q$1000,3,FALSE),"")</f>
        <v/>
      </c>
      <c r="E423" t="str" cm="1">
        <f t="array" ref="E423">IFERROR(INDEX('Raw Data - Positions'!$D$8:$D$5924,SMALL(IF('Raw Data - Positions'!$E$8:$E$5924=$C$2,ROW('Raw Data - Positions'!$E$8:$E$5924)-7,""),ROWS($E$19:$E423))),"")</f>
        <v/>
      </c>
      <c r="F423" s="1" t="str" cm="1">
        <f t="array" ref="F423">IFERROR(INDEX('Raw Data - Positions'!$H$8:$H$5924,SMALL(IF('Raw Data - Positions'!$E$8:$E$5924=$C$2,ROW('Raw Data - Positions'!$E$8:$E$5924)-7,""),ROWS($F$19:$F423))),"")</f>
        <v/>
      </c>
      <c r="G423" s="64" t="str">
        <f t="shared" si="14"/>
        <v/>
      </c>
      <c r="H423" s="32" t="str" cm="1">
        <f t="array" ref="H423">IFERROR(IF($D423="Bond",IFERROR(INDEX('Raw Data - Positions'!$I$8:$I$5924,SMALL(IF('Raw Data - Positions'!$E$8:$E$5924=$C$2,ROW('Raw Data - Positions'!$E$8:$E$5924)-7,""),ROWS($H$19:$H423))),""),$E423*$F423),"")</f>
        <v/>
      </c>
    </row>
    <row r="424" spans="4:8">
      <c r="D424" s="30" t="str">
        <f>IFERROR(VLOOKUP(B424,Benchmark!$O$2:$Q$1000,3,FALSE),"")</f>
        <v/>
      </c>
      <c r="E424" t="str" cm="1">
        <f t="array" ref="E424">IFERROR(INDEX('Raw Data - Positions'!$D$8:$D$5924,SMALL(IF('Raw Data - Positions'!$E$8:$E$5924=$C$2,ROW('Raw Data - Positions'!$E$8:$E$5924)-7,""),ROWS($E$19:$E424))),"")</f>
        <v/>
      </c>
      <c r="F424" s="1" t="str" cm="1">
        <f t="array" ref="F424">IFERROR(INDEX('Raw Data - Positions'!$H$8:$H$5924,SMALL(IF('Raw Data - Positions'!$E$8:$E$5924=$C$2,ROW('Raw Data - Positions'!$E$8:$E$5924)-7,""),ROWS($F$19:$F424))),"")</f>
        <v/>
      </c>
      <c r="G424" s="64" t="str">
        <f t="shared" si="14"/>
        <v/>
      </c>
      <c r="H424" s="32" t="str" cm="1">
        <f t="array" ref="H424">IFERROR(IF($D424="Bond",IFERROR(INDEX('Raw Data - Positions'!$I$8:$I$5924,SMALL(IF('Raw Data - Positions'!$E$8:$E$5924=$C$2,ROW('Raw Data - Positions'!$E$8:$E$5924)-7,""),ROWS($H$19:$H424))),""),$E424*$F424),"")</f>
        <v/>
      </c>
    </row>
    <row r="425" spans="4:8">
      <c r="D425" s="30" t="str">
        <f>IFERROR(VLOOKUP(B425,Benchmark!$O$2:$Q$1000,3,FALSE),"")</f>
        <v/>
      </c>
      <c r="E425" t="str" cm="1">
        <f t="array" ref="E425">IFERROR(INDEX('Raw Data - Positions'!$D$8:$D$5924,SMALL(IF('Raw Data - Positions'!$E$8:$E$5924=$C$2,ROW('Raw Data - Positions'!$E$8:$E$5924)-7,""),ROWS($E$19:$E425))),"")</f>
        <v/>
      </c>
      <c r="F425" s="1" t="str" cm="1">
        <f t="array" ref="F425">IFERROR(INDEX('Raw Data - Positions'!$H$8:$H$5924,SMALL(IF('Raw Data - Positions'!$E$8:$E$5924=$C$2,ROW('Raw Data - Positions'!$E$8:$E$5924)-7,""),ROWS($F$19:$F425))),"")</f>
        <v/>
      </c>
      <c r="G425" s="64" t="str">
        <f t="shared" si="14"/>
        <v/>
      </c>
      <c r="H425" s="32" t="str" cm="1">
        <f t="array" ref="H425">IFERROR(IF($D425="Bond",IFERROR(INDEX('Raw Data - Positions'!$I$8:$I$5924,SMALL(IF('Raw Data - Positions'!$E$8:$E$5924=$C$2,ROW('Raw Data - Positions'!$E$8:$E$5924)-7,""),ROWS($H$19:$H425))),""),$E425*$F425),"")</f>
        <v/>
      </c>
    </row>
    <row r="426" spans="4:8">
      <c r="D426" s="30" t="str">
        <f>IFERROR(VLOOKUP(B426,Benchmark!$O$2:$Q$1000,3,FALSE),"")</f>
        <v/>
      </c>
      <c r="E426" t="str" cm="1">
        <f t="array" ref="E426">IFERROR(INDEX('Raw Data - Positions'!$D$8:$D$5924,SMALL(IF('Raw Data - Positions'!$E$8:$E$5924=$C$2,ROW('Raw Data - Positions'!$E$8:$E$5924)-7,""),ROWS($E$19:$E426))),"")</f>
        <v/>
      </c>
      <c r="F426" s="1" t="str" cm="1">
        <f t="array" ref="F426">IFERROR(INDEX('Raw Data - Positions'!$H$8:$H$5924,SMALL(IF('Raw Data - Positions'!$E$8:$E$5924=$C$2,ROW('Raw Data - Positions'!$E$8:$E$5924)-7,""),ROWS($F$19:$F426))),"")</f>
        <v/>
      </c>
      <c r="G426" s="64" t="str">
        <f t="shared" si="14"/>
        <v/>
      </c>
      <c r="H426" s="32" t="str" cm="1">
        <f t="array" ref="H426">IFERROR(IF($D426="Bond",IFERROR(INDEX('Raw Data - Positions'!$I$8:$I$5924,SMALL(IF('Raw Data - Positions'!$E$8:$E$5924=$C$2,ROW('Raw Data - Positions'!$E$8:$E$5924)-7,""),ROWS($H$19:$H426))),""),$E426*$F426),"")</f>
        <v/>
      </c>
    </row>
    <row r="427" spans="4:8">
      <c r="D427" s="30" t="str">
        <f>IFERROR(VLOOKUP(B427,Benchmark!$O$2:$Q$1000,3,FALSE),"")</f>
        <v/>
      </c>
      <c r="E427" t="str" cm="1">
        <f t="array" ref="E427">IFERROR(INDEX('Raw Data - Positions'!$D$8:$D$5924,SMALL(IF('Raw Data - Positions'!$E$8:$E$5924=$C$2,ROW('Raw Data - Positions'!$E$8:$E$5924)-7,""),ROWS($E$19:$E427))),"")</f>
        <v/>
      </c>
      <c r="F427" s="1" t="str" cm="1">
        <f t="array" ref="F427">IFERROR(INDEX('Raw Data - Positions'!$H$8:$H$5924,SMALL(IF('Raw Data - Positions'!$E$8:$E$5924=$C$2,ROW('Raw Data - Positions'!$E$8:$E$5924)-7,""),ROWS($F$19:$F427))),"")</f>
        <v/>
      </c>
      <c r="G427" s="64" t="str">
        <f t="shared" si="14"/>
        <v/>
      </c>
      <c r="H427" s="32" t="str" cm="1">
        <f t="array" ref="H427">IFERROR(IF($D427="Bond",IFERROR(INDEX('Raw Data - Positions'!$I$8:$I$5924,SMALL(IF('Raw Data - Positions'!$E$8:$E$5924=$C$2,ROW('Raw Data - Positions'!$E$8:$E$5924)-7,""),ROWS($H$19:$H427))),""),$E427*$F427),"")</f>
        <v/>
      </c>
    </row>
    <row r="428" spans="4:8">
      <c r="D428" s="30" t="str">
        <f>IFERROR(VLOOKUP(B428,Benchmark!$O$2:$Q$1000,3,FALSE),"")</f>
        <v/>
      </c>
      <c r="E428" t="str" cm="1">
        <f t="array" ref="E428">IFERROR(INDEX('Raw Data - Positions'!$D$8:$D$5924,SMALL(IF('Raw Data - Positions'!$E$8:$E$5924=$C$2,ROW('Raw Data - Positions'!$E$8:$E$5924)-7,""),ROWS($E$19:$E428))),"")</f>
        <v/>
      </c>
      <c r="F428" s="1" t="str" cm="1">
        <f t="array" ref="F428">IFERROR(INDEX('Raw Data - Positions'!$H$8:$H$5924,SMALL(IF('Raw Data - Positions'!$E$8:$E$5924=$C$2,ROW('Raw Data - Positions'!$E$8:$E$5924)-7,""),ROWS($F$19:$F428))),"")</f>
        <v/>
      </c>
      <c r="G428" s="64" t="str">
        <f t="shared" si="14"/>
        <v/>
      </c>
      <c r="H428" s="32" t="str" cm="1">
        <f t="array" ref="H428">IFERROR(IF($D428="Bond",IFERROR(INDEX('Raw Data - Positions'!$I$8:$I$5924,SMALL(IF('Raw Data - Positions'!$E$8:$E$5924=$C$2,ROW('Raw Data - Positions'!$E$8:$E$5924)-7,""),ROWS($H$19:$H428))),""),$E428*$F428),"")</f>
        <v/>
      </c>
    </row>
    <row r="429" spans="4:8">
      <c r="D429" s="30" t="str">
        <f>IFERROR(VLOOKUP(B429,Benchmark!$O$2:$Q$1000,3,FALSE),"")</f>
        <v/>
      </c>
      <c r="E429" t="str" cm="1">
        <f t="array" ref="E429">IFERROR(INDEX('Raw Data - Positions'!$D$8:$D$5924,SMALL(IF('Raw Data - Positions'!$E$8:$E$5924=$C$2,ROW('Raw Data - Positions'!$E$8:$E$5924)-7,""),ROWS($E$19:$E429))),"")</f>
        <v/>
      </c>
      <c r="F429" s="1" t="str" cm="1">
        <f t="array" ref="F429">IFERROR(INDEX('Raw Data - Positions'!$H$8:$H$5924,SMALL(IF('Raw Data - Positions'!$E$8:$E$5924=$C$2,ROW('Raw Data - Positions'!$E$8:$E$5924)-7,""),ROWS($F$19:$F429))),"")</f>
        <v/>
      </c>
      <c r="G429" s="64" t="str">
        <f t="shared" si="14"/>
        <v/>
      </c>
      <c r="H429" s="32" t="str" cm="1">
        <f t="array" ref="H429">IFERROR(IF($D429="Bond",IFERROR(INDEX('Raw Data - Positions'!$I$8:$I$5924,SMALL(IF('Raw Data - Positions'!$E$8:$E$5924=$C$2,ROW('Raw Data - Positions'!$E$8:$E$5924)-7,""),ROWS($H$19:$H429))),""),$E429*$F429),"")</f>
        <v/>
      </c>
    </row>
    <row r="430" spans="4:8">
      <c r="D430" s="30" t="str">
        <f>IFERROR(VLOOKUP(B430,Benchmark!$O$2:$Q$1000,3,FALSE),"")</f>
        <v/>
      </c>
      <c r="E430" t="str" cm="1">
        <f t="array" ref="E430">IFERROR(INDEX('Raw Data - Positions'!$D$8:$D$5924,SMALL(IF('Raw Data - Positions'!$E$8:$E$5924=$C$2,ROW('Raw Data - Positions'!$E$8:$E$5924)-7,""),ROWS($E$19:$E430))),"")</f>
        <v/>
      </c>
      <c r="F430" s="1" t="str" cm="1">
        <f t="array" ref="F430">IFERROR(INDEX('Raw Data - Positions'!$H$8:$H$5924,SMALL(IF('Raw Data - Positions'!$E$8:$E$5924=$C$2,ROW('Raw Data - Positions'!$E$8:$E$5924)-7,""),ROWS($F$19:$F430))),"")</f>
        <v/>
      </c>
      <c r="G430" s="64" t="str">
        <f t="shared" si="14"/>
        <v/>
      </c>
      <c r="H430" s="32" t="str" cm="1">
        <f t="array" ref="H430">IFERROR(IF($D430="Bond",IFERROR(INDEX('Raw Data - Positions'!$I$8:$I$5924,SMALL(IF('Raw Data - Positions'!$E$8:$E$5924=$C$2,ROW('Raw Data - Positions'!$E$8:$E$5924)-7,""),ROWS($H$19:$H430))),""),$E430*$F430),"")</f>
        <v/>
      </c>
    </row>
    <row r="431" spans="4:8">
      <c r="D431" s="30" t="str">
        <f>IFERROR(VLOOKUP(B431,Benchmark!$O$2:$Q$1000,3,FALSE),"")</f>
        <v/>
      </c>
      <c r="E431" t="str" cm="1">
        <f t="array" ref="E431">IFERROR(INDEX('Raw Data - Positions'!$D$8:$D$5924,SMALL(IF('Raw Data - Positions'!$E$8:$E$5924=$C$2,ROW('Raw Data - Positions'!$E$8:$E$5924)-7,""),ROWS($E$19:$E431))),"")</f>
        <v/>
      </c>
      <c r="F431" s="1" t="str" cm="1">
        <f t="array" ref="F431">IFERROR(INDEX('Raw Data - Positions'!$H$8:$H$5924,SMALL(IF('Raw Data - Positions'!$E$8:$E$5924=$C$2,ROW('Raw Data - Positions'!$E$8:$E$5924)-7,""),ROWS($F$19:$F431))),"")</f>
        <v/>
      </c>
      <c r="G431" s="64" t="str">
        <f t="shared" si="14"/>
        <v/>
      </c>
      <c r="H431" s="32" t="str" cm="1">
        <f t="array" ref="H431">IFERROR(IF($D431="Bond",IFERROR(INDEX('Raw Data - Positions'!$I$8:$I$5924,SMALL(IF('Raw Data - Positions'!$E$8:$E$5924=$C$2,ROW('Raw Data - Positions'!$E$8:$E$5924)-7,""),ROWS($H$19:$H431))),""),$E431*$F431),"")</f>
        <v/>
      </c>
    </row>
    <row r="432" spans="4:8">
      <c r="D432" s="30" t="str">
        <f>IFERROR(VLOOKUP(B432,Benchmark!$O$2:$Q$1000,3,FALSE),"")</f>
        <v/>
      </c>
      <c r="E432" t="str" cm="1">
        <f t="array" ref="E432">IFERROR(INDEX('Raw Data - Positions'!$D$8:$D$5924,SMALL(IF('Raw Data - Positions'!$E$8:$E$5924=$C$2,ROW('Raw Data - Positions'!$E$8:$E$5924)-7,""),ROWS($E$19:$E432))),"")</f>
        <v/>
      </c>
      <c r="F432" s="1" t="str" cm="1">
        <f t="array" ref="F432">IFERROR(INDEX('Raw Data - Positions'!$H$8:$H$5924,SMALL(IF('Raw Data - Positions'!$E$8:$E$5924=$C$2,ROW('Raw Data - Positions'!$E$8:$E$5924)-7,""),ROWS($F$19:$F432))),"")</f>
        <v/>
      </c>
      <c r="G432" s="64" t="str">
        <f t="shared" si="14"/>
        <v/>
      </c>
      <c r="H432" s="32" t="str" cm="1">
        <f t="array" ref="H432">IFERROR(IF($D432="Bond",IFERROR(INDEX('Raw Data - Positions'!$I$8:$I$5924,SMALL(IF('Raw Data - Positions'!$E$8:$E$5924=$C$2,ROW('Raw Data - Positions'!$E$8:$E$5924)-7,""),ROWS($H$19:$H432))),""),$E432*$F432),"")</f>
        <v/>
      </c>
    </row>
    <row r="433" spans="4:8">
      <c r="D433" s="30" t="str">
        <f>IFERROR(VLOOKUP(B433,Benchmark!$O$2:$Q$1000,3,FALSE),"")</f>
        <v/>
      </c>
      <c r="E433" t="str" cm="1">
        <f t="array" ref="E433">IFERROR(INDEX('Raw Data - Positions'!$D$8:$D$5924,SMALL(IF('Raw Data - Positions'!$E$8:$E$5924=$C$2,ROW('Raw Data - Positions'!$E$8:$E$5924)-7,""),ROWS($E$19:$E433))),"")</f>
        <v/>
      </c>
      <c r="F433" s="1" t="str" cm="1">
        <f t="array" ref="F433">IFERROR(INDEX('Raw Data - Positions'!$H$8:$H$5924,SMALL(IF('Raw Data - Positions'!$E$8:$E$5924=$C$2,ROW('Raw Data - Positions'!$E$8:$E$5924)-7,""),ROWS($F$19:$F433))),"")</f>
        <v/>
      </c>
      <c r="G433" s="64" t="str">
        <f t="shared" si="14"/>
        <v/>
      </c>
      <c r="H433" s="32" t="str" cm="1">
        <f t="array" ref="H433">IFERROR(IF($D433="Bond",IFERROR(INDEX('Raw Data - Positions'!$I$8:$I$5924,SMALL(IF('Raw Data - Positions'!$E$8:$E$5924=$C$2,ROW('Raw Data - Positions'!$E$8:$E$5924)-7,""),ROWS($H$19:$H433))),""),$E433*$F433),"")</f>
        <v/>
      </c>
    </row>
    <row r="434" spans="4:8">
      <c r="D434" s="30" t="str">
        <f>IFERROR(VLOOKUP(B434,Benchmark!$O$2:$Q$1000,3,FALSE),"")</f>
        <v/>
      </c>
      <c r="E434" t="str" cm="1">
        <f t="array" ref="E434">IFERROR(INDEX('Raw Data - Positions'!$D$8:$D$5924,SMALL(IF('Raw Data - Positions'!$E$8:$E$5924=$C$2,ROW('Raw Data - Positions'!$E$8:$E$5924)-7,""),ROWS($E$19:$E434))),"")</f>
        <v/>
      </c>
      <c r="F434" s="1" t="str" cm="1">
        <f t="array" ref="F434">IFERROR(INDEX('Raw Data - Positions'!$H$8:$H$5924,SMALL(IF('Raw Data - Positions'!$E$8:$E$5924=$C$2,ROW('Raw Data - Positions'!$E$8:$E$5924)-7,""),ROWS($F$19:$F434))),"")</f>
        <v/>
      </c>
      <c r="G434" s="64" t="str">
        <f t="shared" si="14"/>
        <v/>
      </c>
      <c r="H434" s="32" t="str" cm="1">
        <f t="array" ref="H434">IFERROR(IF($D434="Bond",IFERROR(INDEX('Raw Data - Positions'!$I$8:$I$5924,SMALL(IF('Raw Data - Positions'!$E$8:$E$5924=$C$2,ROW('Raw Data - Positions'!$E$8:$E$5924)-7,""),ROWS($H$19:$H434))),""),$E434*$F434),"")</f>
        <v/>
      </c>
    </row>
    <row r="435" spans="4:8">
      <c r="D435" s="30" t="str">
        <f>IFERROR(VLOOKUP(B435,Benchmark!$O$2:$Q$1000,3,FALSE),"")</f>
        <v/>
      </c>
      <c r="E435" t="str" cm="1">
        <f t="array" ref="E435">IFERROR(INDEX('Raw Data - Positions'!$D$8:$D$5924,SMALL(IF('Raw Data - Positions'!$E$8:$E$5924=$C$2,ROW('Raw Data - Positions'!$E$8:$E$5924)-7,""),ROWS($E$19:$E435))),"")</f>
        <v/>
      </c>
      <c r="F435" s="1" t="str" cm="1">
        <f t="array" ref="F435">IFERROR(INDEX('Raw Data - Positions'!$H$8:$H$5924,SMALL(IF('Raw Data - Positions'!$E$8:$E$5924=$C$2,ROW('Raw Data - Positions'!$E$8:$E$5924)-7,""),ROWS($F$19:$F435))),"")</f>
        <v/>
      </c>
      <c r="G435" s="64" t="str">
        <f t="shared" si="14"/>
        <v/>
      </c>
      <c r="H435" s="32" t="str" cm="1">
        <f t="array" ref="H435">IFERROR(IF($D435="Bond",IFERROR(INDEX('Raw Data - Positions'!$I$8:$I$5924,SMALL(IF('Raw Data - Positions'!$E$8:$E$5924=$C$2,ROW('Raw Data - Positions'!$E$8:$E$5924)-7,""),ROWS($H$19:$H435))),""),$E435*$F435),"")</f>
        <v/>
      </c>
    </row>
    <row r="436" spans="4:8">
      <c r="D436" s="30" t="str">
        <f>IFERROR(VLOOKUP(B436,Benchmark!$O$2:$Q$1000,3,FALSE),"")</f>
        <v/>
      </c>
      <c r="E436" t="str" cm="1">
        <f t="array" ref="E436">IFERROR(INDEX('Raw Data - Positions'!$D$8:$D$5924,SMALL(IF('Raw Data - Positions'!$E$8:$E$5924=$C$2,ROW('Raw Data - Positions'!$E$8:$E$5924)-7,""),ROWS($E$19:$E436))),"")</f>
        <v/>
      </c>
      <c r="F436" s="1" t="str" cm="1">
        <f t="array" ref="F436">IFERROR(INDEX('Raw Data - Positions'!$H$8:$H$5924,SMALL(IF('Raw Data - Positions'!$E$8:$E$5924=$C$2,ROW('Raw Data - Positions'!$E$8:$E$5924)-7,""),ROWS($F$19:$F436))),"")</f>
        <v/>
      </c>
      <c r="G436" s="64" t="str">
        <f t="shared" si="14"/>
        <v/>
      </c>
      <c r="H436" s="32" t="str" cm="1">
        <f t="array" ref="H436">IFERROR(IF($D436="Bond",IFERROR(INDEX('Raw Data - Positions'!$I$8:$I$5924,SMALL(IF('Raw Data - Positions'!$E$8:$E$5924=$C$2,ROW('Raw Data - Positions'!$E$8:$E$5924)-7,""),ROWS($H$19:$H436))),""),$E436*$F436),"")</f>
        <v/>
      </c>
    </row>
    <row r="437" spans="4:8">
      <c r="D437" s="30" t="str">
        <f>IFERROR(VLOOKUP(B437,Benchmark!$O$2:$Q$1000,3,FALSE),"")</f>
        <v/>
      </c>
      <c r="E437" t="str" cm="1">
        <f t="array" ref="E437">IFERROR(INDEX('Raw Data - Positions'!$D$8:$D$5924,SMALL(IF('Raw Data - Positions'!$E$8:$E$5924=$C$2,ROW('Raw Data - Positions'!$E$8:$E$5924)-7,""),ROWS($E$19:$E437))),"")</f>
        <v/>
      </c>
      <c r="F437" s="1" t="str" cm="1">
        <f t="array" ref="F437">IFERROR(INDEX('Raw Data - Positions'!$H$8:$H$5924,SMALL(IF('Raw Data - Positions'!$E$8:$E$5924=$C$2,ROW('Raw Data - Positions'!$E$8:$E$5924)-7,""),ROWS($F$19:$F437))),"")</f>
        <v/>
      </c>
      <c r="G437" s="64" t="str">
        <f t="shared" si="14"/>
        <v/>
      </c>
      <c r="H437" s="32" t="str" cm="1">
        <f t="array" ref="H437">IFERROR(IF($D437="Bond",IFERROR(INDEX('Raw Data - Positions'!$I$8:$I$5924,SMALL(IF('Raw Data - Positions'!$E$8:$E$5924=$C$2,ROW('Raw Data - Positions'!$E$8:$E$5924)-7,""),ROWS($H$19:$H437))),""),$E437*$F437),"")</f>
        <v/>
      </c>
    </row>
    <row r="438" spans="4:8">
      <c r="D438" s="30" t="str">
        <f>IFERROR(VLOOKUP(B438,Benchmark!$O$2:$Q$1000,3,FALSE),"")</f>
        <v/>
      </c>
      <c r="E438" t="str" cm="1">
        <f t="array" ref="E438">IFERROR(INDEX('Raw Data - Positions'!$D$8:$D$5924,SMALL(IF('Raw Data - Positions'!$E$8:$E$5924=$C$2,ROW('Raw Data - Positions'!$E$8:$E$5924)-7,""),ROWS($E$19:$E438))),"")</f>
        <v/>
      </c>
      <c r="F438" s="1" t="str" cm="1">
        <f t="array" ref="F438">IFERROR(INDEX('Raw Data - Positions'!$H$8:$H$5924,SMALL(IF('Raw Data - Positions'!$E$8:$E$5924=$C$2,ROW('Raw Data - Positions'!$E$8:$E$5924)-7,""),ROWS($F$19:$F438))),"")</f>
        <v/>
      </c>
      <c r="G438" s="64" t="str">
        <f t="shared" si="14"/>
        <v/>
      </c>
      <c r="H438" s="32" t="str" cm="1">
        <f t="array" ref="H438">IFERROR(IF($D438="Bond",IFERROR(INDEX('Raw Data - Positions'!$I$8:$I$5924,SMALL(IF('Raw Data - Positions'!$E$8:$E$5924=$C$2,ROW('Raw Data - Positions'!$E$8:$E$5924)-7,""),ROWS($H$19:$H438))),""),$E438*$F438),"")</f>
        <v/>
      </c>
    </row>
    <row r="439" spans="4:8">
      <c r="D439" s="30" t="str">
        <f>IFERROR(VLOOKUP(B439,Benchmark!$O$2:$Q$1000,3,FALSE),"")</f>
        <v/>
      </c>
      <c r="E439" t="str" cm="1">
        <f t="array" ref="E439">IFERROR(INDEX('Raw Data - Positions'!$D$8:$D$5924,SMALL(IF('Raw Data - Positions'!$E$8:$E$5924=$C$2,ROW('Raw Data - Positions'!$E$8:$E$5924)-7,""),ROWS($E$19:$E439))),"")</f>
        <v/>
      </c>
      <c r="F439" s="1" t="str" cm="1">
        <f t="array" ref="F439">IFERROR(INDEX('Raw Data - Positions'!$H$8:$H$5924,SMALL(IF('Raw Data - Positions'!$E$8:$E$5924=$C$2,ROW('Raw Data - Positions'!$E$8:$E$5924)-7,""),ROWS($F$19:$F439))),"")</f>
        <v/>
      </c>
      <c r="G439" s="64" t="str">
        <f t="shared" si="14"/>
        <v/>
      </c>
      <c r="H439" s="32" t="str" cm="1">
        <f t="array" ref="H439">IFERROR(IF($D439="Bond",IFERROR(INDEX('Raw Data - Positions'!$I$8:$I$5924,SMALL(IF('Raw Data - Positions'!$E$8:$E$5924=$C$2,ROW('Raw Data - Positions'!$E$8:$E$5924)-7,""),ROWS($H$19:$H439))),""),$E439*$F439),"")</f>
        <v/>
      </c>
    </row>
    <row r="440" spans="4:8">
      <c r="D440" s="30" t="str">
        <f>IFERROR(VLOOKUP(B440,Benchmark!$O$2:$Q$1000,3,FALSE),"")</f>
        <v/>
      </c>
      <c r="E440" t="str" cm="1">
        <f t="array" ref="E440">IFERROR(INDEX('Raw Data - Positions'!$D$8:$D$5924,SMALL(IF('Raw Data - Positions'!$E$8:$E$5924=$C$2,ROW('Raw Data - Positions'!$E$8:$E$5924)-7,""),ROWS($E$19:$E440))),"")</f>
        <v/>
      </c>
      <c r="F440" s="1" t="str" cm="1">
        <f t="array" ref="F440">IFERROR(INDEX('Raw Data - Positions'!$H$8:$H$5924,SMALL(IF('Raw Data - Positions'!$E$8:$E$5924=$C$2,ROW('Raw Data - Positions'!$E$8:$E$5924)-7,""),ROWS($F$19:$F440))),"")</f>
        <v/>
      </c>
      <c r="G440" s="64" t="str">
        <f t="shared" si="14"/>
        <v/>
      </c>
      <c r="H440" s="32" t="str" cm="1">
        <f t="array" ref="H440">IFERROR(IF($D440="Bond",IFERROR(INDEX('Raw Data - Positions'!$I$8:$I$5924,SMALL(IF('Raw Data - Positions'!$E$8:$E$5924=$C$2,ROW('Raw Data - Positions'!$E$8:$E$5924)-7,""),ROWS($H$19:$H440))),""),$E440*$F440),"")</f>
        <v/>
      </c>
    </row>
    <row r="441" spans="4:8">
      <c r="D441" s="30" t="str">
        <f>IFERROR(VLOOKUP(B441,Benchmark!$O$2:$Q$1000,3,FALSE),"")</f>
        <v/>
      </c>
      <c r="E441" t="str" cm="1">
        <f t="array" ref="E441">IFERROR(INDEX('Raw Data - Positions'!$D$8:$D$5924,SMALL(IF('Raw Data - Positions'!$E$8:$E$5924=$C$2,ROW('Raw Data - Positions'!$E$8:$E$5924)-7,""),ROWS($E$19:$E441))),"")</f>
        <v/>
      </c>
      <c r="F441" s="1" t="str" cm="1">
        <f t="array" ref="F441">IFERROR(INDEX('Raw Data - Positions'!$H$8:$H$5924,SMALL(IF('Raw Data - Positions'!$E$8:$E$5924=$C$2,ROW('Raw Data - Positions'!$E$8:$E$5924)-7,""),ROWS($F$19:$F441))),"")</f>
        <v/>
      </c>
      <c r="G441" s="64" t="str">
        <f t="shared" si="14"/>
        <v/>
      </c>
      <c r="H441" s="32" t="str" cm="1">
        <f t="array" ref="H441">IFERROR(IF($D441="Bond",IFERROR(INDEX('Raw Data - Positions'!$I$8:$I$5924,SMALL(IF('Raw Data - Positions'!$E$8:$E$5924=$C$2,ROW('Raw Data - Positions'!$E$8:$E$5924)-7,""),ROWS($H$19:$H441))),""),$E441*$F441),"")</f>
        <v/>
      </c>
    </row>
    <row r="442" spans="4:8">
      <c r="D442" s="30" t="str">
        <f>IFERROR(VLOOKUP(B442,Benchmark!$O$2:$Q$1000,3,FALSE),"")</f>
        <v/>
      </c>
      <c r="E442" t="str" cm="1">
        <f t="array" ref="E442">IFERROR(INDEX('Raw Data - Positions'!$D$8:$D$5924,SMALL(IF('Raw Data - Positions'!$E$8:$E$5924=$C$2,ROW('Raw Data - Positions'!$E$8:$E$5924)-7,""),ROWS($E$19:$E442))),"")</f>
        <v/>
      </c>
      <c r="F442" s="1" t="str" cm="1">
        <f t="array" ref="F442">IFERROR(INDEX('Raw Data - Positions'!$H$8:$H$5924,SMALL(IF('Raw Data - Positions'!$E$8:$E$5924=$C$2,ROW('Raw Data - Positions'!$E$8:$E$5924)-7,""),ROWS($F$19:$F442))),"")</f>
        <v/>
      </c>
      <c r="G442" s="64" t="str">
        <f t="shared" si="14"/>
        <v/>
      </c>
      <c r="H442" s="32" t="str" cm="1">
        <f t="array" ref="H442">IFERROR(IF($D442="Bond",IFERROR(INDEX('Raw Data - Positions'!$I$8:$I$5924,SMALL(IF('Raw Data - Positions'!$E$8:$E$5924=$C$2,ROW('Raw Data - Positions'!$E$8:$E$5924)-7,""),ROWS($H$19:$H442))),""),$E442*$F442),"")</f>
        <v/>
      </c>
    </row>
    <row r="443" spans="4:8">
      <c r="D443" s="30" t="str">
        <f>IFERROR(VLOOKUP(B443,Benchmark!$O$2:$Q$1000,3,FALSE),"")</f>
        <v/>
      </c>
      <c r="E443" t="str" cm="1">
        <f t="array" ref="E443">IFERROR(INDEX('Raw Data - Positions'!$D$8:$D$5924,SMALL(IF('Raw Data - Positions'!$E$8:$E$5924=$C$2,ROW('Raw Data - Positions'!$E$8:$E$5924)-7,""),ROWS($E$19:$E443))),"")</f>
        <v/>
      </c>
      <c r="F443" s="1" t="str" cm="1">
        <f t="array" ref="F443">IFERROR(INDEX('Raw Data - Positions'!$H$8:$H$5924,SMALL(IF('Raw Data - Positions'!$E$8:$E$5924=$C$2,ROW('Raw Data - Positions'!$E$8:$E$5924)-7,""),ROWS($F$19:$F443))),"")</f>
        <v/>
      </c>
      <c r="G443" s="64" t="str">
        <f t="shared" si="14"/>
        <v/>
      </c>
      <c r="H443" s="32" t="str" cm="1">
        <f t="array" ref="H443">IFERROR(IF($D443="Bond",IFERROR(INDEX('Raw Data - Positions'!$I$8:$I$5924,SMALL(IF('Raw Data - Positions'!$E$8:$E$5924=$C$2,ROW('Raw Data - Positions'!$E$8:$E$5924)-7,""),ROWS($H$19:$H443))),""),$E443*$F443),"")</f>
        <v/>
      </c>
    </row>
    <row r="444" spans="4:8">
      <c r="D444" s="30" t="str">
        <f>IFERROR(VLOOKUP(B444,Benchmark!$O$2:$Q$1000,3,FALSE),"")</f>
        <v/>
      </c>
      <c r="E444" t="str" cm="1">
        <f t="array" ref="E444">IFERROR(INDEX('Raw Data - Positions'!$D$8:$D$5924,SMALL(IF('Raw Data - Positions'!$E$8:$E$5924=$C$2,ROW('Raw Data - Positions'!$E$8:$E$5924)-7,""),ROWS($E$19:$E444))),"")</f>
        <v/>
      </c>
      <c r="F444" s="1" t="str" cm="1">
        <f t="array" ref="F444">IFERROR(INDEX('Raw Data - Positions'!$H$8:$H$5924,SMALL(IF('Raw Data - Positions'!$E$8:$E$5924=$C$2,ROW('Raw Data - Positions'!$E$8:$E$5924)-7,""),ROWS($F$19:$F444))),"")</f>
        <v/>
      </c>
      <c r="G444" s="64" t="str">
        <f t="shared" si="14"/>
        <v/>
      </c>
      <c r="H444" s="32" t="str" cm="1">
        <f t="array" ref="H444">IFERROR(IF($D444="Bond",IFERROR(INDEX('Raw Data - Positions'!$I$8:$I$5924,SMALL(IF('Raw Data - Positions'!$E$8:$E$5924=$C$2,ROW('Raw Data - Positions'!$E$8:$E$5924)-7,""),ROWS($H$19:$H444))),""),$E444*$F444),"")</f>
        <v/>
      </c>
    </row>
    <row r="445" spans="4:8">
      <c r="D445" s="30" t="str">
        <f>IFERROR(VLOOKUP(B445,Benchmark!$O$2:$Q$1000,3,FALSE),"")</f>
        <v/>
      </c>
      <c r="E445" t="str" cm="1">
        <f t="array" ref="E445">IFERROR(INDEX('Raw Data - Positions'!$D$8:$D$5924,SMALL(IF('Raw Data - Positions'!$E$8:$E$5924=$C$2,ROW('Raw Data - Positions'!$E$8:$E$5924)-7,""),ROWS($E$19:$E445))),"")</f>
        <v/>
      </c>
      <c r="F445" s="1" t="str" cm="1">
        <f t="array" ref="F445">IFERROR(INDEX('Raw Data - Positions'!$H$8:$H$5924,SMALL(IF('Raw Data - Positions'!$E$8:$E$5924=$C$2,ROW('Raw Data - Positions'!$E$8:$E$5924)-7,""),ROWS($F$19:$F445))),"")</f>
        <v/>
      </c>
      <c r="G445" s="64" t="str">
        <f t="shared" si="14"/>
        <v/>
      </c>
      <c r="H445" s="32" t="str" cm="1">
        <f t="array" ref="H445">IFERROR(IF($D445="Bond",IFERROR(INDEX('Raw Data - Positions'!$I$8:$I$5924,SMALL(IF('Raw Data - Positions'!$E$8:$E$5924=$C$2,ROW('Raw Data - Positions'!$E$8:$E$5924)-7,""),ROWS($H$19:$H445))),""),$E445*$F445),"")</f>
        <v/>
      </c>
    </row>
    <row r="446" spans="4:8">
      <c r="D446" s="30" t="str">
        <f>IFERROR(VLOOKUP(B446,Benchmark!$O$2:$Q$1000,3,FALSE),"")</f>
        <v/>
      </c>
      <c r="E446" t="str" cm="1">
        <f t="array" ref="E446">IFERROR(INDEX('Raw Data - Positions'!$D$8:$D$5924,SMALL(IF('Raw Data - Positions'!$E$8:$E$5924=$C$2,ROW('Raw Data - Positions'!$E$8:$E$5924)-7,""),ROWS($E$19:$E446))),"")</f>
        <v/>
      </c>
      <c r="F446" s="1" t="str" cm="1">
        <f t="array" ref="F446">IFERROR(INDEX('Raw Data - Positions'!$H$8:$H$5924,SMALL(IF('Raw Data - Positions'!$E$8:$E$5924=$C$2,ROW('Raw Data - Positions'!$E$8:$E$5924)-7,""),ROWS($F$19:$F446))),"")</f>
        <v/>
      </c>
      <c r="G446" s="64" t="str">
        <f t="shared" si="14"/>
        <v/>
      </c>
      <c r="H446" s="32" t="str" cm="1">
        <f t="array" ref="H446">IFERROR(IF($D446="Bond",IFERROR(INDEX('Raw Data - Positions'!$I$8:$I$5924,SMALL(IF('Raw Data - Positions'!$E$8:$E$5924=$C$2,ROW('Raw Data - Positions'!$E$8:$E$5924)-7,""),ROWS($H$19:$H446))),""),$E446*$F446),"")</f>
        <v/>
      </c>
    </row>
    <row r="447" spans="4:8">
      <c r="D447" s="30" t="str">
        <f>IFERROR(VLOOKUP(B447,Benchmark!$O$2:$Q$1000,3,FALSE),"")</f>
        <v/>
      </c>
      <c r="E447" t="str" cm="1">
        <f t="array" ref="E447">IFERROR(INDEX('Raw Data - Positions'!$D$8:$D$5924,SMALL(IF('Raw Data - Positions'!$E$8:$E$5924=$C$2,ROW('Raw Data - Positions'!$E$8:$E$5924)-7,""),ROWS($E$19:$E447))),"")</f>
        <v/>
      </c>
      <c r="F447" s="1" t="str" cm="1">
        <f t="array" ref="F447">IFERROR(INDEX('Raw Data - Positions'!$H$8:$H$5924,SMALL(IF('Raw Data - Positions'!$E$8:$E$5924=$C$2,ROW('Raw Data - Positions'!$E$8:$E$5924)-7,""),ROWS($F$19:$F447))),"")</f>
        <v/>
      </c>
      <c r="G447" s="64" t="str">
        <f t="shared" si="14"/>
        <v/>
      </c>
      <c r="H447" s="32" t="str" cm="1">
        <f t="array" ref="H447">IFERROR(IF($D447="Bond",IFERROR(INDEX('Raw Data - Positions'!$I$8:$I$5924,SMALL(IF('Raw Data - Positions'!$E$8:$E$5924=$C$2,ROW('Raw Data - Positions'!$E$8:$E$5924)-7,""),ROWS($H$19:$H447))),""),$E447*$F447),"")</f>
        <v/>
      </c>
    </row>
    <row r="448" spans="4:8">
      <c r="D448" s="30" t="str">
        <f>IFERROR(VLOOKUP(B448,Benchmark!$O$2:$Q$1000,3,FALSE),"")</f>
        <v/>
      </c>
      <c r="E448" t="str" cm="1">
        <f t="array" ref="E448">IFERROR(INDEX('Raw Data - Positions'!$D$8:$D$5924,SMALL(IF('Raw Data - Positions'!$E$8:$E$5924=$C$2,ROW('Raw Data - Positions'!$E$8:$E$5924)-7,""),ROWS($E$19:$E448))),"")</f>
        <v/>
      </c>
      <c r="F448" s="1" t="str" cm="1">
        <f t="array" ref="F448">IFERROR(INDEX('Raw Data - Positions'!$H$8:$H$5924,SMALL(IF('Raw Data - Positions'!$E$8:$E$5924=$C$2,ROW('Raw Data - Positions'!$E$8:$E$5924)-7,""),ROWS($F$19:$F448))),"")</f>
        <v/>
      </c>
      <c r="G448" s="64" t="str">
        <f t="shared" si="14"/>
        <v/>
      </c>
      <c r="H448" s="32" t="str" cm="1">
        <f t="array" ref="H448">IFERROR(IF($D448="Bond",IFERROR(INDEX('Raw Data - Positions'!$I$8:$I$5924,SMALL(IF('Raw Data - Positions'!$E$8:$E$5924=$C$2,ROW('Raw Data - Positions'!$E$8:$E$5924)-7,""),ROWS($H$19:$H448))),""),$E448*$F448),"")</f>
        <v/>
      </c>
    </row>
    <row r="449" spans="4:8">
      <c r="D449" s="30" t="str">
        <f>IFERROR(VLOOKUP(B449,Benchmark!$O$2:$Q$1000,3,FALSE),"")</f>
        <v/>
      </c>
      <c r="E449" t="str" cm="1">
        <f t="array" ref="E449">IFERROR(INDEX('Raw Data - Positions'!$D$8:$D$5924,SMALL(IF('Raw Data - Positions'!$E$8:$E$5924=$C$2,ROW('Raw Data - Positions'!$E$8:$E$5924)-7,""),ROWS($E$19:$E449))),"")</f>
        <v/>
      </c>
      <c r="F449" s="1" t="str" cm="1">
        <f t="array" ref="F449">IFERROR(INDEX('Raw Data - Positions'!$H$8:$H$5924,SMALL(IF('Raw Data - Positions'!$E$8:$E$5924=$C$2,ROW('Raw Data - Positions'!$E$8:$E$5924)-7,""),ROWS($F$19:$F449))),"")</f>
        <v/>
      </c>
      <c r="G449" s="64" t="str">
        <f t="shared" si="14"/>
        <v/>
      </c>
      <c r="H449" s="32" t="str" cm="1">
        <f t="array" ref="H449">IFERROR(IF($D449="Bond",IFERROR(INDEX('Raw Data - Positions'!$I$8:$I$5924,SMALL(IF('Raw Data - Positions'!$E$8:$E$5924=$C$2,ROW('Raw Data - Positions'!$E$8:$E$5924)-7,""),ROWS($H$19:$H449))),""),$E449*$F449),"")</f>
        <v/>
      </c>
    </row>
    <row r="450" spans="4:8">
      <c r="D450" s="30" t="str">
        <f>IFERROR(VLOOKUP(B450,Benchmark!$O$2:$Q$1000,3,FALSE),"")</f>
        <v/>
      </c>
      <c r="E450" t="str" cm="1">
        <f t="array" ref="E450">IFERROR(INDEX('Raw Data - Positions'!$D$8:$D$5924,SMALL(IF('Raw Data - Positions'!$E$8:$E$5924=$C$2,ROW('Raw Data - Positions'!$E$8:$E$5924)-7,""),ROWS($E$19:$E450))),"")</f>
        <v/>
      </c>
      <c r="F450" s="1" t="str" cm="1">
        <f t="array" ref="F450">IFERROR(INDEX('Raw Data - Positions'!$H$8:$H$5924,SMALL(IF('Raw Data - Positions'!$E$8:$E$5924=$C$2,ROW('Raw Data - Positions'!$E$8:$E$5924)-7,""),ROWS($F$19:$F450))),"")</f>
        <v/>
      </c>
      <c r="G450" s="64" t="str">
        <f t="shared" si="14"/>
        <v/>
      </c>
      <c r="H450" s="32" t="str" cm="1">
        <f t="array" ref="H450">IFERROR(IF($D450="Bond",IFERROR(INDEX('Raw Data - Positions'!$I$8:$I$5924,SMALL(IF('Raw Data - Positions'!$E$8:$E$5924=$C$2,ROW('Raw Data - Positions'!$E$8:$E$5924)-7,""),ROWS($H$19:$H450))),""),$E450*$F450),"")</f>
        <v/>
      </c>
    </row>
    <row r="451" spans="4:8">
      <c r="D451" s="30" t="str">
        <f>IFERROR(VLOOKUP(B451,Benchmark!$O$2:$Q$1000,3,FALSE),"")</f>
        <v/>
      </c>
      <c r="E451" t="str" cm="1">
        <f t="array" ref="E451">IFERROR(INDEX('Raw Data - Positions'!$D$8:$D$5924,SMALL(IF('Raw Data - Positions'!$E$8:$E$5924=$C$2,ROW('Raw Data - Positions'!$E$8:$E$5924)-7,""),ROWS($E$19:$E451))),"")</f>
        <v/>
      </c>
      <c r="F451" s="1" t="str" cm="1">
        <f t="array" ref="F451">IFERROR(INDEX('Raw Data - Positions'!$H$8:$H$5924,SMALL(IF('Raw Data - Positions'!$E$8:$E$5924=$C$2,ROW('Raw Data - Positions'!$E$8:$E$5924)-7,""),ROWS($F$19:$F451))),"")</f>
        <v/>
      </c>
      <c r="G451" s="64" t="str">
        <f t="shared" si="14"/>
        <v/>
      </c>
      <c r="H451" s="32" t="str" cm="1">
        <f t="array" ref="H451">IFERROR(IF($D451="Bond",IFERROR(INDEX('Raw Data - Positions'!$I$8:$I$5924,SMALL(IF('Raw Data - Positions'!$E$8:$E$5924=$C$2,ROW('Raw Data - Positions'!$E$8:$E$5924)-7,""),ROWS($H$19:$H451))),""),$E451*$F451),"")</f>
        <v/>
      </c>
    </row>
    <row r="452" spans="4:8">
      <c r="D452" s="30" t="str">
        <f>IFERROR(VLOOKUP(B452,Benchmark!$O$2:$Q$1000,3,FALSE),"")</f>
        <v/>
      </c>
      <c r="E452" t="str" cm="1">
        <f t="array" ref="E452">IFERROR(INDEX('Raw Data - Positions'!$D$8:$D$5924,SMALL(IF('Raw Data - Positions'!$E$8:$E$5924=$C$2,ROW('Raw Data - Positions'!$E$8:$E$5924)-7,""),ROWS($E$19:$E452))),"")</f>
        <v/>
      </c>
      <c r="F452" s="1" t="str" cm="1">
        <f t="array" ref="F452">IFERROR(INDEX('Raw Data - Positions'!$H$8:$H$5924,SMALL(IF('Raw Data - Positions'!$E$8:$E$5924=$C$2,ROW('Raw Data - Positions'!$E$8:$E$5924)-7,""),ROWS($F$19:$F452))),"")</f>
        <v/>
      </c>
      <c r="G452" s="64" t="str">
        <f t="shared" si="14"/>
        <v/>
      </c>
      <c r="H452" s="32" t="str" cm="1">
        <f t="array" ref="H452">IFERROR(IF($D452="Bond",IFERROR(INDEX('Raw Data - Positions'!$I$8:$I$5924,SMALL(IF('Raw Data - Positions'!$E$8:$E$5924=$C$2,ROW('Raw Data - Positions'!$E$8:$E$5924)-7,""),ROWS($H$19:$H452))),""),$E452*$F452),"")</f>
        <v/>
      </c>
    </row>
    <row r="453" spans="4:8">
      <c r="D453" s="30" t="str">
        <f>IFERROR(VLOOKUP(B453,Benchmark!$O$2:$Q$1000,3,FALSE),"")</f>
        <v/>
      </c>
      <c r="E453" t="str" cm="1">
        <f t="array" ref="E453">IFERROR(INDEX('Raw Data - Positions'!$D$8:$D$5924,SMALL(IF('Raw Data - Positions'!$E$8:$E$5924=$C$2,ROW('Raw Data - Positions'!$E$8:$E$5924)-7,""),ROWS($E$19:$E453))),"")</f>
        <v/>
      </c>
      <c r="F453" s="1" t="str" cm="1">
        <f t="array" ref="F453">IFERROR(INDEX('Raw Data - Positions'!$H$8:$H$5924,SMALL(IF('Raw Data - Positions'!$E$8:$E$5924=$C$2,ROW('Raw Data - Positions'!$E$8:$E$5924)-7,""),ROWS($F$19:$F453))),"")</f>
        <v/>
      </c>
      <c r="G453" s="64" t="str">
        <f t="shared" si="14"/>
        <v/>
      </c>
      <c r="H453" s="32" t="str" cm="1">
        <f t="array" ref="H453">IFERROR(IF($D453="Bond",IFERROR(INDEX('Raw Data - Positions'!$I$8:$I$5924,SMALL(IF('Raw Data - Positions'!$E$8:$E$5924=$C$2,ROW('Raw Data - Positions'!$E$8:$E$5924)-7,""),ROWS($H$19:$H453))),""),$E453*$F453),"")</f>
        <v/>
      </c>
    </row>
    <row r="454" spans="4:8">
      <c r="D454" s="30" t="str">
        <f>IFERROR(VLOOKUP(B454,Benchmark!$O$2:$Q$1000,3,FALSE),"")</f>
        <v/>
      </c>
      <c r="E454" t="str" cm="1">
        <f t="array" ref="E454">IFERROR(INDEX('Raw Data - Positions'!$D$8:$D$5924,SMALL(IF('Raw Data - Positions'!$E$8:$E$5924=$C$2,ROW('Raw Data - Positions'!$E$8:$E$5924)-7,""),ROWS($E$19:$E454))),"")</f>
        <v/>
      </c>
      <c r="F454" s="1" t="str" cm="1">
        <f t="array" ref="F454">IFERROR(INDEX('Raw Data - Positions'!$H$8:$H$5924,SMALL(IF('Raw Data - Positions'!$E$8:$E$5924=$C$2,ROW('Raw Data - Positions'!$E$8:$E$5924)-7,""),ROWS($F$19:$F454))),"")</f>
        <v/>
      </c>
      <c r="G454" s="64" t="str">
        <f t="shared" si="14"/>
        <v/>
      </c>
      <c r="H454" s="32" t="str" cm="1">
        <f t="array" ref="H454">IFERROR(IF($D454="Bond",IFERROR(INDEX('Raw Data - Positions'!$I$8:$I$5924,SMALL(IF('Raw Data - Positions'!$E$8:$E$5924=$C$2,ROW('Raw Data - Positions'!$E$8:$E$5924)-7,""),ROWS($H$19:$H454))),""),$E454*$F454),"")</f>
        <v/>
      </c>
    </row>
    <row r="455" spans="4:8">
      <c r="D455" s="30" t="str">
        <f>IFERROR(VLOOKUP(B455,Benchmark!$O$2:$Q$1000,3,FALSE),"")</f>
        <v/>
      </c>
      <c r="E455" t="str" cm="1">
        <f t="array" ref="E455">IFERROR(INDEX('Raw Data - Positions'!$D$8:$D$5924,SMALL(IF('Raw Data - Positions'!$E$8:$E$5924=$C$2,ROW('Raw Data - Positions'!$E$8:$E$5924)-7,""),ROWS($E$19:$E455))),"")</f>
        <v/>
      </c>
      <c r="F455" s="1" t="str" cm="1">
        <f t="array" ref="F455">IFERROR(INDEX('Raw Data - Positions'!$H$8:$H$5924,SMALL(IF('Raw Data - Positions'!$E$8:$E$5924=$C$2,ROW('Raw Data - Positions'!$E$8:$E$5924)-7,""),ROWS($F$19:$F455))),"")</f>
        <v/>
      </c>
      <c r="G455" s="64" t="str">
        <f t="shared" si="14"/>
        <v/>
      </c>
      <c r="H455" s="32" t="str" cm="1">
        <f t="array" ref="H455">IFERROR(IF($D455="Bond",IFERROR(INDEX('Raw Data - Positions'!$I$8:$I$5924,SMALL(IF('Raw Data - Positions'!$E$8:$E$5924=$C$2,ROW('Raw Data - Positions'!$E$8:$E$5924)-7,""),ROWS($H$19:$H455))),""),$E455*$F455),"")</f>
        <v/>
      </c>
    </row>
    <row r="456" spans="4:8">
      <c r="D456" s="30" t="str">
        <f>IFERROR(VLOOKUP(B456,Benchmark!$O$2:$Q$1000,3,FALSE),"")</f>
        <v/>
      </c>
      <c r="E456" t="str" cm="1">
        <f t="array" ref="E456">IFERROR(INDEX('Raw Data - Positions'!$D$8:$D$5924,SMALL(IF('Raw Data - Positions'!$E$8:$E$5924=$C$2,ROW('Raw Data - Positions'!$E$8:$E$5924)-7,""),ROWS($E$19:$E456))),"")</f>
        <v/>
      </c>
      <c r="F456" s="1" t="str" cm="1">
        <f t="array" ref="F456">IFERROR(INDEX('Raw Data - Positions'!$H$8:$H$5924,SMALL(IF('Raw Data - Positions'!$E$8:$E$5924=$C$2,ROW('Raw Data - Positions'!$E$8:$E$5924)-7,""),ROWS($F$19:$F456))),"")</f>
        <v/>
      </c>
      <c r="G456" s="64" t="str">
        <f t="shared" si="14"/>
        <v/>
      </c>
      <c r="H456" s="32" t="str" cm="1">
        <f t="array" ref="H456">IFERROR(IF($D456="Bond",IFERROR(INDEX('Raw Data - Positions'!$I$8:$I$5924,SMALL(IF('Raw Data - Positions'!$E$8:$E$5924=$C$2,ROW('Raw Data - Positions'!$E$8:$E$5924)-7,""),ROWS($H$19:$H456))),""),$E456*$F456),"")</f>
        <v/>
      </c>
    </row>
    <row r="457" spans="4:8">
      <c r="D457" s="30" t="str">
        <f>IFERROR(VLOOKUP(B457,Benchmark!$O$2:$Q$1000,3,FALSE),"")</f>
        <v/>
      </c>
      <c r="E457" t="str" cm="1">
        <f t="array" ref="E457">IFERROR(INDEX('Raw Data - Positions'!$D$8:$D$5924,SMALL(IF('Raw Data - Positions'!$E$8:$E$5924=$C$2,ROW('Raw Data - Positions'!$E$8:$E$5924)-7,""),ROWS($E$19:$E457))),"")</f>
        <v/>
      </c>
      <c r="F457" s="1" t="str" cm="1">
        <f t="array" ref="F457">IFERROR(INDEX('Raw Data - Positions'!$H$8:$H$5924,SMALL(IF('Raw Data - Positions'!$E$8:$E$5924=$C$2,ROW('Raw Data - Positions'!$E$8:$E$5924)-7,""),ROWS($F$19:$F457))),"")</f>
        <v/>
      </c>
      <c r="G457" s="64" t="str">
        <f t="shared" si="14"/>
        <v/>
      </c>
      <c r="H457" s="32" t="str" cm="1">
        <f t="array" ref="H457">IFERROR(IF($D457="Bond",IFERROR(INDEX('Raw Data - Positions'!$I$8:$I$5924,SMALL(IF('Raw Data - Positions'!$E$8:$E$5924=$C$2,ROW('Raw Data - Positions'!$E$8:$E$5924)-7,""),ROWS($H$19:$H457))),""),$E457*$F457),"")</f>
        <v/>
      </c>
    </row>
    <row r="458" spans="4:8">
      <c r="D458" s="30" t="str">
        <f>IFERROR(VLOOKUP(B458,Benchmark!$O$2:$Q$1000,3,FALSE),"")</f>
        <v/>
      </c>
      <c r="E458" t="str" cm="1">
        <f t="array" ref="E458">IFERROR(INDEX('Raw Data - Positions'!$D$8:$D$5924,SMALL(IF('Raw Data - Positions'!$E$8:$E$5924=$C$2,ROW('Raw Data - Positions'!$E$8:$E$5924)-7,""),ROWS($E$19:$E458))),"")</f>
        <v/>
      </c>
      <c r="F458" s="1" t="str" cm="1">
        <f t="array" ref="F458">IFERROR(INDEX('Raw Data - Positions'!$H$8:$H$5924,SMALL(IF('Raw Data - Positions'!$E$8:$E$5924=$C$2,ROW('Raw Data - Positions'!$E$8:$E$5924)-7,""),ROWS($F$19:$F458))),"")</f>
        <v/>
      </c>
      <c r="G458" s="64" t="str">
        <f t="shared" si="14"/>
        <v/>
      </c>
      <c r="H458" s="32" t="str" cm="1">
        <f t="array" ref="H458">IFERROR(IF($D458="Bond",IFERROR(INDEX('Raw Data - Positions'!$I$8:$I$5924,SMALL(IF('Raw Data - Positions'!$E$8:$E$5924=$C$2,ROW('Raw Data - Positions'!$E$8:$E$5924)-7,""),ROWS($H$19:$H458))),""),$E458*$F458),"")</f>
        <v/>
      </c>
    </row>
    <row r="459" spans="4:8">
      <c r="D459" s="30" t="str">
        <f>IFERROR(VLOOKUP(B459,Benchmark!$O$2:$Q$1000,3,FALSE),"")</f>
        <v/>
      </c>
      <c r="E459" t="str" cm="1">
        <f t="array" ref="E459">IFERROR(INDEX('Raw Data - Positions'!$D$8:$D$5924,SMALL(IF('Raw Data - Positions'!$E$8:$E$5924=$C$2,ROW('Raw Data - Positions'!$E$8:$E$5924)-7,""),ROWS($E$19:$E459))),"")</f>
        <v/>
      </c>
      <c r="F459" s="1" t="str" cm="1">
        <f t="array" ref="F459">IFERROR(INDEX('Raw Data - Positions'!$H$8:$H$5924,SMALL(IF('Raw Data - Positions'!$E$8:$E$5924=$C$2,ROW('Raw Data - Positions'!$E$8:$E$5924)-7,""),ROWS($F$19:$F459))),"")</f>
        <v/>
      </c>
      <c r="G459" s="64" t="str">
        <f t="shared" si="14"/>
        <v/>
      </c>
      <c r="H459" s="32" t="str" cm="1">
        <f t="array" ref="H459">IFERROR(IF($D459="Bond",IFERROR(INDEX('Raw Data - Positions'!$I$8:$I$5924,SMALL(IF('Raw Data - Positions'!$E$8:$E$5924=$C$2,ROW('Raw Data - Positions'!$E$8:$E$5924)-7,""),ROWS($H$19:$H459))),""),$E459*$F459),"")</f>
        <v/>
      </c>
    </row>
    <row r="460" spans="4:8">
      <c r="D460" s="30" t="str">
        <f>IFERROR(VLOOKUP(B460,Benchmark!$O$2:$Q$1000,3,FALSE),"")</f>
        <v/>
      </c>
      <c r="E460" t="str" cm="1">
        <f t="array" ref="E460">IFERROR(INDEX('Raw Data - Positions'!$D$8:$D$5924,SMALL(IF('Raw Data - Positions'!$E$8:$E$5924=$C$2,ROW('Raw Data - Positions'!$E$8:$E$5924)-7,""),ROWS($E$19:$E460))),"")</f>
        <v/>
      </c>
      <c r="F460" s="1" t="str" cm="1">
        <f t="array" ref="F460">IFERROR(INDEX('Raw Data - Positions'!$H$8:$H$5924,SMALL(IF('Raw Data - Positions'!$E$8:$E$5924=$C$2,ROW('Raw Data - Positions'!$E$8:$E$5924)-7,""),ROWS($F$19:$F460))),"")</f>
        <v/>
      </c>
      <c r="G460" s="64" t="str">
        <f t="shared" si="14"/>
        <v/>
      </c>
      <c r="H460" s="32" t="str" cm="1">
        <f t="array" ref="H460">IFERROR(IF($D460="Bond",IFERROR(INDEX('Raw Data - Positions'!$I$8:$I$5924,SMALL(IF('Raw Data - Positions'!$E$8:$E$5924=$C$2,ROW('Raw Data - Positions'!$E$8:$E$5924)-7,""),ROWS($H$19:$H460))),""),$E460*$F460),"")</f>
        <v/>
      </c>
    </row>
    <row r="461" spans="4:8">
      <c r="D461" s="30" t="str">
        <f>IFERROR(VLOOKUP(B461,Benchmark!$O$2:$Q$1000,3,FALSE),"")</f>
        <v/>
      </c>
      <c r="E461" t="str" cm="1">
        <f t="array" ref="E461">IFERROR(INDEX('Raw Data - Positions'!$D$8:$D$5924,SMALL(IF('Raw Data - Positions'!$E$8:$E$5924=$C$2,ROW('Raw Data - Positions'!$E$8:$E$5924)-7,""),ROWS($E$19:$E461))),"")</f>
        <v/>
      </c>
      <c r="F461" s="1" t="str" cm="1">
        <f t="array" ref="F461">IFERROR(INDEX('Raw Data - Positions'!$H$8:$H$5924,SMALL(IF('Raw Data - Positions'!$E$8:$E$5924=$C$2,ROW('Raw Data - Positions'!$E$8:$E$5924)-7,""),ROWS($F$19:$F461))),"")</f>
        <v/>
      </c>
      <c r="G461" s="64" t="str">
        <f t="shared" si="14"/>
        <v/>
      </c>
      <c r="H461" s="32" t="str" cm="1">
        <f t="array" ref="H461">IFERROR(IF($D461="Bond",IFERROR(INDEX('Raw Data - Positions'!$I$8:$I$5924,SMALL(IF('Raw Data - Positions'!$E$8:$E$5924=$C$2,ROW('Raw Data - Positions'!$E$8:$E$5924)-7,""),ROWS($H$19:$H461))),""),$E461*$F461),"")</f>
        <v/>
      </c>
    </row>
    <row r="462" spans="4:8">
      <c r="D462" s="30" t="str">
        <f>IFERROR(VLOOKUP(B462,Benchmark!$O$2:$Q$1000,3,FALSE),"")</f>
        <v/>
      </c>
      <c r="E462" t="str" cm="1">
        <f t="array" ref="E462">IFERROR(INDEX('Raw Data - Positions'!$D$8:$D$5924,SMALL(IF('Raw Data - Positions'!$E$8:$E$5924=$C$2,ROW('Raw Data - Positions'!$E$8:$E$5924)-7,""),ROWS($E$19:$E462))),"")</f>
        <v/>
      </c>
      <c r="F462" s="1" t="str" cm="1">
        <f t="array" ref="F462">IFERROR(INDEX('Raw Data - Positions'!$H$8:$H$5924,SMALL(IF('Raw Data - Positions'!$E$8:$E$5924=$C$2,ROW('Raw Data - Positions'!$E$8:$E$5924)-7,""),ROWS($F$19:$F462))),"")</f>
        <v/>
      </c>
      <c r="G462" s="64" t="str">
        <f t="shared" si="14"/>
        <v/>
      </c>
      <c r="H462" s="32" t="str" cm="1">
        <f t="array" ref="H462">IFERROR(IF($D462="Bond",IFERROR(INDEX('Raw Data - Positions'!$I$8:$I$5924,SMALL(IF('Raw Data - Positions'!$E$8:$E$5924=$C$2,ROW('Raw Data - Positions'!$E$8:$E$5924)-7,""),ROWS($H$19:$H462))),""),$E462*$F462),"")</f>
        <v/>
      </c>
    </row>
    <row r="463" spans="4:8">
      <c r="D463" s="30" t="str">
        <f>IFERROR(VLOOKUP(B463,Benchmark!$O$2:$Q$1000,3,FALSE),"")</f>
        <v/>
      </c>
      <c r="E463" t="str" cm="1">
        <f t="array" ref="E463">IFERROR(INDEX('Raw Data - Positions'!$D$8:$D$5924,SMALL(IF('Raw Data - Positions'!$E$8:$E$5924=$C$2,ROW('Raw Data - Positions'!$E$8:$E$5924)-7,""),ROWS($E$19:$E463))),"")</f>
        <v/>
      </c>
      <c r="F463" s="1" t="str" cm="1">
        <f t="array" ref="F463">IFERROR(INDEX('Raw Data - Positions'!$H$8:$H$5924,SMALL(IF('Raw Data - Positions'!$E$8:$E$5924=$C$2,ROW('Raw Data - Positions'!$E$8:$E$5924)-7,""),ROWS($F$19:$F463))),"")</f>
        <v/>
      </c>
      <c r="G463" s="64" t="str">
        <f t="shared" si="14"/>
        <v/>
      </c>
      <c r="H463" s="32" t="str" cm="1">
        <f t="array" ref="H463">IFERROR(IF($D463="Bond",IFERROR(INDEX('Raw Data - Positions'!$I$8:$I$5924,SMALL(IF('Raw Data - Positions'!$E$8:$E$5924=$C$2,ROW('Raw Data - Positions'!$E$8:$E$5924)-7,""),ROWS($H$19:$H463))),""),$E463*$F463),"")</f>
        <v/>
      </c>
    </row>
    <row r="464" spans="4:8">
      <c r="D464" s="30" t="str">
        <f>IFERROR(VLOOKUP(B464,Benchmark!$O$2:$Q$1000,3,FALSE),"")</f>
        <v/>
      </c>
      <c r="E464" t="str" cm="1">
        <f t="array" ref="E464">IFERROR(INDEX('Raw Data - Positions'!$D$8:$D$5924,SMALL(IF('Raw Data - Positions'!$E$8:$E$5924=$C$2,ROW('Raw Data - Positions'!$E$8:$E$5924)-7,""),ROWS($E$19:$E464))),"")</f>
        <v/>
      </c>
      <c r="F464" s="1" t="str" cm="1">
        <f t="array" ref="F464">IFERROR(INDEX('Raw Data - Positions'!$H$8:$H$5924,SMALL(IF('Raw Data - Positions'!$E$8:$E$5924=$C$2,ROW('Raw Data - Positions'!$E$8:$E$5924)-7,""),ROWS($F$19:$F464))),"")</f>
        <v/>
      </c>
      <c r="G464" s="64" t="str">
        <f t="shared" si="14"/>
        <v/>
      </c>
      <c r="H464" s="32" t="str" cm="1">
        <f t="array" ref="H464">IFERROR(IF($D464="Bond",IFERROR(INDEX('Raw Data - Positions'!$I$8:$I$5924,SMALL(IF('Raw Data - Positions'!$E$8:$E$5924=$C$2,ROW('Raw Data - Positions'!$E$8:$E$5924)-7,""),ROWS($H$19:$H464))),""),$E464*$F464),"")</f>
        <v/>
      </c>
    </row>
    <row r="465" spans="4:8">
      <c r="D465" s="30" t="str">
        <f>IFERROR(VLOOKUP(B465,Benchmark!$O$2:$Q$1000,3,FALSE),"")</f>
        <v/>
      </c>
      <c r="E465" t="str" cm="1">
        <f t="array" ref="E465">IFERROR(INDEX('Raw Data - Positions'!$D$8:$D$5924,SMALL(IF('Raw Data - Positions'!$E$8:$E$5924=$C$2,ROW('Raw Data - Positions'!$E$8:$E$5924)-7,""),ROWS($E$19:$E465))),"")</f>
        <v/>
      </c>
      <c r="F465" s="1" t="str" cm="1">
        <f t="array" ref="F465">IFERROR(INDEX('Raw Data - Positions'!$H$8:$H$5924,SMALL(IF('Raw Data - Positions'!$E$8:$E$5924=$C$2,ROW('Raw Data - Positions'!$E$8:$E$5924)-7,""),ROWS($F$19:$F465))),"")</f>
        <v/>
      </c>
      <c r="G465" s="64" t="str">
        <f t="shared" si="14"/>
        <v/>
      </c>
      <c r="H465" s="32" t="str" cm="1">
        <f t="array" ref="H465">IFERROR(IF($D465="Bond",IFERROR(INDEX('Raw Data - Positions'!$I$8:$I$5924,SMALL(IF('Raw Data - Positions'!$E$8:$E$5924=$C$2,ROW('Raw Data - Positions'!$E$8:$E$5924)-7,""),ROWS($H$19:$H465))),""),$E465*$F465),"")</f>
        <v/>
      </c>
    </row>
    <row r="466" spans="4:8">
      <c r="D466" s="30" t="str">
        <f>IFERROR(VLOOKUP(B466,Benchmark!$O$2:$Q$1000,3,FALSE),"")</f>
        <v/>
      </c>
      <c r="E466" t="str" cm="1">
        <f t="array" ref="E466">IFERROR(INDEX('Raw Data - Positions'!$D$8:$D$5924,SMALL(IF('Raw Data - Positions'!$E$8:$E$5924=$C$2,ROW('Raw Data - Positions'!$E$8:$E$5924)-7,""),ROWS($E$19:$E466))),"")</f>
        <v/>
      </c>
      <c r="F466" s="1" t="str" cm="1">
        <f t="array" ref="F466">IFERROR(INDEX('Raw Data - Positions'!$H$8:$H$5924,SMALL(IF('Raw Data - Positions'!$E$8:$E$5924=$C$2,ROW('Raw Data - Positions'!$E$8:$E$5924)-7,""),ROWS($F$19:$F466))),"")</f>
        <v/>
      </c>
      <c r="G466" s="64" t="str">
        <f t="shared" si="14"/>
        <v/>
      </c>
      <c r="H466" s="32" t="str" cm="1">
        <f t="array" ref="H466">IFERROR(IF($D466="Bond",IFERROR(INDEX('Raw Data - Positions'!$I$8:$I$5924,SMALL(IF('Raw Data - Positions'!$E$8:$E$5924=$C$2,ROW('Raw Data - Positions'!$E$8:$E$5924)-7,""),ROWS($H$19:$H466))),""),$E466*$F466),"")</f>
        <v/>
      </c>
    </row>
    <row r="467" spans="4:8">
      <c r="D467" s="30" t="str">
        <f>IFERROR(VLOOKUP(B467,Benchmark!$O$2:$Q$1000,3,FALSE),"")</f>
        <v/>
      </c>
      <c r="E467" t="str" cm="1">
        <f t="array" ref="E467">IFERROR(INDEX('Raw Data - Positions'!$D$8:$D$5924,SMALL(IF('Raw Data - Positions'!$E$8:$E$5924=$C$2,ROW('Raw Data - Positions'!$E$8:$E$5924)-7,""),ROWS($E$19:$E467))),"")</f>
        <v/>
      </c>
      <c r="F467" s="1" t="str" cm="1">
        <f t="array" ref="F467">IFERROR(INDEX('Raw Data - Positions'!$H$8:$H$5924,SMALL(IF('Raw Data - Positions'!$E$8:$E$5924=$C$2,ROW('Raw Data - Positions'!$E$8:$E$5924)-7,""),ROWS($F$19:$F467))),"")</f>
        <v/>
      </c>
      <c r="G467" s="64" t="str">
        <f t="shared" ref="G467:G522" si="15">IFERROR(H467/$C$15,"")</f>
        <v/>
      </c>
      <c r="H467" s="32" t="str" cm="1">
        <f t="array" ref="H467">IFERROR(IF($D467="Bond",IFERROR(INDEX('Raw Data - Positions'!$I$8:$I$5924,SMALL(IF('Raw Data - Positions'!$E$8:$E$5924=$C$2,ROW('Raw Data - Positions'!$E$8:$E$5924)-7,""),ROWS($H$19:$H467))),""),$E467*$F467),"")</f>
        <v/>
      </c>
    </row>
    <row r="468" spans="4:8">
      <c r="D468" s="30" t="str">
        <f>IFERROR(VLOOKUP(B468,Benchmark!$O$2:$Q$1000,3,FALSE),"")</f>
        <v/>
      </c>
      <c r="E468" t="str" cm="1">
        <f t="array" ref="E468">IFERROR(INDEX('Raw Data - Positions'!$D$8:$D$5924,SMALL(IF('Raw Data - Positions'!$E$8:$E$5924=$C$2,ROW('Raw Data - Positions'!$E$8:$E$5924)-7,""),ROWS($E$19:$E468))),"")</f>
        <v/>
      </c>
      <c r="F468" s="1" t="str" cm="1">
        <f t="array" ref="F468">IFERROR(INDEX('Raw Data - Positions'!$H$8:$H$5924,SMALL(IF('Raw Data - Positions'!$E$8:$E$5924=$C$2,ROW('Raw Data - Positions'!$E$8:$E$5924)-7,""),ROWS($F$19:$F468))),"")</f>
        <v/>
      </c>
      <c r="G468" s="64" t="str">
        <f t="shared" si="15"/>
        <v/>
      </c>
      <c r="H468" s="32" t="str" cm="1">
        <f t="array" ref="H468">IFERROR(IF($D468="Bond",IFERROR(INDEX('Raw Data - Positions'!$I$8:$I$5924,SMALL(IF('Raw Data - Positions'!$E$8:$E$5924=$C$2,ROW('Raw Data - Positions'!$E$8:$E$5924)-7,""),ROWS($H$19:$H468))),""),$E468*$F468),"")</f>
        <v/>
      </c>
    </row>
    <row r="469" spans="4:8">
      <c r="D469" s="30" t="str">
        <f>IFERROR(VLOOKUP(B469,Benchmark!$O$2:$Q$1000,3,FALSE),"")</f>
        <v/>
      </c>
      <c r="E469" t="str" cm="1">
        <f t="array" ref="E469">IFERROR(INDEX('Raw Data - Positions'!$D$8:$D$5924,SMALL(IF('Raw Data - Positions'!$E$8:$E$5924=$C$2,ROW('Raw Data - Positions'!$E$8:$E$5924)-7,""),ROWS($E$19:$E469))),"")</f>
        <v/>
      </c>
      <c r="F469" s="1" t="str" cm="1">
        <f t="array" ref="F469">IFERROR(INDEX('Raw Data - Positions'!$H$8:$H$5924,SMALL(IF('Raw Data - Positions'!$E$8:$E$5924=$C$2,ROW('Raw Data - Positions'!$E$8:$E$5924)-7,""),ROWS($F$19:$F469))),"")</f>
        <v/>
      </c>
      <c r="G469" s="64" t="str">
        <f t="shared" si="15"/>
        <v/>
      </c>
      <c r="H469" s="32" t="str" cm="1">
        <f t="array" ref="H469">IFERROR(IF($D469="Bond",IFERROR(INDEX('Raw Data - Positions'!$I$8:$I$5924,SMALL(IF('Raw Data - Positions'!$E$8:$E$5924=$C$2,ROW('Raw Data - Positions'!$E$8:$E$5924)-7,""),ROWS($H$19:$H469))),""),$E469*$F469),"")</f>
        <v/>
      </c>
    </row>
    <row r="470" spans="4:8">
      <c r="D470" s="30" t="str">
        <f>IFERROR(VLOOKUP(B470,Benchmark!$O$2:$Q$1000,3,FALSE),"")</f>
        <v/>
      </c>
      <c r="E470" t="str" cm="1">
        <f t="array" ref="E470">IFERROR(INDEX('Raw Data - Positions'!$D$8:$D$5924,SMALL(IF('Raw Data - Positions'!$E$8:$E$5924=$C$2,ROW('Raw Data - Positions'!$E$8:$E$5924)-7,""),ROWS($E$19:$E470))),"")</f>
        <v/>
      </c>
      <c r="F470" s="1" t="str" cm="1">
        <f t="array" ref="F470">IFERROR(INDEX('Raw Data - Positions'!$H$8:$H$5924,SMALL(IF('Raw Data - Positions'!$E$8:$E$5924=$C$2,ROW('Raw Data - Positions'!$E$8:$E$5924)-7,""),ROWS($F$19:$F470))),"")</f>
        <v/>
      </c>
      <c r="G470" s="64" t="str">
        <f t="shared" si="15"/>
        <v/>
      </c>
      <c r="H470" s="32" t="str" cm="1">
        <f t="array" ref="H470">IFERROR(IF($D470="Bond",IFERROR(INDEX('Raw Data - Positions'!$I$8:$I$5924,SMALL(IF('Raw Data - Positions'!$E$8:$E$5924=$C$2,ROW('Raw Data - Positions'!$E$8:$E$5924)-7,""),ROWS($H$19:$H470))),""),$E470*$F470),"")</f>
        <v/>
      </c>
    </row>
    <row r="471" spans="4:8">
      <c r="D471" s="30" t="str">
        <f>IFERROR(VLOOKUP(B471,Benchmark!$O$2:$Q$1000,3,FALSE),"")</f>
        <v/>
      </c>
      <c r="E471" t="str" cm="1">
        <f t="array" ref="E471">IFERROR(INDEX('Raw Data - Positions'!$D$8:$D$5924,SMALL(IF('Raw Data - Positions'!$E$8:$E$5924=$C$2,ROW('Raw Data - Positions'!$E$8:$E$5924)-7,""),ROWS($E$19:$E471))),"")</f>
        <v/>
      </c>
      <c r="F471" s="1" t="str" cm="1">
        <f t="array" ref="F471">IFERROR(INDEX('Raw Data - Positions'!$H$8:$H$5924,SMALL(IF('Raw Data - Positions'!$E$8:$E$5924=$C$2,ROW('Raw Data - Positions'!$E$8:$E$5924)-7,""),ROWS($F$19:$F471))),"")</f>
        <v/>
      </c>
      <c r="G471" s="64" t="str">
        <f t="shared" si="15"/>
        <v/>
      </c>
      <c r="H471" s="32" t="str" cm="1">
        <f t="array" ref="H471">IFERROR(IF($D471="Bond",IFERROR(INDEX('Raw Data - Positions'!$I$8:$I$5924,SMALL(IF('Raw Data - Positions'!$E$8:$E$5924=$C$2,ROW('Raw Data - Positions'!$E$8:$E$5924)-7,""),ROWS($H$19:$H471))),""),$E471*$F471),"")</f>
        <v/>
      </c>
    </row>
    <row r="472" spans="4:8">
      <c r="D472" s="30" t="str">
        <f>IFERROR(VLOOKUP(B472,Benchmark!$O$2:$Q$1000,3,FALSE),"")</f>
        <v/>
      </c>
      <c r="E472" t="str" cm="1">
        <f t="array" ref="E472">IFERROR(INDEX('Raw Data - Positions'!$D$8:$D$5924,SMALL(IF('Raw Data - Positions'!$E$8:$E$5924=$C$2,ROW('Raw Data - Positions'!$E$8:$E$5924)-7,""),ROWS($E$19:$E472))),"")</f>
        <v/>
      </c>
      <c r="F472" s="1" t="str" cm="1">
        <f t="array" ref="F472">IFERROR(INDEX('Raw Data - Positions'!$H$8:$H$5924,SMALL(IF('Raw Data - Positions'!$E$8:$E$5924=$C$2,ROW('Raw Data - Positions'!$E$8:$E$5924)-7,""),ROWS($F$19:$F472))),"")</f>
        <v/>
      </c>
      <c r="G472" s="64" t="str">
        <f t="shared" si="15"/>
        <v/>
      </c>
      <c r="H472" s="32" t="str" cm="1">
        <f t="array" ref="H472">IFERROR(IF($D472="Bond",IFERROR(INDEX('Raw Data - Positions'!$I$8:$I$5924,SMALL(IF('Raw Data - Positions'!$E$8:$E$5924=$C$2,ROW('Raw Data - Positions'!$E$8:$E$5924)-7,""),ROWS($H$19:$H472))),""),$E472*$F472),"")</f>
        <v/>
      </c>
    </row>
    <row r="473" spans="4:8">
      <c r="D473" s="30" t="str">
        <f>IFERROR(VLOOKUP(B473,Benchmark!$O$2:$Q$1000,3,FALSE),"")</f>
        <v/>
      </c>
      <c r="E473" t="str" cm="1">
        <f t="array" ref="E473">IFERROR(INDEX('Raw Data - Positions'!$D$8:$D$5924,SMALL(IF('Raw Data - Positions'!$E$8:$E$5924=$C$2,ROW('Raw Data - Positions'!$E$8:$E$5924)-7,""),ROWS($E$19:$E473))),"")</f>
        <v/>
      </c>
      <c r="F473" s="1" t="str" cm="1">
        <f t="array" ref="F473">IFERROR(INDEX('Raw Data - Positions'!$H$8:$H$5924,SMALL(IF('Raw Data - Positions'!$E$8:$E$5924=$C$2,ROW('Raw Data - Positions'!$E$8:$E$5924)-7,""),ROWS($F$19:$F473))),"")</f>
        <v/>
      </c>
      <c r="G473" s="64" t="str">
        <f t="shared" si="15"/>
        <v/>
      </c>
      <c r="H473" s="32" t="str" cm="1">
        <f t="array" ref="H473">IFERROR(IF($D473="Bond",IFERROR(INDEX('Raw Data - Positions'!$I$8:$I$5924,SMALL(IF('Raw Data - Positions'!$E$8:$E$5924=$C$2,ROW('Raw Data - Positions'!$E$8:$E$5924)-7,""),ROWS($H$19:$H473))),""),$E473*$F473),"")</f>
        <v/>
      </c>
    </row>
    <row r="474" spans="4:8">
      <c r="D474" s="30" t="str">
        <f>IFERROR(VLOOKUP(B474,Benchmark!$O$2:$Q$1000,3,FALSE),"")</f>
        <v/>
      </c>
      <c r="E474" t="str" cm="1">
        <f t="array" ref="E474">IFERROR(INDEX('Raw Data - Positions'!$D$8:$D$5924,SMALL(IF('Raw Data - Positions'!$E$8:$E$5924=$C$2,ROW('Raw Data - Positions'!$E$8:$E$5924)-7,""),ROWS($E$19:$E474))),"")</f>
        <v/>
      </c>
      <c r="F474" s="1" t="str" cm="1">
        <f t="array" ref="F474">IFERROR(INDEX('Raw Data - Positions'!$H$8:$H$5924,SMALL(IF('Raw Data - Positions'!$E$8:$E$5924=$C$2,ROW('Raw Data - Positions'!$E$8:$E$5924)-7,""),ROWS($F$19:$F474))),"")</f>
        <v/>
      </c>
      <c r="G474" s="64" t="str">
        <f t="shared" si="15"/>
        <v/>
      </c>
      <c r="H474" s="32" t="str" cm="1">
        <f t="array" ref="H474">IFERROR(IF($D474="Bond",IFERROR(INDEX('Raw Data - Positions'!$I$8:$I$5924,SMALL(IF('Raw Data - Positions'!$E$8:$E$5924=$C$2,ROW('Raw Data - Positions'!$E$8:$E$5924)-7,""),ROWS($H$19:$H474))),""),$E474*$F474),"")</f>
        <v/>
      </c>
    </row>
    <row r="475" spans="4:8">
      <c r="D475" s="30" t="str">
        <f>IFERROR(VLOOKUP(B475,Benchmark!$O$2:$Q$1000,3,FALSE),"")</f>
        <v/>
      </c>
      <c r="E475" t="str" cm="1">
        <f t="array" ref="E475">IFERROR(INDEX('Raw Data - Positions'!$D$8:$D$5924,SMALL(IF('Raw Data - Positions'!$E$8:$E$5924=$C$2,ROW('Raw Data - Positions'!$E$8:$E$5924)-7,""),ROWS($E$19:$E475))),"")</f>
        <v/>
      </c>
      <c r="F475" s="1" t="str" cm="1">
        <f t="array" ref="F475">IFERROR(INDEX('Raw Data - Positions'!$H$8:$H$5924,SMALL(IF('Raw Data - Positions'!$E$8:$E$5924=$C$2,ROW('Raw Data - Positions'!$E$8:$E$5924)-7,""),ROWS($F$19:$F475))),"")</f>
        <v/>
      </c>
      <c r="G475" s="64" t="str">
        <f t="shared" si="15"/>
        <v/>
      </c>
      <c r="H475" s="32" t="str" cm="1">
        <f t="array" ref="H475">IFERROR(IF($D475="Bond",IFERROR(INDEX('Raw Data - Positions'!$I$8:$I$5924,SMALL(IF('Raw Data - Positions'!$E$8:$E$5924=$C$2,ROW('Raw Data - Positions'!$E$8:$E$5924)-7,""),ROWS($H$19:$H475))),""),$E475*$F475),"")</f>
        <v/>
      </c>
    </row>
    <row r="476" spans="4:8">
      <c r="D476" s="30" t="str">
        <f>IFERROR(VLOOKUP(B476,Benchmark!$O$2:$Q$1000,3,FALSE),"")</f>
        <v/>
      </c>
      <c r="E476" t="str" cm="1">
        <f t="array" ref="E476">IFERROR(INDEX('Raw Data - Positions'!$D$8:$D$5924,SMALL(IF('Raw Data - Positions'!$E$8:$E$5924=$C$2,ROW('Raw Data - Positions'!$E$8:$E$5924)-7,""),ROWS($E$19:$E476))),"")</f>
        <v/>
      </c>
      <c r="F476" s="1" t="str" cm="1">
        <f t="array" ref="F476">IFERROR(INDEX('Raw Data - Positions'!$H$8:$H$5924,SMALL(IF('Raw Data - Positions'!$E$8:$E$5924=$C$2,ROW('Raw Data - Positions'!$E$8:$E$5924)-7,""),ROWS($F$19:$F476))),"")</f>
        <v/>
      </c>
      <c r="G476" s="64" t="str">
        <f t="shared" si="15"/>
        <v/>
      </c>
      <c r="H476" s="32" t="str" cm="1">
        <f t="array" ref="H476">IFERROR(IF($D476="Bond",IFERROR(INDEX('Raw Data - Positions'!$I$8:$I$5924,SMALL(IF('Raw Data - Positions'!$E$8:$E$5924=$C$2,ROW('Raw Data - Positions'!$E$8:$E$5924)-7,""),ROWS($H$19:$H476))),""),$E476*$F476),"")</f>
        <v/>
      </c>
    </row>
    <row r="477" spans="4:8">
      <c r="D477" s="30" t="str">
        <f>IFERROR(VLOOKUP(B477,Benchmark!$O$2:$Q$1000,3,FALSE),"")</f>
        <v/>
      </c>
      <c r="E477" t="str" cm="1">
        <f t="array" ref="E477">IFERROR(INDEX('Raw Data - Positions'!$D$8:$D$5924,SMALL(IF('Raw Data - Positions'!$E$8:$E$5924=$C$2,ROW('Raw Data - Positions'!$E$8:$E$5924)-7,""),ROWS($E$19:$E477))),"")</f>
        <v/>
      </c>
      <c r="F477" s="1" t="str" cm="1">
        <f t="array" ref="F477">IFERROR(INDEX('Raw Data - Positions'!$H$8:$H$5924,SMALL(IF('Raw Data - Positions'!$E$8:$E$5924=$C$2,ROW('Raw Data - Positions'!$E$8:$E$5924)-7,""),ROWS($F$19:$F477))),"")</f>
        <v/>
      </c>
      <c r="G477" s="64" t="str">
        <f t="shared" si="15"/>
        <v/>
      </c>
      <c r="H477" s="32" t="str" cm="1">
        <f t="array" ref="H477">IFERROR(IF($D477="Bond",IFERROR(INDEX('Raw Data - Positions'!$I$8:$I$5924,SMALL(IF('Raw Data - Positions'!$E$8:$E$5924=$C$2,ROW('Raw Data - Positions'!$E$8:$E$5924)-7,""),ROWS($H$19:$H477))),""),$E477*$F477),"")</f>
        <v/>
      </c>
    </row>
    <row r="478" spans="4:8">
      <c r="D478" s="30" t="str">
        <f>IFERROR(VLOOKUP(B478,Benchmark!$O$2:$Q$1000,3,FALSE),"")</f>
        <v/>
      </c>
      <c r="E478" t="str" cm="1">
        <f t="array" ref="E478">IFERROR(INDEX('Raw Data - Positions'!$D$8:$D$5924,SMALL(IF('Raw Data - Positions'!$E$8:$E$5924=$C$2,ROW('Raw Data - Positions'!$E$8:$E$5924)-7,""),ROWS($E$19:$E478))),"")</f>
        <v/>
      </c>
      <c r="F478" s="1" t="str" cm="1">
        <f t="array" ref="F478">IFERROR(INDEX('Raw Data - Positions'!$H$8:$H$5924,SMALL(IF('Raw Data - Positions'!$E$8:$E$5924=$C$2,ROW('Raw Data - Positions'!$E$8:$E$5924)-7,""),ROWS($F$19:$F478))),"")</f>
        <v/>
      </c>
      <c r="G478" s="64" t="str">
        <f t="shared" si="15"/>
        <v/>
      </c>
      <c r="H478" s="32" t="str" cm="1">
        <f t="array" ref="H478">IFERROR(IF($D478="Bond",IFERROR(INDEX('Raw Data - Positions'!$I$8:$I$5924,SMALL(IF('Raw Data - Positions'!$E$8:$E$5924=$C$2,ROW('Raw Data - Positions'!$E$8:$E$5924)-7,""),ROWS($H$19:$H478))),""),$E478*$F478),"")</f>
        <v/>
      </c>
    </row>
    <row r="479" spans="4:8">
      <c r="D479" s="30" t="str">
        <f>IFERROR(VLOOKUP(B479,Benchmark!$O$2:$Q$1000,3,FALSE),"")</f>
        <v/>
      </c>
      <c r="E479" t="str" cm="1">
        <f t="array" ref="E479">IFERROR(INDEX('Raw Data - Positions'!$D$8:$D$5924,SMALL(IF('Raw Data - Positions'!$E$8:$E$5924=$C$2,ROW('Raw Data - Positions'!$E$8:$E$5924)-7,""),ROWS($E$19:$E479))),"")</f>
        <v/>
      </c>
      <c r="F479" s="1" t="str" cm="1">
        <f t="array" ref="F479">IFERROR(INDEX('Raw Data - Positions'!$H$8:$H$5924,SMALL(IF('Raw Data - Positions'!$E$8:$E$5924=$C$2,ROW('Raw Data - Positions'!$E$8:$E$5924)-7,""),ROWS($F$19:$F479))),"")</f>
        <v/>
      </c>
      <c r="G479" s="64" t="str">
        <f t="shared" si="15"/>
        <v/>
      </c>
      <c r="H479" s="32" t="str" cm="1">
        <f t="array" ref="H479">IFERROR(IF($D479="Bond",IFERROR(INDEX('Raw Data - Positions'!$I$8:$I$5924,SMALL(IF('Raw Data - Positions'!$E$8:$E$5924=$C$2,ROW('Raw Data - Positions'!$E$8:$E$5924)-7,""),ROWS($H$19:$H479))),""),$E479*$F479),"")</f>
        <v/>
      </c>
    </row>
    <row r="480" spans="4:8">
      <c r="D480" s="30" t="str">
        <f>IFERROR(VLOOKUP(B480,Benchmark!$O$2:$Q$1000,3,FALSE),"")</f>
        <v/>
      </c>
      <c r="E480" t="str" cm="1">
        <f t="array" ref="E480">IFERROR(INDEX('Raw Data - Positions'!$D$8:$D$5924,SMALL(IF('Raw Data - Positions'!$E$8:$E$5924=$C$2,ROW('Raw Data - Positions'!$E$8:$E$5924)-7,""),ROWS($E$19:$E480))),"")</f>
        <v/>
      </c>
      <c r="F480" s="1" t="str" cm="1">
        <f t="array" ref="F480">IFERROR(INDEX('Raw Data - Positions'!$H$8:$H$5924,SMALL(IF('Raw Data - Positions'!$E$8:$E$5924=$C$2,ROW('Raw Data - Positions'!$E$8:$E$5924)-7,""),ROWS($F$19:$F480))),"")</f>
        <v/>
      </c>
      <c r="G480" s="64" t="str">
        <f t="shared" si="15"/>
        <v/>
      </c>
      <c r="H480" s="32" t="str" cm="1">
        <f t="array" ref="H480">IFERROR(IF($D480="Bond",IFERROR(INDEX('Raw Data - Positions'!$I$8:$I$5924,SMALL(IF('Raw Data - Positions'!$E$8:$E$5924=$C$2,ROW('Raw Data - Positions'!$E$8:$E$5924)-7,""),ROWS($H$19:$H480))),""),$E480*$F480),"")</f>
        <v/>
      </c>
    </row>
    <row r="481" spans="4:8">
      <c r="D481" s="30" t="str">
        <f>IFERROR(VLOOKUP(B481,Benchmark!$O$2:$Q$1000,3,FALSE),"")</f>
        <v/>
      </c>
      <c r="E481" t="str" cm="1">
        <f t="array" ref="E481">IFERROR(INDEX('Raw Data - Positions'!$D$8:$D$5924,SMALL(IF('Raw Data - Positions'!$E$8:$E$5924=$C$2,ROW('Raw Data - Positions'!$E$8:$E$5924)-7,""),ROWS($E$19:$E481))),"")</f>
        <v/>
      </c>
      <c r="F481" s="1" t="str" cm="1">
        <f t="array" ref="F481">IFERROR(INDEX('Raw Data - Positions'!$H$8:$H$5924,SMALL(IF('Raw Data - Positions'!$E$8:$E$5924=$C$2,ROW('Raw Data - Positions'!$E$8:$E$5924)-7,""),ROWS($F$19:$F481))),"")</f>
        <v/>
      </c>
      <c r="G481" s="64" t="str">
        <f t="shared" si="15"/>
        <v/>
      </c>
      <c r="H481" s="32" t="str" cm="1">
        <f t="array" ref="H481">IFERROR(IF($D481="Bond",IFERROR(INDEX('Raw Data - Positions'!$I$8:$I$5924,SMALL(IF('Raw Data - Positions'!$E$8:$E$5924=$C$2,ROW('Raw Data - Positions'!$E$8:$E$5924)-7,""),ROWS($H$19:$H481))),""),$E481*$F481),"")</f>
        <v/>
      </c>
    </row>
    <row r="482" spans="4:8">
      <c r="D482" s="30" t="str">
        <f>IFERROR(VLOOKUP(B482,Benchmark!$O$2:$Q$1000,3,FALSE),"")</f>
        <v/>
      </c>
      <c r="E482" t="str" cm="1">
        <f t="array" ref="E482">IFERROR(INDEX('Raw Data - Positions'!$D$8:$D$5924,SMALL(IF('Raw Data - Positions'!$E$8:$E$5924=$C$2,ROW('Raw Data - Positions'!$E$8:$E$5924)-7,""),ROWS($E$19:$E482))),"")</f>
        <v/>
      </c>
      <c r="F482" s="1" t="str" cm="1">
        <f t="array" ref="F482">IFERROR(INDEX('Raw Data - Positions'!$H$8:$H$5924,SMALL(IF('Raw Data - Positions'!$E$8:$E$5924=$C$2,ROW('Raw Data - Positions'!$E$8:$E$5924)-7,""),ROWS($F$19:$F482))),"")</f>
        <v/>
      </c>
      <c r="G482" s="64" t="str">
        <f t="shared" si="15"/>
        <v/>
      </c>
      <c r="H482" s="32" t="str" cm="1">
        <f t="array" ref="H482">IFERROR(IF($D482="Bond",IFERROR(INDEX('Raw Data - Positions'!$I$8:$I$5924,SMALL(IF('Raw Data - Positions'!$E$8:$E$5924=$C$2,ROW('Raw Data - Positions'!$E$8:$E$5924)-7,""),ROWS($H$19:$H482))),""),$E482*$F482),"")</f>
        <v/>
      </c>
    </row>
    <row r="483" spans="4:8">
      <c r="D483" s="30" t="str">
        <f>IFERROR(VLOOKUP(B483,Benchmark!$O$2:$Q$1000,3,FALSE),"")</f>
        <v/>
      </c>
      <c r="E483" t="str" cm="1">
        <f t="array" ref="E483">IFERROR(INDEX('Raw Data - Positions'!$D$8:$D$5924,SMALL(IF('Raw Data - Positions'!$E$8:$E$5924=$C$2,ROW('Raw Data - Positions'!$E$8:$E$5924)-7,""),ROWS($E$19:$E483))),"")</f>
        <v/>
      </c>
      <c r="F483" s="1" t="str" cm="1">
        <f t="array" ref="F483">IFERROR(INDEX('Raw Data - Positions'!$H$8:$H$5924,SMALL(IF('Raw Data - Positions'!$E$8:$E$5924=$C$2,ROW('Raw Data - Positions'!$E$8:$E$5924)-7,""),ROWS($F$19:$F483))),"")</f>
        <v/>
      </c>
      <c r="G483" s="64" t="str">
        <f t="shared" si="15"/>
        <v/>
      </c>
      <c r="H483" s="32" t="str" cm="1">
        <f t="array" ref="H483">IFERROR(IF($D483="Bond",IFERROR(INDEX('Raw Data - Positions'!$I$8:$I$5924,SMALL(IF('Raw Data - Positions'!$E$8:$E$5924=$C$2,ROW('Raw Data - Positions'!$E$8:$E$5924)-7,""),ROWS($H$19:$H483))),""),$E483*$F483),"")</f>
        <v/>
      </c>
    </row>
    <row r="484" spans="4:8">
      <c r="D484" s="30" t="str">
        <f>IFERROR(VLOOKUP(B484,Benchmark!$O$2:$Q$1000,3,FALSE),"")</f>
        <v/>
      </c>
      <c r="E484" t="str" cm="1">
        <f t="array" ref="E484">IFERROR(INDEX('Raw Data - Positions'!$D$8:$D$5924,SMALL(IF('Raw Data - Positions'!$E$8:$E$5924=$C$2,ROW('Raw Data - Positions'!$E$8:$E$5924)-7,""),ROWS($E$19:$E484))),"")</f>
        <v/>
      </c>
      <c r="F484" s="1" t="str" cm="1">
        <f t="array" ref="F484">IFERROR(INDEX('Raw Data - Positions'!$H$8:$H$5924,SMALL(IF('Raw Data - Positions'!$E$8:$E$5924=$C$2,ROW('Raw Data - Positions'!$E$8:$E$5924)-7,""),ROWS($F$19:$F484))),"")</f>
        <v/>
      </c>
      <c r="G484" s="64" t="str">
        <f t="shared" si="15"/>
        <v/>
      </c>
      <c r="H484" s="32" t="str" cm="1">
        <f t="array" ref="H484">IFERROR(IF($D484="Bond",IFERROR(INDEX('Raw Data - Positions'!$I$8:$I$5924,SMALL(IF('Raw Data - Positions'!$E$8:$E$5924=$C$2,ROW('Raw Data - Positions'!$E$8:$E$5924)-7,""),ROWS($H$19:$H484))),""),$E484*$F484),"")</f>
        <v/>
      </c>
    </row>
    <row r="485" spans="4:8">
      <c r="D485" s="30" t="str">
        <f>IFERROR(VLOOKUP(B485,Benchmark!$O$2:$Q$1000,3,FALSE),"")</f>
        <v/>
      </c>
      <c r="E485" t="str" cm="1">
        <f t="array" ref="E485">IFERROR(INDEX('Raw Data - Positions'!$D$8:$D$5924,SMALL(IF('Raw Data - Positions'!$E$8:$E$5924=$C$2,ROW('Raw Data - Positions'!$E$8:$E$5924)-7,""),ROWS($E$19:$E485))),"")</f>
        <v/>
      </c>
      <c r="F485" s="1" t="str" cm="1">
        <f t="array" ref="F485">IFERROR(INDEX('Raw Data - Positions'!$H$8:$H$5924,SMALL(IF('Raw Data - Positions'!$E$8:$E$5924=$C$2,ROW('Raw Data - Positions'!$E$8:$E$5924)-7,""),ROWS($F$19:$F485))),"")</f>
        <v/>
      </c>
      <c r="G485" s="64" t="str">
        <f t="shared" si="15"/>
        <v/>
      </c>
      <c r="H485" s="32" t="str" cm="1">
        <f t="array" ref="H485">IFERROR(IF($D485="Bond",IFERROR(INDEX('Raw Data - Positions'!$I$8:$I$5924,SMALL(IF('Raw Data - Positions'!$E$8:$E$5924=$C$2,ROW('Raw Data - Positions'!$E$8:$E$5924)-7,""),ROWS($H$19:$H485))),""),$E485*$F485),"")</f>
        <v/>
      </c>
    </row>
    <row r="486" spans="4:8">
      <c r="D486" s="30" t="str">
        <f>IFERROR(VLOOKUP(B486,Benchmark!$O$2:$Q$1000,3,FALSE),"")</f>
        <v/>
      </c>
      <c r="E486" t="str" cm="1">
        <f t="array" ref="E486">IFERROR(INDEX('Raw Data - Positions'!$D$8:$D$5924,SMALL(IF('Raw Data - Positions'!$E$8:$E$5924=$C$2,ROW('Raw Data - Positions'!$E$8:$E$5924)-7,""),ROWS($E$19:$E486))),"")</f>
        <v/>
      </c>
      <c r="F486" s="1" t="str" cm="1">
        <f t="array" ref="F486">IFERROR(INDEX('Raw Data - Positions'!$H$8:$H$5924,SMALL(IF('Raw Data - Positions'!$E$8:$E$5924=$C$2,ROW('Raw Data - Positions'!$E$8:$E$5924)-7,""),ROWS($F$19:$F486))),"")</f>
        <v/>
      </c>
      <c r="G486" s="64" t="str">
        <f t="shared" si="15"/>
        <v/>
      </c>
      <c r="H486" s="32" t="str" cm="1">
        <f t="array" ref="H486">IFERROR(IF($D486="Bond",IFERROR(INDEX('Raw Data - Positions'!$I$8:$I$5924,SMALL(IF('Raw Data - Positions'!$E$8:$E$5924=$C$2,ROW('Raw Data - Positions'!$E$8:$E$5924)-7,""),ROWS($H$19:$H486))),""),$E486*$F486),"")</f>
        <v/>
      </c>
    </row>
    <row r="487" spans="4:8">
      <c r="D487" s="30" t="str">
        <f>IFERROR(VLOOKUP(B487,Benchmark!$O$2:$Q$1000,3,FALSE),"")</f>
        <v/>
      </c>
      <c r="E487" t="str" cm="1">
        <f t="array" ref="E487">IFERROR(INDEX('Raw Data - Positions'!$D$8:$D$5924,SMALL(IF('Raw Data - Positions'!$E$8:$E$5924=$C$2,ROW('Raw Data - Positions'!$E$8:$E$5924)-7,""),ROWS($E$19:$E487))),"")</f>
        <v/>
      </c>
      <c r="F487" s="1" t="str" cm="1">
        <f t="array" ref="F487">IFERROR(INDEX('Raw Data - Positions'!$H$8:$H$5924,SMALL(IF('Raw Data - Positions'!$E$8:$E$5924=$C$2,ROW('Raw Data - Positions'!$E$8:$E$5924)-7,""),ROWS($F$19:$F487))),"")</f>
        <v/>
      </c>
      <c r="G487" s="64" t="str">
        <f t="shared" si="15"/>
        <v/>
      </c>
      <c r="H487" s="32" t="str" cm="1">
        <f t="array" ref="H487">IFERROR(IF($D487="Bond",IFERROR(INDEX('Raw Data - Positions'!$I$8:$I$5924,SMALL(IF('Raw Data - Positions'!$E$8:$E$5924=$C$2,ROW('Raw Data - Positions'!$E$8:$E$5924)-7,""),ROWS($H$19:$H487))),""),$E487*$F487),"")</f>
        <v/>
      </c>
    </row>
    <row r="488" spans="4:8">
      <c r="D488" s="30" t="str">
        <f>IFERROR(VLOOKUP(B488,Benchmark!$O$2:$Q$1000,3,FALSE),"")</f>
        <v/>
      </c>
      <c r="E488" t="str" cm="1">
        <f t="array" ref="E488">IFERROR(INDEX('Raw Data - Positions'!$D$8:$D$5924,SMALL(IF('Raw Data - Positions'!$E$8:$E$5924=$C$2,ROW('Raw Data - Positions'!$E$8:$E$5924)-7,""),ROWS($E$19:$E488))),"")</f>
        <v/>
      </c>
      <c r="F488" s="1" t="str" cm="1">
        <f t="array" ref="F488">IFERROR(INDEX('Raw Data - Positions'!$H$8:$H$5924,SMALL(IF('Raw Data - Positions'!$E$8:$E$5924=$C$2,ROW('Raw Data - Positions'!$E$8:$E$5924)-7,""),ROWS($F$19:$F488))),"")</f>
        <v/>
      </c>
      <c r="G488" s="64" t="str">
        <f t="shared" si="15"/>
        <v/>
      </c>
      <c r="H488" s="32" t="str" cm="1">
        <f t="array" ref="H488">IFERROR(IF($D488="Bond",IFERROR(INDEX('Raw Data - Positions'!$I$8:$I$5924,SMALL(IF('Raw Data - Positions'!$E$8:$E$5924=$C$2,ROW('Raw Data - Positions'!$E$8:$E$5924)-7,""),ROWS($H$19:$H488))),""),$E488*$F488),"")</f>
        <v/>
      </c>
    </row>
    <row r="489" spans="4:8">
      <c r="D489" s="30" t="str">
        <f>IFERROR(VLOOKUP(B489,Benchmark!$O$2:$Q$1000,3,FALSE),"")</f>
        <v/>
      </c>
      <c r="E489" t="str" cm="1">
        <f t="array" ref="E489">IFERROR(INDEX('Raw Data - Positions'!$D$8:$D$5924,SMALL(IF('Raw Data - Positions'!$E$8:$E$5924=$C$2,ROW('Raw Data - Positions'!$E$8:$E$5924)-7,""),ROWS($E$19:$E489))),"")</f>
        <v/>
      </c>
      <c r="F489" s="1" t="str" cm="1">
        <f t="array" ref="F489">IFERROR(INDEX('Raw Data - Positions'!$H$8:$H$5924,SMALL(IF('Raw Data - Positions'!$E$8:$E$5924=$C$2,ROW('Raw Data - Positions'!$E$8:$E$5924)-7,""),ROWS($F$19:$F489))),"")</f>
        <v/>
      </c>
      <c r="G489" s="64" t="str">
        <f t="shared" si="15"/>
        <v/>
      </c>
      <c r="H489" s="32" t="str" cm="1">
        <f t="array" ref="H489">IFERROR(IF($D489="Bond",IFERROR(INDEX('Raw Data - Positions'!$I$8:$I$5924,SMALL(IF('Raw Data - Positions'!$E$8:$E$5924=$C$2,ROW('Raw Data - Positions'!$E$8:$E$5924)-7,""),ROWS($H$19:$H489))),""),$E489*$F489),"")</f>
        <v/>
      </c>
    </row>
    <row r="490" spans="4:8">
      <c r="D490" s="30" t="str">
        <f>IFERROR(VLOOKUP(B490,Benchmark!$O$2:$Q$1000,3,FALSE),"")</f>
        <v/>
      </c>
      <c r="E490" t="str" cm="1">
        <f t="array" ref="E490">IFERROR(INDEX('Raw Data - Positions'!$D$8:$D$5924,SMALL(IF('Raw Data - Positions'!$E$8:$E$5924=$C$2,ROW('Raw Data - Positions'!$E$8:$E$5924)-7,""),ROWS($E$19:$E490))),"")</f>
        <v/>
      </c>
      <c r="F490" s="1" t="str" cm="1">
        <f t="array" ref="F490">IFERROR(INDEX('Raw Data - Positions'!$H$8:$H$5924,SMALL(IF('Raw Data - Positions'!$E$8:$E$5924=$C$2,ROW('Raw Data - Positions'!$E$8:$E$5924)-7,""),ROWS($F$19:$F490))),"")</f>
        <v/>
      </c>
      <c r="G490" s="64" t="str">
        <f t="shared" si="15"/>
        <v/>
      </c>
      <c r="H490" s="32" t="str" cm="1">
        <f t="array" ref="H490">IFERROR(IF($D490="Bond",IFERROR(INDEX('Raw Data - Positions'!$I$8:$I$5924,SMALL(IF('Raw Data - Positions'!$E$8:$E$5924=$C$2,ROW('Raw Data - Positions'!$E$8:$E$5924)-7,""),ROWS($H$19:$H490))),""),$E490*$F490),"")</f>
        <v/>
      </c>
    </row>
    <row r="491" spans="4:8">
      <c r="D491" s="30" t="str">
        <f>IFERROR(VLOOKUP(B491,Benchmark!$O$2:$Q$1000,3,FALSE),"")</f>
        <v/>
      </c>
      <c r="E491" t="str" cm="1">
        <f t="array" ref="E491">IFERROR(INDEX('Raw Data - Positions'!$D$8:$D$5924,SMALL(IF('Raw Data - Positions'!$E$8:$E$5924=$C$2,ROW('Raw Data - Positions'!$E$8:$E$5924)-7,""),ROWS($E$19:$E491))),"")</f>
        <v/>
      </c>
      <c r="F491" s="1" t="str" cm="1">
        <f t="array" ref="F491">IFERROR(INDEX('Raw Data - Positions'!$H$8:$H$5924,SMALL(IF('Raw Data - Positions'!$E$8:$E$5924=$C$2,ROW('Raw Data - Positions'!$E$8:$E$5924)-7,""),ROWS($F$19:$F491))),"")</f>
        <v/>
      </c>
      <c r="G491" s="64" t="str">
        <f t="shared" si="15"/>
        <v/>
      </c>
      <c r="H491" s="32" t="str" cm="1">
        <f t="array" ref="H491">IFERROR(IF($D491="Bond",IFERROR(INDEX('Raw Data - Positions'!$I$8:$I$5924,SMALL(IF('Raw Data - Positions'!$E$8:$E$5924=$C$2,ROW('Raw Data - Positions'!$E$8:$E$5924)-7,""),ROWS($H$19:$H491))),""),$E491*$F491),"")</f>
        <v/>
      </c>
    </row>
    <row r="492" spans="4:8">
      <c r="D492" s="30" t="str">
        <f>IFERROR(VLOOKUP(B492,Benchmark!$O$2:$Q$1000,3,FALSE),"")</f>
        <v/>
      </c>
      <c r="E492" t="str" cm="1">
        <f t="array" ref="E492">IFERROR(INDEX('Raw Data - Positions'!$D$8:$D$5924,SMALL(IF('Raw Data - Positions'!$E$8:$E$5924=$C$2,ROW('Raw Data - Positions'!$E$8:$E$5924)-7,""),ROWS($E$19:$E492))),"")</f>
        <v/>
      </c>
      <c r="F492" s="1" t="str" cm="1">
        <f t="array" ref="F492">IFERROR(INDEX('Raw Data - Positions'!$H$8:$H$5924,SMALL(IF('Raw Data - Positions'!$E$8:$E$5924=$C$2,ROW('Raw Data - Positions'!$E$8:$E$5924)-7,""),ROWS($F$19:$F492))),"")</f>
        <v/>
      </c>
      <c r="G492" s="64" t="str">
        <f t="shared" si="15"/>
        <v/>
      </c>
      <c r="H492" s="32" t="str" cm="1">
        <f t="array" ref="H492">IFERROR(IF($D492="Bond",IFERROR(INDEX('Raw Data - Positions'!$I$8:$I$5924,SMALL(IF('Raw Data - Positions'!$E$8:$E$5924=$C$2,ROW('Raw Data - Positions'!$E$8:$E$5924)-7,""),ROWS($H$19:$H492))),""),$E492*$F492),"")</f>
        <v/>
      </c>
    </row>
    <row r="493" spans="4:8">
      <c r="D493" s="30" t="str">
        <f>IFERROR(VLOOKUP(B493,Benchmark!$O$2:$Q$1000,3,FALSE),"")</f>
        <v/>
      </c>
      <c r="E493" t="str" cm="1">
        <f t="array" ref="E493">IFERROR(INDEX('Raw Data - Positions'!$D$8:$D$5924,SMALL(IF('Raw Data - Positions'!$E$8:$E$5924=$C$2,ROW('Raw Data - Positions'!$E$8:$E$5924)-7,""),ROWS($E$19:$E493))),"")</f>
        <v/>
      </c>
      <c r="F493" s="1" t="str" cm="1">
        <f t="array" ref="F493">IFERROR(INDEX('Raw Data - Positions'!$H$8:$H$5924,SMALL(IF('Raw Data - Positions'!$E$8:$E$5924=$C$2,ROW('Raw Data - Positions'!$E$8:$E$5924)-7,""),ROWS($F$19:$F493))),"")</f>
        <v/>
      </c>
      <c r="G493" s="64" t="str">
        <f t="shared" si="15"/>
        <v/>
      </c>
      <c r="H493" s="32" t="str" cm="1">
        <f t="array" ref="H493">IFERROR(IF($D493="Bond",IFERROR(INDEX('Raw Data - Positions'!$I$8:$I$5924,SMALL(IF('Raw Data - Positions'!$E$8:$E$5924=$C$2,ROW('Raw Data - Positions'!$E$8:$E$5924)-7,""),ROWS($H$19:$H493))),""),$E493*$F493),"")</f>
        <v/>
      </c>
    </row>
    <row r="494" spans="4:8">
      <c r="D494" s="30" t="str">
        <f>IFERROR(VLOOKUP(B494,Benchmark!$O$2:$Q$1000,3,FALSE),"")</f>
        <v/>
      </c>
      <c r="E494" t="str" cm="1">
        <f t="array" ref="E494">IFERROR(INDEX('Raw Data - Positions'!$D$8:$D$5924,SMALL(IF('Raw Data - Positions'!$E$8:$E$5924=$C$2,ROW('Raw Data - Positions'!$E$8:$E$5924)-7,""),ROWS($E$19:$E494))),"")</f>
        <v/>
      </c>
      <c r="F494" s="1" t="str" cm="1">
        <f t="array" ref="F494">IFERROR(INDEX('Raw Data - Positions'!$H$8:$H$5924,SMALL(IF('Raw Data - Positions'!$E$8:$E$5924=$C$2,ROW('Raw Data - Positions'!$E$8:$E$5924)-7,""),ROWS($F$19:$F494))),"")</f>
        <v/>
      </c>
      <c r="G494" s="64" t="str">
        <f t="shared" si="15"/>
        <v/>
      </c>
      <c r="H494" s="32" t="str" cm="1">
        <f t="array" ref="H494">IFERROR(IF($D494="Bond",IFERROR(INDEX('Raw Data - Positions'!$I$8:$I$5924,SMALL(IF('Raw Data - Positions'!$E$8:$E$5924=$C$2,ROW('Raw Data - Positions'!$E$8:$E$5924)-7,""),ROWS($H$19:$H494))),""),$E494*$F494),"")</f>
        <v/>
      </c>
    </row>
    <row r="495" spans="4:8">
      <c r="D495" s="30" t="str">
        <f>IFERROR(VLOOKUP(B495,Benchmark!$O$2:$Q$1000,3,FALSE),"")</f>
        <v/>
      </c>
      <c r="E495" t="str" cm="1">
        <f t="array" ref="E495">IFERROR(INDEX('Raw Data - Positions'!$D$8:$D$5924,SMALL(IF('Raw Data - Positions'!$E$8:$E$5924=$C$2,ROW('Raw Data - Positions'!$E$8:$E$5924)-7,""),ROWS($E$19:$E495))),"")</f>
        <v/>
      </c>
      <c r="F495" s="1" t="str" cm="1">
        <f t="array" ref="F495">IFERROR(INDEX('Raw Data - Positions'!$H$8:$H$5924,SMALL(IF('Raw Data - Positions'!$E$8:$E$5924=$C$2,ROW('Raw Data - Positions'!$E$8:$E$5924)-7,""),ROWS($F$19:$F495))),"")</f>
        <v/>
      </c>
      <c r="G495" s="64" t="str">
        <f t="shared" si="15"/>
        <v/>
      </c>
      <c r="H495" s="32" t="str" cm="1">
        <f t="array" ref="H495">IFERROR(IF($D495="Bond",IFERROR(INDEX('Raw Data - Positions'!$I$8:$I$5924,SMALL(IF('Raw Data - Positions'!$E$8:$E$5924=$C$2,ROW('Raw Data - Positions'!$E$8:$E$5924)-7,""),ROWS($H$19:$H495))),""),$E495*$F495),"")</f>
        <v/>
      </c>
    </row>
    <row r="496" spans="4:8">
      <c r="D496" s="30" t="str">
        <f>IFERROR(VLOOKUP(B496,Benchmark!$O$2:$Q$1000,3,FALSE),"")</f>
        <v/>
      </c>
      <c r="E496" t="str" cm="1">
        <f t="array" ref="E496">IFERROR(INDEX('Raw Data - Positions'!$D$8:$D$5924,SMALL(IF('Raw Data - Positions'!$E$8:$E$5924=$C$2,ROW('Raw Data - Positions'!$E$8:$E$5924)-7,""),ROWS($E$19:$E496))),"")</f>
        <v/>
      </c>
      <c r="F496" s="1" t="str" cm="1">
        <f t="array" ref="F496">IFERROR(INDEX('Raw Data - Positions'!$H$8:$H$5924,SMALL(IF('Raw Data - Positions'!$E$8:$E$5924=$C$2,ROW('Raw Data - Positions'!$E$8:$E$5924)-7,""),ROWS($F$19:$F496))),"")</f>
        <v/>
      </c>
      <c r="G496" s="64" t="str">
        <f t="shared" si="15"/>
        <v/>
      </c>
      <c r="H496" s="32" t="str" cm="1">
        <f t="array" ref="H496">IFERROR(IF($D496="Bond",IFERROR(INDEX('Raw Data - Positions'!$I$8:$I$5924,SMALL(IF('Raw Data - Positions'!$E$8:$E$5924=$C$2,ROW('Raw Data - Positions'!$E$8:$E$5924)-7,""),ROWS($H$19:$H496))),""),$E496*$F496),"")</f>
        <v/>
      </c>
    </row>
    <row r="497" spans="4:8">
      <c r="D497" s="30" t="str">
        <f>IFERROR(VLOOKUP(B497,Benchmark!$O$2:$Q$1000,3,FALSE),"")</f>
        <v/>
      </c>
      <c r="E497" t="str" cm="1">
        <f t="array" ref="E497">IFERROR(INDEX('Raw Data - Positions'!$D$8:$D$5924,SMALL(IF('Raw Data - Positions'!$E$8:$E$5924=$C$2,ROW('Raw Data - Positions'!$E$8:$E$5924)-7,""),ROWS($E$19:$E497))),"")</f>
        <v/>
      </c>
      <c r="F497" s="1" t="str" cm="1">
        <f t="array" ref="F497">IFERROR(INDEX('Raw Data - Positions'!$H$8:$H$5924,SMALL(IF('Raw Data - Positions'!$E$8:$E$5924=$C$2,ROW('Raw Data - Positions'!$E$8:$E$5924)-7,""),ROWS($F$19:$F497))),"")</f>
        <v/>
      </c>
      <c r="G497" s="64" t="str">
        <f t="shared" si="15"/>
        <v/>
      </c>
      <c r="H497" s="32" t="str" cm="1">
        <f t="array" ref="H497">IFERROR(IF($D497="Bond",IFERROR(INDEX('Raw Data - Positions'!$I$8:$I$5924,SMALL(IF('Raw Data - Positions'!$E$8:$E$5924=$C$2,ROW('Raw Data - Positions'!$E$8:$E$5924)-7,""),ROWS($H$19:$H497))),""),$E497*$F497),"")</f>
        <v/>
      </c>
    </row>
    <row r="498" spans="4:8">
      <c r="D498" s="30" t="str">
        <f>IFERROR(VLOOKUP(B498,Benchmark!$O$2:$Q$1000,3,FALSE),"")</f>
        <v/>
      </c>
      <c r="E498" t="str" cm="1">
        <f t="array" ref="E498">IFERROR(INDEX('Raw Data - Positions'!$D$8:$D$5924,SMALL(IF('Raw Data - Positions'!$E$8:$E$5924=$C$2,ROW('Raw Data - Positions'!$E$8:$E$5924)-7,""),ROWS($E$19:$E498))),"")</f>
        <v/>
      </c>
      <c r="F498" s="1" t="str" cm="1">
        <f t="array" ref="F498">IFERROR(INDEX('Raw Data - Positions'!$H$8:$H$5924,SMALL(IF('Raw Data - Positions'!$E$8:$E$5924=$C$2,ROW('Raw Data - Positions'!$E$8:$E$5924)-7,""),ROWS($F$19:$F498))),"")</f>
        <v/>
      </c>
      <c r="G498" s="64" t="str">
        <f t="shared" si="15"/>
        <v/>
      </c>
      <c r="H498" s="32" t="str" cm="1">
        <f t="array" ref="H498">IFERROR(IF($D498="Bond",IFERROR(INDEX('Raw Data - Positions'!$I$8:$I$5924,SMALL(IF('Raw Data - Positions'!$E$8:$E$5924=$C$2,ROW('Raw Data - Positions'!$E$8:$E$5924)-7,""),ROWS($H$19:$H498))),""),$E498*$F498),"")</f>
        <v/>
      </c>
    </row>
    <row r="499" spans="4:8">
      <c r="D499" s="30" t="str">
        <f>IFERROR(VLOOKUP(B499,Benchmark!$O$2:$Q$1000,3,FALSE),"")</f>
        <v/>
      </c>
      <c r="E499" t="str" cm="1">
        <f t="array" ref="E499">IFERROR(INDEX('Raw Data - Positions'!$D$8:$D$5924,SMALL(IF('Raw Data - Positions'!$E$8:$E$5924=$C$2,ROW('Raw Data - Positions'!$E$8:$E$5924)-7,""),ROWS($E$19:$E499))),"")</f>
        <v/>
      </c>
      <c r="F499" s="1" t="str" cm="1">
        <f t="array" ref="F499">IFERROR(INDEX('Raw Data - Positions'!$H$8:$H$5924,SMALL(IF('Raw Data - Positions'!$E$8:$E$5924=$C$2,ROW('Raw Data - Positions'!$E$8:$E$5924)-7,""),ROWS($F$19:$F499))),"")</f>
        <v/>
      </c>
      <c r="G499" s="64" t="str">
        <f t="shared" si="15"/>
        <v/>
      </c>
      <c r="H499" s="32" t="str" cm="1">
        <f t="array" ref="H499">IFERROR(IF($D499="Bond",IFERROR(INDEX('Raw Data - Positions'!$I$8:$I$5924,SMALL(IF('Raw Data - Positions'!$E$8:$E$5924=$C$2,ROW('Raw Data - Positions'!$E$8:$E$5924)-7,""),ROWS($H$19:$H499))),""),$E499*$F499),"")</f>
        <v/>
      </c>
    </row>
    <row r="500" spans="4:8">
      <c r="D500" s="30" t="str">
        <f>IFERROR(VLOOKUP(B500,Benchmark!$O$2:$Q$1000,3,FALSE),"")</f>
        <v/>
      </c>
      <c r="E500" t="str" cm="1">
        <f t="array" ref="E500">IFERROR(INDEX('Raw Data - Positions'!$D$8:$D$5924,SMALL(IF('Raw Data - Positions'!$E$8:$E$5924=$C$2,ROW('Raw Data - Positions'!$E$8:$E$5924)-7,""),ROWS($E$19:$E500))),"")</f>
        <v/>
      </c>
      <c r="F500" s="1" t="str" cm="1">
        <f t="array" ref="F500">IFERROR(INDEX('Raw Data - Positions'!$H$8:$H$5924,SMALL(IF('Raw Data - Positions'!$E$8:$E$5924=$C$2,ROW('Raw Data - Positions'!$E$8:$E$5924)-7,""),ROWS($F$19:$F500))),"")</f>
        <v/>
      </c>
      <c r="G500" s="64" t="str">
        <f t="shared" si="15"/>
        <v/>
      </c>
      <c r="H500" s="32" t="str" cm="1">
        <f t="array" ref="H500">IFERROR(IF($D500="Bond",IFERROR(INDEX('Raw Data - Positions'!$I$8:$I$5924,SMALL(IF('Raw Data - Positions'!$E$8:$E$5924=$C$2,ROW('Raw Data - Positions'!$E$8:$E$5924)-7,""),ROWS($H$19:$H500))),""),$E500*$F500),"")</f>
        <v/>
      </c>
    </row>
    <row r="501" spans="4:8">
      <c r="D501" s="30" t="str">
        <f>IFERROR(VLOOKUP(B501,Benchmark!$O$2:$Q$1000,3,FALSE),"")</f>
        <v/>
      </c>
      <c r="E501" t="str" cm="1">
        <f t="array" ref="E501">IFERROR(INDEX('Raw Data - Positions'!$D$8:$D$5924,SMALL(IF('Raw Data - Positions'!$E$8:$E$5924=$C$2,ROW('Raw Data - Positions'!$E$8:$E$5924)-7,""),ROWS($E$19:$E501))),"")</f>
        <v/>
      </c>
      <c r="F501" s="1" t="str" cm="1">
        <f t="array" ref="F501">IFERROR(INDEX('Raw Data - Positions'!$H$8:$H$5924,SMALL(IF('Raw Data - Positions'!$E$8:$E$5924=$C$2,ROW('Raw Data - Positions'!$E$8:$E$5924)-7,""),ROWS($F$19:$F501))),"")</f>
        <v/>
      </c>
      <c r="G501" s="64" t="str">
        <f t="shared" si="15"/>
        <v/>
      </c>
      <c r="H501" s="32" t="str" cm="1">
        <f t="array" ref="H501">IFERROR(IF($D501="Bond",IFERROR(INDEX('Raw Data - Positions'!$I$8:$I$5924,SMALL(IF('Raw Data - Positions'!$E$8:$E$5924=$C$2,ROW('Raw Data - Positions'!$E$8:$E$5924)-7,""),ROWS($H$19:$H501))),""),$E501*$F501),"")</f>
        <v/>
      </c>
    </row>
    <row r="502" spans="4:8">
      <c r="D502" s="30" t="str">
        <f>IFERROR(VLOOKUP(B502,Benchmark!$O$2:$Q$1000,3,FALSE),"")</f>
        <v/>
      </c>
      <c r="E502" t="str" cm="1">
        <f t="array" ref="E502">IFERROR(INDEX('Raw Data - Positions'!$D$8:$D$5924,SMALL(IF('Raw Data - Positions'!$E$8:$E$5924=$C$2,ROW('Raw Data - Positions'!$E$8:$E$5924)-7,""),ROWS($E$19:$E502))),"")</f>
        <v/>
      </c>
      <c r="F502" s="1" t="str" cm="1">
        <f t="array" ref="F502">IFERROR(INDEX('Raw Data - Positions'!$H$8:$H$5924,SMALL(IF('Raw Data - Positions'!$E$8:$E$5924=$C$2,ROW('Raw Data - Positions'!$E$8:$E$5924)-7,""),ROWS($F$19:$F502))),"")</f>
        <v/>
      </c>
      <c r="G502" s="64" t="str">
        <f t="shared" si="15"/>
        <v/>
      </c>
      <c r="H502" s="32" t="str" cm="1">
        <f t="array" ref="H502">IFERROR(IF($D502="Bond",IFERROR(INDEX('Raw Data - Positions'!$I$8:$I$5924,SMALL(IF('Raw Data - Positions'!$E$8:$E$5924=$C$2,ROW('Raw Data - Positions'!$E$8:$E$5924)-7,""),ROWS($H$19:$H502))),""),$E502*$F502),"")</f>
        <v/>
      </c>
    </row>
    <row r="503" spans="4:8">
      <c r="D503" s="30" t="str">
        <f>IFERROR(VLOOKUP(B503,Benchmark!$O$2:$Q$1000,3,FALSE),"")</f>
        <v/>
      </c>
      <c r="E503" t="str" cm="1">
        <f t="array" ref="E503">IFERROR(INDEX('Raw Data - Positions'!$D$8:$D$5924,SMALL(IF('Raw Data - Positions'!$E$8:$E$5924=$C$2,ROW('Raw Data - Positions'!$E$8:$E$5924)-7,""),ROWS($E$19:$E503))),"")</f>
        <v/>
      </c>
      <c r="F503" s="1" t="str" cm="1">
        <f t="array" ref="F503">IFERROR(INDEX('Raw Data - Positions'!$H$8:$H$5924,SMALL(IF('Raw Data - Positions'!$E$8:$E$5924=$C$2,ROW('Raw Data - Positions'!$E$8:$E$5924)-7,""),ROWS($F$19:$F503))),"")</f>
        <v/>
      </c>
      <c r="G503" s="64" t="str">
        <f t="shared" si="15"/>
        <v/>
      </c>
      <c r="H503" s="32" t="str" cm="1">
        <f t="array" ref="H503">IFERROR(IF($D503="Bond",IFERROR(INDEX('Raw Data - Positions'!$I$8:$I$5924,SMALL(IF('Raw Data - Positions'!$E$8:$E$5924=$C$2,ROW('Raw Data - Positions'!$E$8:$E$5924)-7,""),ROWS($H$19:$H503))),""),$E503*$F503),"")</f>
        <v/>
      </c>
    </row>
    <row r="504" spans="4:8">
      <c r="D504" s="30" t="str">
        <f>IFERROR(VLOOKUP(B504,Benchmark!$O$2:$Q$1000,3,FALSE),"")</f>
        <v/>
      </c>
      <c r="E504" t="str" cm="1">
        <f t="array" ref="E504">IFERROR(INDEX('Raw Data - Positions'!$D$8:$D$5924,SMALL(IF('Raw Data - Positions'!$E$8:$E$5924=$C$2,ROW('Raw Data - Positions'!$E$8:$E$5924)-7,""),ROWS($E$19:$E504))),"")</f>
        <v/>
      </c>
      <c r="F504" s="1" t="str" cm="1">
        <f t="array" ref="F504">IFERROR(INDEX('Raw Data - Positions'!$H$8:$H$5924,SMALL(IF('Raw Data - Positions'!$E$8:$E$5924=$C$2,ROW('Raw Data - Positions'!$E$8:$E$5924)-7,""),ROWS($F$19:$F504))),"")</f>
        <v/>
      </c>
      <c r="G504" s="64" t="str">
        <f t="shared" si="15"/>
        <v/>
      </c>
      <c r="H504" s="32" t="str" cm="1">
        <f t="array" ref="H504">IFERROR(IF($D504="Bond",IFERROR(INDEX('Raw Data - Positions'!$I$8:$I$5924,SMALL(IF('Raw Data - Positions'!$E$8:$E$5924=$C$2,ROW('Raw Data - Positions'!$E$8:$E$5924)-7,""),ROWS($H$19:$H504))),""),$E504*$F504),"")</f>
        <v/>
      </c>
    </row>
    <row r="505" spans="4:8">
      <c r="D505" s="30" t="str">
        <f>IFERROR(VLOOKUP(B505,Benchmark!$O$2:$Q$1000,3,FALSE),"")</f>
        <v/>
      </c>
      <c r="E505" t="str" cm="1">
        <f t="array" ref="E505">IFERROR(INDEX('Raw Data - Positions'!$D$8:$D$5924,SMALL(IF('Raw Data - Positions'!$E$8:$E$5924=$C$2,ROW('Raw Data - Positions'!$E$8:$E$5924)-7,""),ROWS($E$19:$E505))),"")</f>
        <v/>
      </c>
      <c r="F505" s="1" t="str" cm="1">
        <f t="array" ref="F505">IFERROR(INDEX('Raw Data - Positions'!$H$8:$H$5924,SMALL(IF('Raw Data - Positions'!$E$8:$E$5924=$C$2,ROW('Raw Data - Positions'!$E$8:$E$5924)-7,""),ROWS($F$19:$F505))),"")</f>
        <v/>
      </c>
      <c r="G505" s="64" t="str">
        <f t="shared" si="15"/>
        <v/>
      </c>
      <c r="H505" s="32" t="str" cm="1">
        <f t="array" ref="H505">IFERROR(IF($D505="Bond",IFERROR(INDEX('Raw Data - Positions'!$I$8:$I$5924,SMALL(IF('Raw Data - Positions'!$E$8:$E$5924=$C$2,ROW('Raw Data - Positions'!$E$8:$E$5924)-7,""),ROWS($H$19:$H505))),""),$E505*$F505),"")</f>
        <v/>
      </c>
    </row>
    <row r="506" spans="4:8">
      <c r="D506" s="30" t="str">
        <f>IFERROR(VLOOKUP(B506,Benchmark!$O$2:$Q$1000,3,FALSE),"")</f>
        <v/>
      </c>
      <c r="E506" t="str" cm="1">
        <f t="array" ref="E506">IFERROR(INDEX('Raw Data - Positions'!$D$8:$D$5924,SMALL(IF('Raw Data - Positions'!$E$8:$E$5924=$C$2,ROW('Raw Data - Positions'!$E$8:$E$5924)-7,""),ROWS($E$19:$E506))),"")</f>
        <v/>
      </c>
      <c r="F506" s="1" t="str" cm="1">
        <f t="array" ref="F506">IFERROR(INDEX('Raw Data - Positions'!$H$8:$H$5924,SMALL(IF('Raw Data - Positions'!$E$8:$E$5924=$C$2,ROW('Raw Data - Positions'!$E$8:$E$5924)-7,""),ROWS($F$19:$F506))),"")</f>
        <v/>
      </c>
      <c r="G506" s="64" t="str">
        <f t="shared" si="15"/>
        <v/>
      </c>
      <c r="H506" s="32" t="str" cm="1">
        <f t="array" ref="H506">IFERROR(IF($D506="Bond",IFERROR(INDEX('Raw Data - Positions'!$I$8:$I$5924,SMALL(IF('Raw Data - Positions'!$E$8:$E$5924=$C$2,ROW('Raw Data - Positions'!$E$8:$E$5924)-7,""),ROWS($H$19:$H506))),""),$E506*$F506),"")</f>
        <v/>
      </c>
    </row>
    <row r="507" spans="4:8">
      <c r="D507" s="30" t="str">
        <f>IFERROR(VLOOKUP(B507,Benchmark!$O$2:$Q$1000,3,FALSE),"")</f>
        <v/>
      </c>
      <c r="E507" t="str" cm="1">
        <f t="array" ref="E507">IFERROR(INDEX('Raw Data - Positions'!$D$8:$D$5924,SMALL(IF('Raw Data - Positions'!$E$8:$E$5924=$C$2,ROW('Raw Data - Positions'!$E$8:$E$5924)-7,""),ROWS($E$19:$E507))),"")</f>
        <v/>
      </c>
      <c r="F507" s="1" t="str" cm="1">
        <f t="array" ref="F507">IFERROR(INDEX('Raw Data - Positions'!$H$8:$H$5924,SMALL(IF('Raw Data - Positions'!$E$8:$E$5924=$C$2,ROW('Raw Data - Positions'!$E$8:$E$5924)-7,""),ROWS($F$19:$F507))),"")</f>
        <v/>
      </c>
      <c r="G507" s="64" t="str">
        <f t="shared" si="15"/>
        <v/>
      </c>
      <c r="H507" s="32" t="str" cm="1">
        <f t="array" ref="H507">IFERROR(IF($D507="Bond",IFERROR(INDEX('Raw Data - Positions'!$I$8:$I$5924,SMALL(IF('Raw Data - Positions'!$E$8:$E$5924=$C$2,ROW('Raw Data - Positions'!$E$8:$E$5924)-7,""),ROWS($H$19:$H507))),""),$E507*$F507),"")</f>
        <v/>
      </c>
    </row>
    <row r="508" spans="4:8">
      <c r="D508" s="30" t="str">
        <f>IFERROR(VLOOKUP(B508,Benchmark!$O$2:$Q$1000,3,FALSE),"")</f>
        <v/>
      </c>
      <c r="E508" t="str" cm="1">
        <f t="array" ref="E508">IFERROR(INDEX('Raw Data - Positions'!$D$8:$D$5924,SMALL(IF('Raw Data - Positions'!$E$8:$E$5924=$C$2,ROW('Raw Data - Positions'!$E$8:$E$5924)-7,""),ROWS($E$19:$E508))),"")</f>
        <v/>
      </c>
      <c r="F508" s="1" t="str" cm="1">
        <f t="array" ref="F508">IFERROR(INDEX('Raw Data - Positions'!$H$8:$H$5924,SMALL(IF('Raw Data - Positions'!$E$8:$E$5924=$C$2,ROW('Raw Data - Positions'!$E$8:$E$5924)-7,""),ROWS($F$19:$F508))),"")</f>
        <v/>
      </c>
      <c r="G508" s="64" t="str">
        <f t="shared" si="15"/>
        <v/>
      </c>
      <c r="H508" s="32" t="str" cm="1">
        <f t="array" ref="H508">IFERROR(IF($D508="Bond",IFERROR(INDEX('Raw Data - Positions'!$I$8:$I$5924,SMALL(IF('Raw Data - Positions'!$E$8:$E$5924=$C$2,ROW('Raw Data - Positions'!$E$8:$E$5924)-7,""),ROWS($H$19:$H508))),""),$E508*$F508),"")</f>
        <v/>
      </c>
    </row>
    <row r="509" spans="4:8">
      <c r="D509" s="30" t="str">
        <f>IFERROR(VLOOKUP(B509,Benchmark!$O$2:$Q$1000,3,FALSE),"")</f>
        <v/>
      </c>
      <c r="E509" t="str" cm="1">
        <f t="array" ref="E509">IFERROR(INDEX('Raw Data - Positions'!$D$8:$D$5924,SMALL(IF('Raw Data - Positions'!$E$8:$E$5924=$C$2,ROW('Raw Data - Positions'!$E$8:$E$5924)-7,""),ROWS($E$19:$E509))),"")</f>
        <v/>
      </c>
      <c r="F509" s="1" t="str" cm="1">
        <f t="array" ref="F509">IFERROR(INDEX('Raw Data - Positions'!$H$8:$H$5924,SMALL(IF('Raw Data - Positions'!$E$8:$E$5924=$C$2,ROW('Raw Data - Positions'!$E$8:$E$5924)-7,""),ROWS($F$19:$F509))),"")</f>
        <v/>
      </c>
      <c r="G509" s="64" t="str">
        <f t="shared" si="15"/>
        <v/>
      </c>
      <c r="H509" s="32" t="str" cm="1">
        <f t="array" ref="H509">IFERROR(IF($D509="Bond",IFERROR(INDEX('Raw Data - Positions'!$I$8:$I$5924,SMALL(IF('Raw Data - Positions'!$E$8:$E$5924=$C$2,ROW('Raw Data - Positions'!$E$8:$E$5924)-7,""),ROWS($H$19:$H509))),""),$E509*$F509),"")</f>
        <v/>
      </c>
    </row>
    <row r="510" spans="4:8">
      <c r="D510" s="30" t="str">
        <f>IFERROR(VLOOKUP(B510,Benchmark!$O$2:$Q$1000,3,FALSE),"")</f>
        <v/>
      </c>
      <c r="E510" t="str" cm="1">
        <f t="array" ref="E510">IFERROR(INDEX('Raw Data - Positions'!$D$8:$D$5924,SMALL(IF('Raw Data - Positions'!$E$8:$E$5924=$C$2,ROW('Raw Data - Positions'!$E$8:$E$5924)-7,""),ROWS($E$19:$E510))),"")</f>
        <v/>
      </c>
      <c r="F510" s="1" t="str" cm="1">
        <f t="array" ref="F510">IFERROR(INDEX('Raw Data - Positions'!$H$8:$H$5924,SMALL(IF('Raw Data - Positions'!$E$8:$E$5924=$C$2,ROW('Raw Data - Positions'!$E$8:$E$5924)-7,""),ROWS($F$19:$F510))),"")</f>
        <v/>
      </c>
      <c r="G510" s="64" t="str">
        <f t="shared" si="15"/>
        <v/>
      </c>
      <c r="H510" s="32" t="str" cm="1">
        <f t="array" ref="H510">IFERROR(IF($D510="Bond",IFERROR(INDEX('Raw Data - Positions'!$I$8:$I$5924,SMALL(IF('Raw Data - Positions'!$E$8:$E$5924=$C$2,ROW('Raw Data - Positions'!$E$8:$E$5924)-7,""),ROWS($H$19:$H510))),""),$E510*$F510),"")</f>
        <v/>
      </c>
    </row>
    <row r="511" spans="4:8">
      <c r="D511" s="30" t="str">
        <f>IFERROR(VLOOKUP(B511,Benchmark!$O$2:$Q$1000,3,FALSE),"")</f>
        <v/>
      </c>
      <c r="E511" t="str" cm="1">
        <f t="array" ref="E511">IFERROR(INDEX('Raw Data - Positions'!$D$8:$D$5924,SMALL(IF('Raw Data - Positions'!$E$8:$E$5924=$C$2,ROW('Raw Data - Positions'!$E$8:$E$5924)-7,""),ROWS($E$19:$E511))),"")</f>
        <v/>
      </c>
      <c r="F511" s="1" t="str" cm="1">
        <f t="array" ref="F511">IFERROR(INDEX('Raw Data - Positions'!$H$8:$H$5924,SMALL(IF('Raw Data - Positions'!$E$8:$E$5924=$C$2,ROW('Raw Data - Positions'!$E$8:$E$5924)-7,""),ROWS($F$19:$F511))),"")</f>
        <v/>
      </c>
      <c r="G511" s="64" t="str">
        <f t="shared" si="15"/>
        <v/>
      </c>
      <c r="H511" s="32" t="str" cm="1">
        <f t="array" ref="H511">IFERROR(IF($D511="Bond",IFERROR(INDEX('Raw Data - Positions'!$I$8:$I$5924,SMALL(IF('Raw Data - Positions'!$E$8:$E$5924=$C$2,ROW('Raw Data - Positions'!$E$8:$E$5924)-7,""),ROWS($H$19:$H511))),""),$E511*$F511),"")</f>
        <v/>
      </c>
    </row>
    <row r="512" spans="4:8">
      <c r="D512" s="30" t="str">
        <f>IFERROR(VLOOKUP(B512,Benchmark!$O$2:$Q$1000,3,FALSE),"")</f>
        <v/>
      </c>
      <c r="E512" t="str" cm="1">
        <f t="array" ref="E512">IFERROR(INDEX('Raw Data - Positions'!$D$8:$D$5924,SMALL(IF('Raw Data - Positions'!$E$8:$E$5924=$C$2,ROW('Raw Data - Positions'!$E$8:$E$5924)-7,""),ROWS($E$19:$E512))),"")</f>
        <v/>
      </c>
      <c r="F512" s="1" t="str" cm="1">
        <f t="array" ref="F512">IFERROR(INDEX('Raw Data - Positions'!$H$8:$H$5924,SMALL(IF('Raw Data - Positions'!$E$8:$E$5924=$C$2,ROW('Raw Data - Positions'!$E$8:$E$5924)-7,""),ROWS($F$19:$F512))),"")</f>
        <v/>
      </c>
      <c r="G512" s="64" t="str">
        <f t="shared" si="15"/>
        <v/>
      </c>
      <c r="H512" s="32" t="str" cm="1">
        <f t="array" ref="H512">IFERROR(IF($D512="Bond",IFERROR(INDEX('Raw Data - Positions'!$I$8:$I$5924,SMALL(IF('Raw Data - Positions'!$E$8:$E$5924=$C$2,ROW('Raw Data - Positions'!$E$8:$E$5924)-7,""),ROWS($H$19:$H512))),""),$E512*$F512),"")</f>
        <v/>
      </c>
    </row>
    <row r="513" spans="4:8">
      <c r="D513" s="30" t="str">
        <f>IFERROR(VLOOKUP(B513,Benchmark!$O$2:$Q$1000,3,FALSE),"")</f>
        <v/>
      </c>
      <c r="E513" t="str" cm="1">
        <f t="array" ref="E513">IFERROR(INDEX('Raw Data - Positions'!$D$8:$D$5924,SMALL(IF('Raw Data - Positions'!$E$8:$E$5924=$C$2,ROW('Raw Data - Positions'!$E$8:$E$5924)-7,""),ROWS($E$19:$E513))),"")</f>
        <v/>
      </c>
      <c r="F513" s="1" t="str" cm="1">
        <f t="array" ref="F513">IFERROR(INDEX('Raw Data - Positions'!$H$8:$H$5924,SMALL(IF('Raw Data - Positions'!$E$8:$E$5924=$C$2,ROW('Raw Data - Positions'!$E$8:$E$5924)-7,""),ROWS($F$19:$F513))),"")</f>
        <v/>
      </c>
      <c r="G513" s="64" t="str">
        <f t="shared" si="15"/>
        <v/>
      </c>
      <c r="H513" s="32" t="str" cm="1">
        <f t="array" ref="H513">IFERROR(IF($D513="Bond",IFERROR(INDEX('Raw Data - Positions'!$I$8:$I$5924,SMALL(IF('Raw Data - Positions'!$E$8:$E$5924=$C$2,ROW('Raw Data - Positions'!$E$8:$E$5924)-7,""),ROWS($H$19:$H513))),""),$E513*$F513),"")</f>
        <v/>
      </c>
    </row>
    <row r="514" spans="4:8">
      <c r="D514" s="30" t="str">
        <f>IFERROR(VLOOKUP(B514,Benchmark!$O$2:$Q$1000,3,FALSE),"")</f>
        <v/>
      </c>
      <c r="E514" t="str" cm="1">
        <f t="array" ref="E514">IFERROR(INDEX('Raw Data - Positions'!$D$8:$D$5924,SMALL(IF('Raw Data - Positions'!$E$8:$E$5924=$C$2,ROW('Raw Data - Positions'!$E$8:$E$5924)-7,""),ROWS($E$19:$E514))),"")</f>
        <v/>
      </c>
      <c r="F514" s="1" t="str" cm="1">
        <f t="array" ref="F514">IFERROR(INDEX('Raw Data - Positions'!$H$8:$H$5924,SMALL(IF('Raw Data - Positions'!$E$8:$E$5924=$C$2,ROW('Raw Data - Positions'!$E$8:$E$5924)-7,""),ROWS($F$19:$F514))),"")</f>
        <v/>
      </c>
      <c r="G514" s="64" t="str">
        <f t="shared" si="15"/>
        <v/>
      </c>
      <c r="H514" s="32" t="str" cm="1">
        <f t="array" ref="H514">IFERROR(IF($D514="Bond",IFERROR(INDEX('Raw Data - Positions'!$I$8:$I$5924,SMALL(IF('Raw Data - Positions'!$E$8:$E$5924=$C$2,ROW('Raw Data - Positions'!$E$8:$E$5924)-7,""),ROWS($H$19:$H514))),""),$E514*$F514),"")</f>
        <v/>
      </c>
    </row>
    <row r="515" spans="4:8">
      <c r="D515" s="30" t="str">
        <f>IFERROR(VLOOKUP(B515,Benchmark!$O$2:$Q$1000,3,FALSE),"")</f>
        <v/>
      </c>
      <c r="E515" t="str" cm="1">
        <f t="array" ref="E515">IFERROR(INDEX('Raw Data - Positions'!$D$8:$D$5924,SMALL(IF('Raw Data - Positions'!$E$8:$E$5924=$C$2,ROW('Raw Data - Positions'!$E$8:$E$5924)-7,""),ROWS($E$19:$E515))),"")</f>
        <v/>
      </c>
      <c r="F515" s="1" t="str" cm="1">
        <f t="array" ref="F515">IFERROR(INDEX('Raw Data - Positions'!$H$8:$H$5924,SMALL(IF('Raw Data - Positions'!$E$8:$E$5924=$C$2,ROW('Raw Data - Positions'!$E$8:$E$5924)-7,""),ROWS($F$19:$F515))),"")</f>
        <v/>
      </c>
      <c r="G515" s="64" t="str">
        <f t="shared" si="15"/>
        <v/>
      </c>
      <c r="H515" s="32" t="str" cm="1">
        <f t="array" ref="H515">IFERROR(IF($D515="Bond",IFERROR(INDEX('Raw Data - Positions'!$I$8:$I$5924,SMALL(IF('Raw Data - Positions'!$E$8:$E$5924=$C$2,ROW('Raw Data - Positions'!$E$8:$E$5924)-7,""),ROWS($H$19:$H515))),""),$E515*$F515),"")</f>
        <v/>
      </c>
    </row>
    <row r="516" spans="4:8">
      <c r="D516" s="30" t="str">
        <f>IFERROR(VLOOKUP(B516,Benchmark!$O$2:$Q$1000,3,FALSE),"")</f>
        <v/>
      </c>
      <c r="E516" t="str" cm="1">
        <f t="array" ref="E516">IFERROR(INDEX('Raw Data - Positions'!$D$8:$D$5924,SMALL(IF('Raw Data - Positions'!$E$8:$E$5924=$C$2,ROW('Raw Data - Positions'!$E$8:$E$5924)-7,""),ROWS($E$19:$E516))),"")</f>
        <v/>
      </c>
      <c r="F516" s="1" t="str" cm="1">
        <f t="array" ref="F516">IFERROR(INDEX('Raw Data - Positions'!$H$8:$H$5924,SMALL(IF('Raw Data - Positions'!$E$8:$E$5924=$C$2,ROW('Raw Data - Positions'!$E$8:$E$5924)-7,""),ROWS($F$19:$F516))),"")</f>
        <v/>
      </c>
      <c r="G516" s="64" t="str">
        <f t="shared" si="15"/>
        <v/>
      </c>
      <c r="H516" s="32" t="str" cm="1">
        <f t="array" ref="H516">IFERROR(IF($D516="Bond",IFERROR(INDEX('Raw Data - Positions'!$I$8:$I$5924,SMALL(IF('Raw Data - Positions'!$E$8:$E$5924=$C$2,ROW('Raw Data - Positions'!$E$8:$E$5924)-7,""),ROWS($H$19:$H516))),""),$E516*$F516),"")</f>
        <v/>
      </c>
    </row>
    <row r="517" spans="4:8">
      <c r="D517" s="30" t="str">
        <f>IFERROR(VLOOKUP(B517,Benchmark!$O$2:$Q$1000,3,FALSE),"")</f>
        <v/>
      </c>
      <c r="E517" t="str" cm="1">
        <f t="array" ref="E517">IFERROR(INDEX('Raw Data - Positions'!$D$8:$D$5924,SMALL(IF('Raw Data - Positions'!$E$8:$E$5924=$C$2,ROW('Raw Data - Positions'!$E$8:$E$5924)-7,""),ROWS($E$19:$E517))),"")</f>
        <v/>
      </c>
      <c r="F517" s="1" t="str" cm="1">
        <f t="array" ref="F517">IFERROR(INDEX('Raw Data - Positions'!$H$8:$H$5924,SMALL(IF('Raw Data - Positions'!$E$8:$E$5924=$C$2,ROW('Raw Data - Positions'!$E$8:$E$5924)-7,""),ROWS($F$19:$F517))),"")</f>
        <v/>
      </c>
      <c r="G517" s="64" t="str">
        <f t="shared" si="15"/>
        <v/>
      </c>
      <c r="H517" s="32" t="str" cm="1">
        <f t="array" ref="H517">IFERROR(IF($D517="Bond",IFERROR(INDEX('Raw Data - Positions'!$I$8:$I$5924,SMALL(IF('Raw Data - Positions'!$E$8:$E$5924=$C$2,ROW('Raw Data - Positions'!$E$8:$E$5924)-7,""),ROWS($H$19:$H517))),""),$E517*$F517),"")</f>
        <v/>
      </c>
    </row>
    <row r="518" spans="4:8">
      <c r="D518" s="30" t="str">
        <f>IFERROR(VLOOKUP(B518,Benchmark!$O$2:$Q$1000,3,FALSE),"")</f>
        <v/>
      </c>
      <c r="E518" t="str" cm="1">
        <f t="array" ref="E518">IFERROR(INDEX('Raw Data - Positions'!$D$8:$D$5924,SMALL(IF('Raw Data - Positions'!$E$8:$E$5924=$C$2,ROW('Raw Data - Positions'!$E$8:$E$5924)-7,""),ROWS($E$19:$E518))),"")</f>
        <v/>
      </c>
      <c r="F518" s="1" t="str" cm="1">
        <f t="array" ref="F518">IFERROR(INDEX('Raw Data - Positions'!$H$8:$H$5924,SMALL(IF('Raw Data - Positions'!$E$8:$E$5924=$C$2,ROW('Raw Data - Positions'!$E$8:$E$5924)-7,""),ROWS($F$19:$F518))),"")</f>
        <v/>
      </c>
      <c r="G518" s="64" t="str">
        <f t="shared" si="15"/>
        <v/>
      </c>
      <c r="H518" s="32" t="str" cm="1">
        <f t="array" ref="H518">IFERROR(IF($D518="Bond",IFERROR(INDEX('Raw Data - Positions'!$I$8:$I$5924,SMALL(IF('Raw Data - Positions'!$E$8:$E$5924=$C$2,ROW('Raw Data - Positions'!$E$8:$E$5924)-7,""),ROWS($H$19:$H518))),""),$E518*$F518),"")</f>
        <v/>
      </c>
    </row>
    <row r="519" spans="4:8">
      <c r="D519" s="30" t="str">
        <f>IFERROR(VLOOKUP(B519,Benchmark!$O$2:$Q$1000,3,FALSE),"")</f>
        <v/>
      </c>
      <c r="E519" t="str" cm="1">
        <f t="array" ref="E519">IFERROR(INDEX('Raw Data - Positions'!$D$8:$D$5924,SMALL(IF('Raw Data - Positions'!$E$8:$E$5924=$C$2,ROW('Raw Data - Positions'!$E$8:$E$5924)-7,""),ROWS($E$19:$E519))),"")</f>
        <v/>
      </c>
      <c r="F519" s="1" t="str" cm="1">
        <f t="array" ref="F519">IFERROR(INDEX('Raw Data - Positions'!$H$8:$H$5924,SMALL(IF('Raw Data - Positions'!$E$8:$E$5924=$C$2,ROW('Raw Data - Positions'!$E$8:$E$5924)-7,""),ROWS($F$19:$F519))),"")</f>
        <v/>
      </c>
      <c r="G519" s="64" t="str">
        <f t="shared" si="15"/>
        <v/>
      </c>
      <c r="H519" s="32" t="str" cm="1">
        <f t="array" ref="H519">IFERROR(IF($D519="Bond",IFERROR(INDEX('Raw Data - Positions'!$I$8:$I$5924,SMALL(IF('Raw Data - Positions'!$E$8:$E$5924=$C$2,ROW('Raw Data - Positions'!$E$8:$E$5924)-7,""),ROWS($H$19:$H519))),""),$E519*$F519),"")</f>
        <v/>
      </c>
    </row>
    <row r="520" spans="4:8">
      <c r="D520" s="30" t="str">
        <f>IFERROR(VLOOKUP(B520,Benchmark!$O$2:$Q$1000,3,FALSE),"")</f>
        <v/>
      </c>
      <c r="E520" t="str" cm="1">
        <f t="array" ref="E520">IFERROR(INDEX('Raw Data - Positions'!$D$8:$D$5924,SMALL(IF('Raw Data - Positions'!$E$8:$E$5924=$C$2,ROW('Raw Data - Positions'!$E$8:$E$5924)-7,""),ROWS($E$19:$E520))),"")</f>
        <v/>
      </c>
      <c r="F520" s="1" t="str" cm="1">
        <f t="array" ref="F520">IFERROR(INDEX('Raw Data - Positions'!$H$8:$H$5924,SMALL(IF('Raw Data - Positions'!$E$8:$E$5924=$C$2,ROW('Raw Data - Positions'!$E$8:$E$5924)-7,""),ROWS($F$19:$F520))),"")</f>
        <v/>
      </c>
      <c r="G520" s="64" t="str">
        <f t="shared" si="15"/>
        <v/>
      </c>
      <c r="H520" s="32" t="str" cm="1">
        <f t="array" ref="H520">IFERROR(IF($D520="Bond",IFERROR(INDEX('Raw Data - Positions'!$I$8:$I$5924,SMALL(IF('Raw Data - Positions'!$E$8:$E$5924=$C$2,ROW('Raw Data - Positions'!$E$8:$E$5924)-7,""),ROWS($H$19:$H520))),""),$E520*$F520),"")</f>
        <v/>
      </c>
    </row>
    <row r="521" spans="4:8">
      <c r="D521" s="30" t="str">
        <f>IFERROR(VLOOKUP(B521,Benchmark!$O$2:$Q$1000,3,FALSE),"")</f>
        <v/>
      </c>
      <c r="E521" t="str" cm="1">
        <f t="array" ref="E521">IFERROR(INDEX('Raw Data - Positions'!$D$8:$D$5924,SMALL(IF('Raw Data - Positions'!$E$8:$E$5924=$C$2,ROW('Raw Data - Positions'!$E$8:$E$5924)-7,""),ROWS($E$19:$E521))),"")</f>
        <v/>
      </c>
      <c r="F521" s="1" t="str" cm="1">
        <f t="array" ref="F521">IFERROR(INDEX('Raw Data - Positions'!$H$8:$H$5924,SMALL(IF('Raw Data - Positions'!$E$8:$E$5924=$C$2,ROW('Raw Data - Positions'!$E$8:$E$5924)-7,""),ROWS($F$19:$F521))),"")</f>
        <v/>
      </c>
      <c r="G521" s="64" t="str">
        <f t="shared" si="15"/>
        <v/>
      </c>
      <c r="H521" s="32" t="str" cm="1">
        <f t="array" ref="H521">IFERROR(IF($D521="Bond",IFERROR(INDEX('Raw Data - Positions'!$I$8:$I$5924,SMALL(IF('Raw Data - Positions'!$E$8:$E$5924=$C$2,ROW('Raw Data - Positions'!$E$8:$E$5924)-7,""),ROWS($H$19:$H521))),""),$E521*$F521),"")</f>
        <v/>
      </c>
    </row>
    <row r="522" spans="4:8">
      <c r="D522" s="30" t="str">
        <f>IFERROR(VLOOKUP(B522,Benchmark!$O$2:$Q$1000,3,FALSE),"")</f>
        <v/>
      </c>
      <c r="E522" t="str" cm="1">
        <f t="array" ref="E522">IFERROR(INDEX('Raw Data - Positions'!$D$8:$D$5924,SMALL(IF('Raw Data - Positions'!$E$8:$E$5924=$C$2,ROW('Raw Data - Positions'!$E$8:$E$5924)-7,""),ROWS($E$19:$E522))),"")</f>
        <v/>
      </c>
      <c r="F522" s="1" t="str" cm="1">
        <f t="array" ref="F522">IFERROR(INDEX('Raw Data - Positions'!$H$8:$H$5924,SMALL(IF('Raw Data - Positions'!$E$8:$E$5924=$C$2,ROW('Raw Data - Positions'!$E$8:$E$5924)-7,""),ROWS($F$19:$F522))),"")</f>
        <v/>
      </c>
      <c r="G522" s="64" t="str">
        <f t="shared" si="15"/>
        <v/>
      </c>
      <c r="H522" s="32" t="str" cm="1">
        <f t="array" ref="H522">IFERROR(IF($D522="Bond",IFERROR(INDEX('Raw Data - Positions'!$I$8:$I$5924,SMALL(IF('Raw Data - Positions'!$E$8:$E$5924=$C$2,ROW('Raw Data - Positions'!$E$8:$E$5924)-7,""),ROWS($H$19:$H522))),""),$E522*$F522),"")</f>
        <v/>
      </c>
    </row>
  </sheetData>
  <mergeCells count="6">
    <mergeCell ref="J3:O3"/>
    <mergeCell ref="B17:H17"/>
    <mergeCell ref="B5:D5"/>
    <mergeCell ref="F5:G5"/>
    <mergeCell ref="F12:G12"/>
    <mergeCell ref="J17:O17"/>
  </mergeCells>
  <conditionalFormatting sqref="O6:O9">
    <cfRule type="dataBar" priority="3">
      <dataBar>
        <cfvo type="min"/>
        <cfvo type="percent" val="100"/>
        <color rgb="FF008AEF"/>
      </dataBar>
      <extLst>
        <ext xmlns:x14="http://schemas.microsoft.com/office/spreadsheetml/2009/9/main" uri="{B025F937-C7B1-47D3-B67F-A62EFF666E3E}">
          <x14:id>{DAE0A687-74A0-4DF9-BB7D-952D983E2FE0}</x14:id>
        </ext>
      </extLst>
    </cfRule>
  </conditionalFormatting>
  <conditionalFormatting sqref="J19:J142">
    <cfRule type="cellIs" dxfId="1" priority="1" operator="lessThan">
      <formula>0</formula>
    </cfRule>
    <cfRule type="cellIs" dxfId="0" priority="2" operator="greaterThan">
      <formula>0</formula>
    </cfRule>
  </conditionalFormatting>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DAE0A687-74A0-4DF9-BB7D-952D983E2FE0}">
            <x14:dataBar minLength="0" maxLength="100" border="1" negativeBarBorderColorSameAsPositive="0">
              <x14:cfvo type="autoMin"/>
              <x14:cfvo type="percent">
                <xm:f>100</xm:f>
              </x14:cfvo>
              <x14:borderColor rgb="FF008AEF"/>
              <x14:negativeFillColor rgb="FFFF0000"/>
              <x14:negativeBorderColor rgb="FFFF0000"/>
              <x14:axisColor rgb="FF000000"/>
            </x14:dataBar>
          </x14:cfRule>
          <xm:sqref>O6:O9</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48"/>
  <sheetViews>
    <sheetView topLeftCell="A37" workbookViewId="0">
      <selection activeCell="H56" sqref="A56:H56"/>
    </sheetView>
  </sheetViews>
  <sheetFormatPr defaultRowHeight="15"/>
  <cols>
    <col min="1" max="1" width="23.5703125" customWidth="1"/>
    <col min="2" max="2" width="30.42578125" customWidth="1"/>
    <col min="3" max="3" width="18.140625" bestFit="1" customWidth="1"/>
    <col min="4" max="4" width="18" bestFit="1" customWidth="1"/>
    <col min="5" max="5" width="22.140625" bestFit="1" customWidth="1"/>
    <col min="6" max="6" width="34" bestFit="1" customWidth="1"/>
    <col min="7" max="7" width="36.140625" bestFit="1" customWidth="1"/>
    <col min="8" max="8" width="9.85546875" bestFit="1" customWidth="1"/>
    <col min="9" max="9" width="15.140625" bestFit="1" customWidth="1"/>
    <col min="10" max="10" width="14.28515625" bestFit="1" customWidth="1"/>
    <col min="11" max="11" width="20.28515625" bestFit="1" customWidth="1"/>
    <col min="12" max="12" width="15.42578125" bestFit="1" customWidth="1"/>
    <col min="13" max="13" width="17.140625" bestFit="1" customWidth="1"/>
    <col min="14" max="14" width="26.140625" bestFit="1" customWidth="1"/>
    <col min="15" max="15" width="17.42578125" bestFit="1" customWidth="1"/>
  </cols>
  <sheetData>
    <row r="1" spans="1:15">
      <c r="A1" t="s">
        <v>161</v>
      </c>
    </row>
    <row r="2" spans="1:15">
      <c r="A2" t="s">
        <v>495</v>
      </c>
    </row>
    <row r="3" spans="1:15">
      <c r="A3" t="s">
        <v>0</v>
      </c>
    </row>
    <row r="5" spans="1:15">
      <c r="A5" t="s">
        <v>1</v>
      </c>
      <c r="B5" t="s">
        <v>2</v>
      </c>
      <c r="C5" t="s">
        <v>3</v>
      </c>
      <c r="D5" t="s">
        <v>4</v>
      </c>
      <c r="E5" t="s">
        <v>5</v>
      </c>
    </row>
    <row r="6" spans="1:15">
      <c r="A6" s="1"/>
      <c r="B6" s="1"/>
      <c r="C6" s="1"/>
      <c r="D6" s="1"/>
    </row>
    <row r="8" spans="1:15">
      <c r="A8" t="s">
        <v>6</v>
      </c>
      <c r="B8" t="s">
        <v>7</v>
      </c>
      <c r="C8" t="s">
        <v>8</v>
      </c>
      <c r="D8" t="s">
        <v>9</v>
      </c>
      <c r="E8" t="s">
        <v>10</v>
      </c>
      <c r="F8" t="s">
        <v>11</v>
      </c>
      <c r="G8" t="s">
        <v>12</v>
      </c>
      <c r="H8" t="s">
        <v>14</v>
      </c>
      <c r="I8" t="s">
        <v>15</v>
      </c>
      <c r="J8" t="s">
        <v>16</v>
      </c>
      <c r="K8" t="s">
        <v>17</v>
      </c>
      <c r="L8" t="s">
        <v>18</v>
      </c>
      <c r="M8" t="s">
        <v>19</v>
      </c>
      <c r="N8" t="s">
        <v>20</v>
      </c>
      <c r="O8" t="s">
        <v>21</v>
      </c>
    </row>
    <row r="9" spans="1:15">
      <c r="A9" t="s">
        <v>496</v>
      </c>
      <c r="B9" t="s">
        <v>497</v>
      </c>
      <c r="C9" t="str">
        <f>VLOOKUP(A9,Benchmark!$O$3:$Q$500,3,FALSE)</f>
        <v>US Equity</v>
      </c>
      <c r="D9">
        <v>926</v>
      </c>
      <c r="E9">
        <v>11111111</v>
      </c>
      <c r="F9" t="s">
        <v>470</v>
      </c>
      <c r="G9" t="s">
        <v>470</v>
      </c>
      <c r="H9" s="1">
        <v>137.5301</v>
      </c>
      <c r="I9" s="1">
        <v>127352.87</v>
      </c>
      <c r="J9" t="s">
        <v>24</v>
      </c>
      <c r="L9" t="s">
        <v>22</v>
      </c>
      <c r="M9">
        <v>8029345</v>
      </c>
      <c r="N9" s="3">
        <v>1.6000000000000001E-3</v>
      </c>
      <c r="O9" t="s">
        <v>169</v>
      </c>
    </row>
    <row r="10" spans="1:15">
      <c r="A10" t="s">
        <v>498</v>
      </c>
      <c r="B10" t="s">
        <v>499</v>
      </c>
      <c r="C10" t="str">
        <f>VLOOKUP(A10,Benchmark!$O$3:$Q$500,3,FALSE)</f>
        <v>US Equity</v>
      </c>
      <c r="D10">
        <v>998</v>
      </c>
      <c r="E10">
        <v>11111111</v>
      </c>
      <c r="F10" t="s">
        <v>470</v>
      </c>
      <c r="G10" t="s">
        <v>470</v>
      </c>
      <c r="H10" s="1">
        <v>97.09</v>
      </c>
      <c r="I10" s="1">
        <v>96895.82</v>
      </c>
      <c r="J10" t="s">
        <v>24</v>
      </c>
      <c r="L10" t="s">
        <v>22</v>
      </c>
      <c r="M10">
        <v>8029345</v>
      </c>
      <c r="N10" s="3">
        <v>1.1999999999999999E-3</v>
      </c>
      <c r="O10" t="s">
        <v>176</v>
      </c>
    </row>
    <row r="11" spans="1:15">
      <c r="A11" t="s">
        <v>111</v>
      </c>
      <c r="B11" t="s">
        <v>124</v>
      </c>
      <c r="C11" t="str">
        <f>VLOOKUP(A11,Benchmark!$O$3:$Q$500,3,FALSE)</f>
        <v>US Equity</v>
      </c>
      <c r="D11">
        <v>367</v>
      </c>
      <c r="E11">
        <v>11111111</v>
      </c>
      <c r="F11" t="s">
        <v>470</v>
      </c>
      <c r="G11" t="s">
        <v>470</v>
      </c>
      <c r="H11" s="1">
        <v>119.4722</v>
      </c>
      <c r="I11" s="1">
        <v>43846.3</v>
      </c>
      <c r="J11" t="s">
        <v>24</v>
      </c>
      <c r="L11" t="s">
        <v>22</v>
      </c>
      <c r="M11">
        <v>8029345</v>
      </c>
      <c r="N11" s="3">
        <v>5.0000000000000001E-4</v>
      </c>
      <c r="O11" t="s">
        <v>180</v>
      </c>
    </row>
    <row r="12" spans="1:15">
      <c r="A12" t="s">
        <v>500</v>
      </c>
      <c r="B12" t="s">
        <v>501</v>
      </c>
      <c r="C12" t="str">
        <f>VLOOKUP(A12,Benchmark!$O$3:$Q$500,3,FALSE)</f>
        <v>US Equity</v>
      </c>
      <c r="D12">
        <v>410</v>
      </c>
      <c r="E12">
        <v>11111111</v>
      </c>
      <c r="F12" t="s">
        <v>470</v>
      </c>
      <c r="G12" t="s">
        <v>470</v>
      </c>
      <c r="H12" s="1">
        <v>82.757900000000006</v>
      </c>
      <c r="I12" s="1">
        <v>33930.74</v>
      </c>
      <c r="J12" t="s">
        <v>24</v>
      </c>
      <c r="L12" t="s">
        <v>22</v>
      </c>
      <c r="M12">
        <v>8029345</v>
      </c>
      <c r="N12" s="3">
        <v>4.0000000000000002E-4</v>
      </c>
      <c r="O12" t="s">
        <v>188</v>
      </c>
    </row>
    <row r="13" spans="1:15">
      <c r="A13" t="s">
        <v>502</v>
      </c>
      <c r="B13" t="s">
        <v>503</v>
      </c>
      <c r="C13" t="str">
        <f>VLOOKUP(A13,Benchmark!$O$3:$Q$500,3,FALSE)</f>
        <v>US Equity</v>
      </c>
      <c r="D13">
        <v>455</v>
      </c>
      <c r="E13">
        <v>11111111</v>
      </c>
      <c r="F13" t="s">
        <v>470</v>
      </c>
      <c r="G13" t="s">
        <v>470</v>
      </c>
      <c r="H13" s="1">
        <v>135.44999999999999</v>
      </c>
      <c r="I13" s="1">
        <v>61629.75</v>
      </c>
      <c r="J13" t="s">
        <v>24</v>
      </c>
      <c r="L13" t="s">
        <v>22</v>
      </c>
      <c r="M13">
        <v>8029345</v>
      </c>
      <c r="N13" s="3">
        <v>8.0000000000000004E-4</v>
      </c>
      <c r="O13" t="s">
        <v>195</v>
      </c>
    </row>
    <row r="14" spans="1:15">
      <c r="A14" t="s">
        <v>504</v>
      </c>
      <c r="B14" t="s">
        <v>505</v>
      </c>
      <c r="C14" t="str">
        <f>VLOOKUP(A14,Benchmark!$O$3:$Q$500,3,FALSE)</f>
        <v>US Equity</v>
      </c>
      <c r="D14">
        <v>16</v>
      </c>
      <c r="E14">
        <v>11111111</v>
      </c>
      <c r="F14" t="s">
        <v>470</v>
      </c>
      <c r="G14" t="s">
        <v>470</v>
      </c>
      <c r="H14" s="1">
        <v>2342.4175</v>
      </c>
      <c r="I14" s="1">
        <v>37478.68</v>
      </c>
      <c r="J14" t="s">
        <v>24</v>
      </c>
      <c r="L14" t="s">
        <v>22</v>
      </c>
      <c r="M14">
        <v>8029345</v>
      </c>
      <c r="N14" s="3">
        <v>5.0000000000000001E-4</v>
      </c>
      <c r="O14" t="s">
        <v>197</v>
      </c>
    </row>
    <row r="15" spans="1:15">
      <c r="A15" t="s">
        <v>33</v>
      </c>
      <c r="B15" t="s">
        <v>506</v>
      </c>
      <c r="C15" t="str">
        <f>VLOOKUP(A15,Benchmark!$O$3:$Q$500,3,FALSE)</f>
        <v>US Equity</v>
      </c>
      <c r="D15">
        <v>46</v>
      </c>
      <c r="E15">
        <v>11111111</v>
      </c>
      <c r="F15" t="s">
        <v>470</v>
      </c>
      <c r="G15" t="s">
        <v>470</v>
      </c>
      <c r="H15" s="1">
        <v>741.19</v>
      </c>
      <c r="I15" s="1">
        <v>34094.74</v>
      </c>
      <c r="J15" t="s">
        <v>24</v>
      </c>
      <c r="L15" t="s">
        <v>22</v>
      </c>
      <c r="M15">
        <v>8029345</v>
      </c>
      <c r="N15" s="3">
        <v>4.0000000000000002E-4</v>
      </c>
      <c r="O15" t="s">
        <v>204</v>
      </c>
    </row>
    <row r="16" spans="1:15">
      <c r="A16" t="s">
        <v>507</v>
      </c>
      <c r="B16" t="s">
        <v>507</v>
      </c>
      <c r="C16" t="str">
        <f>VLOOKUP(A16,Benchmark!$O$3:$Q$500,3,FALSE)</f>
        <v>US Equity</v>
      </c>
      <c r="D16" s="2">
        <v>8093</v>
      </c>
      <c r="E16">
        <v>11111111</v>
      </c>
      <c r="F16" t="s">
        <v>470</v>
      </c>
      <c r="G16" t="s">
        <v>470</v>
      </c>
      <c r="H16" s="1">
        <v>23.355</v>
      </c>
      <c r="I16" s="1">
        <v>189012.02</v>
      </c>
      <c r="J16" t="s">
        <v>24</v>
      </c>
      <c r="L16" t="s">
        <v>22</v>
      </c>
      <c r="M16">
        <v>8029345</v>
      </c>
      <c r="N16" s="3">
        <v>2.3999999999999998E-3</v>
      </c>
      <c r="O16" t="s">
        <v>205</v>
      </c>
    </row>
    <row r="17" spans="1:15">
      <c r="A17" t="s">
        <v>27</v>
      </c>
      <c r="B17" t="s">
        <v>508</v>
      </c>
      <c r="C17" t="str">
        <f>VLOOKUP(A17,Benchmark!$O$3:$Q$500,3,FALSE)</f>
        <v>US Equity</v>
      </c>
      <c r="D17">
        <v>58</v>
      </c>
      <c r="E17">
        <v>11111111</v>
      </c>
      <c r="F17" t="s">
        <v>470</v>
      </c>
      <c r="G17" t="s">
        <v>470</v>
      </c>
      <c r="H17" s="1">
        <v>309.19900000000001</v>
      </c>
      <c r="I17" s="1">
        <v>17933.54</v>
      </c>
      <c r="J17" t="s">
        <v>24</v>
      </c>
      <c r="L17" t="s">
        <v>22</v>
      </c>
      <c r="M17">
        <v>8029345</v>
      </c>
      <c r="N17" s="3">
        <v>2.0000000000000001E-4</v>
      </c>
      <c r="O17" t="s">
        <v>214</v>
      </c>
    </row>
    <row r="18" spans="1:15">
      <c r="A18" t="s">
        <v>509</v>
      </c>
      <c r="B18" t="s">
        <v>510</v>
      </c>
      <c r="C18" t="str">
        <f>VLOOKUP(A18,Benchmark!$O$3:$Q$500,3,FALSE)</f>
        <v>US Equity</v>
      </c>
      <c r="D18">
        <v>221</v>
      </c>
      <c r="E18">
        <v>11111111</v>
      </c>
      <c r="F18" t="s">
        <v>470</v>
      </c>
      <c r="G18" t="s">
        <v>470</v>
      </c>
      <c r="H18" s="1">
        <v>273.65499999999997</v>
      </c>
      <c r="I18" s="1">
        <v>60477.760000000002</v>
      </c>
      <c r="J18" t="s">
        <v>24</v>
      </c>
      <c r="L18" t="s">
        <v>22</v>
      </c>
      <c r="M18">
        <v>8029345</v>
      </c>
      <c r="N18" s="3">
        <v>8.0000000000000004E-4</v>
      </c>
      <c r="O18" t="s">
        <v>222</v>
      </c>
    </row>
    <row r="19" spans="1:15">
      <c r="A19" t="s">
        <v>29</v>
      </c>
      <c r="B19" t="s">
        <v>511</v>
      </c>
      <c r="C19" t="str">
        <f>VLOOKUP(A19,Benchmark!$O$3:$Q$500,3,FALSE)</f>
        <v>US Equity</v>
      </c>
      <c r="D19">
        <v>434</v>
      </c>
      <c r="E19">
        <v>11111111</v>
      </c>
      <c r="F19" t="s">
        <v>470</v>
      </c>
      <c r="G19" t="s">
        <v>470</v>
      </c>
      <c r="H19" s="1">
        <v>67.87</v>
      </c>
      <c r="I19" s="1">
        <v>29455.58</v>
      </c>
      <c r="J19" t="s">
        <v>24</v>
      </c>
      <c r="L19" t="s">
        <v>22</v>
      </c>
      <c r="M19">
        <v>8029345</v>
      </c>
      <c r="N19" s="3">
        <v>4.0000000000000002E-4</v>
      </c>
      <c r="O19" t="s">
        <v>231</v>
      </c>
    </row>
    <row r="20" spans="1:15">
      <c r="A20" t="s">
        <v>512</v>
      </c>
      <c r="B20" t="s">
        <v>513</v>
      </c>
      <c r="C20" t="str">
        <f>VLOOKUP(A20,Benchmark!$O$3:$Q$500,3,FALSE)</f>
        <v>US Equity</v>
      </c>
      <c r="D20" s="2">
        <v>4105</v>
      </c>
      <c r="E20">
        <v>11111111</v>
      </c>
      <c r="F20" t="s">
        <v>470</v>
      </c>
      <c r="G20" t="s">
        <v>470</v>
      </c>
      <c r="H20" s="1">
        <v>32.72</v>
      </c>
      <c r="I20" s="1">
        <v>134315.6</v>
      </c>
      <c r="J20" t="s">
        <v>24</v>
      </c>
      <c r="L20" t="s">
        <v>22</v>
      </c>
      <c r="M20">
        <v>8029345</v>
      </c>
      <c r="N20" s="3">
        <v>1.6999999999999999E-3</v>
      </c>
      <c r="O20" t="s">
        <v>240</v>
      </c>
    </row>
    <row r="21" spans="1:15">
      <c r="A21" t="s">
        <v>514</v>
      </c>
      <c r="B21" t="s">
        <v>515</v>
      </c>
      <c r="C21" t="str">
        <f>VLOOKUP(A21,Benchmark!$O$3:$Q$500,3,FALSE)</f>
        <v>US Equity</v>
      </c>
      <c r="D21" s="2">
        <v>8428</v>
      </c>
      <c r="E21">
        <v>11111111</v>
      </c>
      <c r="F21" t="s">
        <v>470</v>
      </c>
      <c r="G21" t="s">
        <v>470</v>
      </c>
      <c r="H21" s="1">
        <v>29.2</v>
      </c>
      <c r="I21" s="1">
        <v>246097.6</v>
      </c>
      <c r="J21" t="s">
        <v>24</v>
      </c>
      <c r="L21" t="s">
        <v>22</v>
      </c>
      <c r="M21">
        <v>8029345</v>
      </c>
      <c r="N21" s="3">
        <v>3.0999999999999999E-3</v>
      </c>
      <c r="O21" t="s">
        <v>248</v>
      </c>
    </row>
    <row r="22" spans="1:15">
      <c r="A22" t="s">
        <v>516</v>
      </c>
      <c r="B22" t="s">
        <v>517</v>
      </c>
      <c r="C22" t="str">
        <f>VLOOKUP(A22,Benchmark!$O$3:$Q$500,3,FALSE)</f>
        <v>US Equity</v>
      </c>
      <c r="D22">
        <v>256</v>
      </c>
      <c r="E22">
        <v>11111111</v>
      </c>
      <c r="F22" t="s">
        <v>470</v>
      </c>
      <c r="G22" t="s">
        <v>470</v>
      </c>
      <c r="H22" s="1">
        <v>147.56</v>
      </c>
      <c r="I22" s="1">
        <v>37775.360000000001</v>
      </c>
      <c r="J22" t="s">
        <v>24</v>
      </c>
      <c r="L22" t="s">
        <v>22</v>
      </c>
      <c r="M22">
        <v>8029345</v>
      </c>
      <c r="N22" s="3">
        <v>5.0000000000000001E-4</v>
      </c>
      <c r="O22" t="s">
        <v>256</v>
      </c>
    </row>
    <row r="23" spans="1:15">
      <c r="A23" t="s">
        <v>518</v>
      </c>
      <c r="B23" t="s">
        <v>519</v>
      </c>
      <c r="C23" t="str">
        <f>VLOOKUP(A23,Benchmark!$O$3:$Q$500,3,FALSE)</f>
        <v>US Equity</v>
      </c>
      <c r="D23" s="2">
        <v>3313</v>
      </c>
      <c r="E23">
        <v>11111111</v>
      </c>
      <c r="F23" t="s">
        <v>470</v>
      </c>
      <c r="G23" t="s">
        <v>470</v>
      </c>
      <c r="H23" s="1">
        <v>32.414999999999999</v>
      </c>
      <c r="I23" s="1">
        <v>107390.9</v>
      </c>
      <c r="J23" t="s">
        <v>24</v>
      </c>
      <c r="L23" t="s">
        <v>22</v>
      </c>
      <c r="M23">
        <v>8029345</v>
      </c>
      <c r="N23" s="3">
        <v>1.2999999999999999E-3</v>
      </c>
      <c r="O23" t="s">
        <v>264</v>
      </c>
    </row>
    <row r="24" spans="1:15">
      <c r="A24" t="s">
        <v>520</v>
      </c>
      <c r="B24" t="s">
        <v>521</v>
      </c>
      <c r="C24" t="str">
        <f>VLOOKUP(A24,Benchmark!$O$3:$Q$500,3,FALSE)</f>
        <v>US Equity</v>
      </c>
      <c r="D24">
        <v>721</v>
      </c>
      <c r="E24">
        <v>11111111</v>
      </c>
      <c r="F24" t="s">
        <v>470</v>
      </c>
      <c r="G24" t="s">
        <v>470</v>
      </c>
      <c r="H24" s="1">
        <v>97.79</v>
      </c>
      <c r="I24" s="1">
        <v>70506.59</v>
      </c>
      <c r="J24" t="s">
        <v>24</v>
      </c>
      <c r="L24" t="s">
        <v>22</v>
      </c>
      <c r="M24">
        <v>8029345</v>
      </c>
      <c r="N24" s="3">
        <v>8.9999999999999998E-4</v>
      </c>
      <c r="O24" t="s">
        <v>271</v>
      </c>
    </row>
    <row r="25" spans="1:15">
      <c r="A25" t="s">
        <v>145</v>
      </c>
      <c r="B25" t="s">
        <v>522</v>
      </c>
      <c r="C25" t="str">
        <f>VLOOKUP(A25,Benchmark!$O$3:$Q$500,3,FALSE)</f>
        <v>US Equity</v>
      </c>
      <c r="D25">
        <v>877</v>
      </c>
      <c r="E25">
        <v>11111111</v>
      </c>
      <c r="F25" t="s">
        <v>470</v>
      </c>
      <c r="G25" t="s">
        <v>470</v>
      </c>
      <c r="H25" s="1">
        <v>44.49</v>
      </c>
      <c r="I25" s="1">
        <v>39017.730000000003</v>
      </c>
      <c r="J25" t="s">
        <v>24</v>
      </c>
      <c r="L25" t="s">
        <v>22</v>
      </c>
      <c r="M25">
        <v>8029345</v>
      </c>
      <c r="N25" s="3">
        <v>5.0000000000000001E-4</v>
      </c>
      <c r="O25" t="s">
        <v>277</v>
      </c>
    </row>
    <row r="26" spans="1:15">
      <c r="A26" t="s">
        <v>523</v>
      </c>
      <c r="B26" t="s">
        <v>524</v>
      </c>
      <c r="C26" t="str">
        <f>VLOOKUP(A26,Benchmark!$O$3:$Q$500,3,FALSE)</f>
        <v>US Equity</v>
      </c>
      <c r="D26">
        <v>56</v>
      </c>
      <c r="E26">
        <v>11111111</v>
      </c>
      <c r="F26" t="s">
        <v>470</v>
      </c>
      <c r="G26" t="s">
        <v>470</v>
      </c>
      <c r="H26" s="1">
        <v>495.39</v>
      </c>
      <c r="I26" s="1">
        <v>27741.84</v>
      </c>
      <c r="J26" t="s">
        <v>24</v>
      </c>
      <c r="L26" t="s">
        <v>22</v>
      </c>
      <c r="M26">
        <v>8029345</v>
      </c>
      <c r="N26" s="3">
        <v>2.9999999999999997E-4</v>
      </c>
      <c r="O26" t="s">
        <v>284</v>
      </c>
    </row>
    <row r="27" spans="1:15">
      <c r="A27" t="s">
        <v>32</v>
      </c>
      <c r="B27" t="s">
        <v>525</v>
      </c>
      <c r="C27" t="str">
        <f>VLOOKUP(A27,Benchmark!$O$3:$Q$500,3,FALSE)</f>
        <v>US Equity</v>
      </c>
      <c r="D27" s="2">
        <v>6708</v>
      </c>
      <c r="E27">
        <v>11111111</v>
      </c>
      <c r="F27" t="s">
        <v>470</v>
      </c>
      <c r="G27" t="s">
        <v>470</v>
      </c>
      <c r="H27" s="1">
        <v>51.395000000000003</v>
      </c>
      <c r="I27" s="1">
        <v>344757.66</v>
      </c>
      <c r="J27" t="s">
        <v>24</v>
      </c>
      <c r="L27" t="s">
        <v>22</v>
      </c>
      <c r="M27">
        <v>8029345</v>
      </c>
      <c r="N27" s="3">
        <v>4.3E-3</v>
      </c>
      <c r="O27" t="s">
        <v>291</v>
      </c>
    </row>
    <row r="28" spans="1:15">
      <c r="A28" t="s">
        <v>526</v>
      </c>
      <c r="B28" t="s">
        <v>527</v>
      </c>
      <c r="C28" t="str">
        <f>VLOOKUP(A28,Benchmark!$O$3:$Q$500,3,FALSE)</f>
        <v>US Equity</v>
      </c>
      <c r="D28">
        <v>195</v>
      </c>
      <c r="E28">
        <v>11111111</v>
      </c>
      <c r="F28" t="s">
        <v>470</v>
      </c>
      <c r="G28" t="s">
        <v>470</v>
      </c>
      <c r="H28" s="1">
        <v>223.166</v>
      </c>
      <c r="I28" s="1">
        <v>43517.37</v>
      </c>
      <c r="J28" t="s">
        <v>24</v>
      </c>
      <c r="L28" t="s">
        <v>22</v>
      </c>
      <c r="M28">
        <v>8029345</v>
      </c>
      <c r="N28" s="3">
        <v>5.0000000000000001E-4</v>
      </c>
      <c r="O28" t="s">
        <v>299</v>
      </c>
    </row>
    <row r="29" spans="1:15">
      <c r="A29" t="s">
        <v>528</v>
      </c>
      <c r="B29" t="s">
        <v>529</v>
      </c>
      <c r="C29" t="str">
        <f>VLOOKUP(A29,Benchmark!$O$3:$Q$500,3,FALSE)</f>
        <v>US Equity</v>
      </c>
      <c r="D29">
        <v>169</v>
      </c>
      <c r="E29">
        <v>11111111</v>
      </c>
      <c r="F29" t="s">
        <v>470</v>
      </c>
      <c r="G29" t="s">
        <v>470</v>
      </c>
      <c r="H29" s="1">
        <v>184.70500000000001</v>
      </c>
      <c r="I29" s="1">
        <v>31215.15</v>
      </c>
      <c r="J29" t="s">
        <v>24</v>
      </c>
      <c r="L29" t="s">
        <v>22</v>
      </c>
      <c r="M29">
        <v>8029345</v>
      </c>
      <c r="N29" s="3">
        <v>4.0000000000000002E-4</v>
      </c>
      <c r="O29" t="s">
        <v>306</v>
      </c>
    </row>
    <row r="30" spans="1:15">
      <c r="A30" t="s">
        <v>530</v>
      </c>
      <c r="B30" t="s">
        <v>531</v>
      </c>
      <c r="C30" t="str">
        <f>VLOOKUP(A30,Benchmark!$O$3:$Q$500,3,FALSE)</f>
        <v>US Equity</v>
      </c>
      <c r="D30" s="2">
        <v>4453.5393000000004</v>
      </c>
      <c r="E30">
        <v>11111111</v>
      </c>
      <c r="F30" t="s">
        <v>470</v>
      </c>
      <c r="G30" t="s">
        <v>470</v>
      </c>
      <c r="H30" s="1">
        <v>55</v>
      </c>
      <c r="I30" s="1">
        <v>244944.66</v>
      </c>
      <c r="J30" t="s">
        <v>26</v>
      </c>
      <c r="L30" t="s">
        <v>22</v>
      </c>
      <c r="M30">
        <v>8029345</v>
      </c>
      <c r="N30" s="3">
        <v>3.0000000000000001E-3</v>
      </c>
      <c r="O30" t="s">
        <v>307</v>
      </c>
    </row>
    <row r="31" spans="1:15">
      <c r="A31" t="s">
        <v>532</v>
      </c>
      <c r="B31" t="s">
        <v>533</v>
      </c>
      <c r="C31" t="str">
        <f>VLOOKUP(A31,Benchmark!$O$3:$Q$500,3,FALSE)</f>
        <v>US Equity</v>
      </c>
      <c r="D31">
        <v>277</v>
      </c>
      <c r="E31">
        <v>11111111</v>
      </c>
      <c r="F31" t="s">
        <v>470</v>
      </c>
      <c r="G31" t="s">
        <v>470</v>
      </c>
      <c r="H31" s="1">
        <v>134.89500000000001</v>
      </c>
      <c r="I31" s="1">
        <v>37365.919999999998</v>
      </c>
      <c r="J31" t="s">
        <v>24</v>
      </c>
      <c r="L31" t="s">
        <v>22</v>
      </c>
      <c r="M31">
        <v>8029345</v>
      </c>
      <c r="N31" s="3">
        <v>5.0000000000000001E-4</v>
      </c>
      <c r="O31" t="s">
        <v>315</v>
      </c>
    </row>
    <row r="32" spans="1:15">
      <c r="A32" t="s">
        <v>53</v>
      </c>
      <c r="B32" t="s">
        <v>534</v>
      </c>
      <c r="C32" t="str">
        <f>VLOOKUP(A32,Benchmark!$O$3:$Q$500,3,FALSE)</f>
        <v>US Equity</v>
      </c>
      <c r="D32">
        <v>108</v>
      </c>
      <c r="E32">
        <v>11111111</v>
      </c>
      <c r="F32" t="s">
        <v>470</v>
      </c>
      <c r="G32" t="s">
        <v>470</v>
      </c>
      <c r="H32" s="1">
        <v>327.96</v>
      </c>
      <c r="I32" s="1">
        <v>35419.68</v>
      </c>
      <c r="J32" t="s">
        <v>24</v>
      </c>
      <c r="L32" t="s">
        <v>22</v>
      </c>
      <c r="M32">
        <v>8029345</v>
      </c>
      <c r="N32" s="3">
        <v>4.0000000000000002E-4</v>
      </c>
      <c r="O32" t="s">
        <v>323</v>
      </c>
    </row>
    <row r="33" spans="1:15">
      <c r="A33" t="s">
        <v>52</v>
      </c>
      <c r="B33" t="s">
        <v>535</v>
      </c>
      <c r="C33" t="str">
        <f>VLOOKUP(A33,Benchmark!$O$3:$Q$500,3,FALSE)</f>
        <v>US Equity</v>
      </c>
      <c r="D33">
        <v>48</v>
      </c>
      <c r="E33">
        <v>11111111</v>
      </c>
      <c r="F33" t="s">
        <v>470</v>
      </c>
      <c r="G33" t="s">
        <v>470</v>
      </c>
      <c r="H33" s="1">
        <v>442.5</v>
      </c>
      <c r="I33" s="1">
        <v>21240</v>
      </c>
      <c r="J33" t="s">
        <v>24</v>
      </c>
      <c r="L33" t="s">
        <v>22</v>
      </c>
      <c r="M33">
        <v>8029345</v>
      </c>
      <c r="N33" s="3">
        <v>2.9999999999999997E-4</v>
      </c>
      <c r="O33" t="s">
        <v>329</v>
      </c>
    </row>
    <row r="34" spans="1:15">
      <c r="A34" t="s">
        <v>149</v>
      </c>
      <c r="B34" t="s">
        <v>536</v>
      </c>
      <c r="C34" t="str">
        <f>VLOOKUP(A34,Benchmark!$O$3:$Q$500,3,FALSE)</f>
        <v>US Equity</v>
      </c>
      <c r="D34">
        <v>331</v>
      </c>
      <c r="E34">
        <v>11111111</v>
      </c>
      <c r="F34" t="s">
        <v>470</v>
      </c>
      <c r="G34" t="s">
        <v>470</v>
      </c>
      <c r="H34" s="1">
        <v>125.45</v>
      </c>
      <c r="I34" s="1">
        <v>41523.949999999997</v>
      </c>
      <c r="J34" t="s">
        <v>24</v>
      </c>
      <c r="L34" t="s">
        <v>22</v>
      </c>
      <c r="M34">
        <v>8029345</v>
      </c>
      <c r="N34" s="3">
        <v>5.0000000000000001E-4</v>
      </c>
      <c r="O34" t="s">
        <v>337</v>
      </c>
    </row>
    <row r="35" spans="1:15">
      <c r="A35" t="s">
        <v>31</v>
      </c>
      <c r="B35" t="s">
        <v>537</v>
      </c>
      <c r="C35" t="str">
        <f>VLOOKUP(A35,Benchmark!$O$3:$Q$500,3,FALSE)</f>
        <v>US Equity</v>
      </c>
      <c r="D35">
        <v>412</v>
      </c>
      <c r="E35">
        <v>11111111</v>
      </c>
      <c r="F35" t="s">
        <v>470</v>
      </c>
      <c r="G35" t="s">
        <v>470</v>
      </c>
      <c r="H35" s="1">
        <v>240.23</v>
      </c>
      <c r="I35" s="1">
        <v>98974.76</v>
      </c>
      <c r="J35" t="s">
        <v>24</v>
      </c>
      <c r="L35" t="s">
        <v>22</v>
      </c>
      <c r="M35">
        <v>8029345</v>
      </c>
      <c r="N35" s="3">
        <v>1.1999999999999999E-3</v>
      </c>
      <c r="O35" t="s">
        <v>345</v>
      </c>
    </row>
    <row r="36" spans="1:15">
      <c r="A36" t="s">
        <v>538</v>
      </c>
      <c r="B36" t="s">
        <v>539</v>
      </c>
      <c r="C36" t="str">
        <f>VLOOKUP(A36,Benchmark!$O$3:$Q$500,3,FALSE)</f>
        <v>US Equity</v>
      </c>
      <c r="D36" s="2">
        <v>1440</v>
      </c>
      <c r="E36">
        <v>11111111</v>
      </c>
      <c r="F36" t="s">
        <v>470</v>
      </c>
      <c r="G36" t="s">
        <v>470</v>
      </c>
      <c r="H36" s="1">
        <v>27.05</v>
      </c>
      <c r="I36" s="1">
        <v>38952</v>
      </c>
      <c r="J36" t="s">
        <v>24</v>
      </c>
      <c r="L36" t="s">
        <v>22</v>
      </c>
      <c r="M36">
        <v>8029345</v>
      </c>
      <c r="N36" s="3">
        <v>5.0000000000000001E-4</v>
      </c>
      <c r="O36" t="s">
        <v>352</v>
      </c>
    </row>
    <row r="37" spans="1:15">
      <c r="A37" t="s">
        <v>540</v>
      </c>
      <c r="B37" t="s">
        <v>541</v>
      </c>
      <c r="C37" t="str">
        <f>VLOOKUP(A37,Benchmark!$O$3:$Q$500,3,FALSE)</f>
        <v>US Equity</v>
      </c>
      <c r="D37">
        <v>288</v>
      </c>
      <c r="E37">
        <v>11111111</v>
      </c>
      <c r="F37" t="s">
        <v>470</v>
      </c>
      <c r="G37" t="s">
        <v>470</v>
      </c>
      <c r="H37" s="1">
        <v>126.08499999999999</v>
      </c>
      <c r="I37" s="1">
        <v>36312.480000000003</v>
      </c>
      <c r="J37" t="s">
        <v>24</v>
      </c>
      <c r="L37" t="s">
        <v>22</v>
      </c>
      <c r="M37">
        <v>8029345</v>
      </c>
      <c r="N37" s="3">
        <v>5.0000000000000001E-4</v>
      </c>
      <c r="O37" t="s">
        <v>359</v>
      </c>
    </row>
    <row r="38" spans="1:15">
      <c r="A38" t="s">
        <v>542</v>
      </c>
      <c r="B38" t="s">
        <v>543</v>
      </c>
      <c r="C38" t="str">
        <f>VLOOKUP(A38,Benchmark!$O$3:$Q$500,3,FALSE)</f>
        <v>US Equity</v>
      </c>
      <c r="D38">
        <v>258</v>
      </c>
      <c r="E38">
        <v>11111111</v>
      </c>
      <c r="F38" t="s">
        <v>470</v>
      </c>
      <c r="G38" t="s">
        <v>470</v>
      </c>
      <c r="H38" s="1">
        <v>145.91</v>
      </c>
      <c r="I38" s="1">
        <v>37644.78</v>
      </c>
      <c r="J38" t="s">
        <v>24</v>
      </c>
      <c r="L38" t="s">
        <v>22</v>
      </c>
      <c r="M38">
        <v>8029345</v>
      </c>
      <c r="N38" s="3">
        <v>5.0000000000000001E-4</v>
      </c>
      <c r="O38" t="s">
        <v>366</v>
      </c>
    </row>
    <row r="39" spans="1:15">
      <c r="A39" t="s">
        <v>544</v>
      </c>
      <c r="B39" t="s">
        <v>545</v>
      </c>
      <c r="C39" t="str">
        <f>VLOOKUP(A39,Benchmark!$O$3:$Q$500,3,FALSE)</f>
        <v>US Equity</v>
      </c>
      <c r="D39" s="2">
        <v>2586</v>
      </c>
      <c r="E39">
        <v>11111111</v>
      </c>
      <c r="F39" t="s">
        <v>470</v>
      </c>
      <c r="G39" t="s">
        <v>470</v>
      </c>
      <c r="H39" s="1">
        <v>20.335000000000001</v>
      </c>
      <c r="I39" s="1">
        <v>52586.31</v>
      </c>
      <c r="J39" t="s">
        <v>24</v>
      </c>
      <c r="L39" t="s">
        <v>22</v>
      </c>
      <c r="M39">
        <v>8029345</v>
      </c>
      <c r="N39" s="3">
        <v>6.9999999999999999E-4</v>
      </c>
      <c r="O39" t="s">
        <v>374</v>
      </c>
    </row>
    <row r="40" spans="1:15">
      <c r="A40" t="s">
        <v>34</v>
      </c>
      <c r="B40" t="s">
        <v>546</v>
      </c>
      <c r="C40" t="str">
        <f>VLOOKUP(A40,Benchmark!$O$3:$Q$500,3,FALSE)</f>
        <v>US Equity</v>
      </c>
      <c r="D40" s="2">
        <v>1203</v>
      </c>
      <c r="E40">
        <v>11111111</v>
      </c>
      <c r="F40" t="s">
        <v>470</v>
      </c>
      <c r="G40" t="s">
        <v>470</v>
      </c>
      <c r="H40" s="1">
        <v>40.42</v>
      </c>
      <c r="I40" s="1">
        <v>48625.26</v>
      </c>
      <c r="J40" t="s">
        <v>24</v>
      </c>
      <c r="L40" t="s">
        <v>22</v>
      </c>
      <c r="M40">
        <v>8029345</v>
      </c>
      <c r="N40" s="3">
        <v>5.9999999999999995E-4</v>
      </c>
      <c r="O40" t="s">
        <v>382</v>
      </c>
    </row>
    <row r="41" spans="1:15">
      <c r="A41" t="s">
        <v>547</v>
      </c>
      <c r="B41" t="s">
        <v>548</v>
      </c>
      <c r="C41" t="str">
        <f>VLOOKUP(A41,Benchmark!$O$3:$Q$500,3,FALSE)</f>
        <v>US Equity</v>
      </c>
      <c r="D41" s="2">
        <v>6938</v>
      </c>
      <c r="E41">
        <v>11111111</v>
      </c>
      <c r="F41" t="s">
        <v>470</v>
      </c>
      <c r="G41" t="s">
        <v>470</v>
      </c>
      <c r="H41" s="1">
        <v>12.414999999999999</v>
      </c>
      <c r="I41" s="1">
        <v>86135.27</v>
      </c>
      <c r="J41" t="s">
        <v>24</v>
      </c>
      <c r="L41" t="s">
        <v>22</v>
      </c>
      <c r="M41">
        <v>8029345</v>
      </c>
      <c r="N41" s="3">
        <v>1.1000000000000001E-3</v>
      </c>
      <c r="O41" t="s">
        <v>383</v>
      </c>
    </row>
    <row r="42" spans="1:15">
      <c r="A42" t="s">
        <v>549</v>
      </c>
      <c r="B42" t="s">
        <v>550</v>
      </c>
      <c r="C42" t="str">
        <f>VLOOKUP(A42,Benchmark!$O$3:$Q$500,3,FALSE)</f>
        <v>US Equity</v>
      </c>
      <c r="D42">
        <v>143</v>
      </c>
      <c r="E42">
        <v>11111111</v>
      </c>
      <c r="F42" t="s">
        <v>470</v>
      </c>
      <c r="G42" t="s">
        <v>470</v>
      </c>
      <c r="H42" s="1">
        <v>288.79000000000002</v>
      </c>
      <c r="I42" s="1">
        <v>41296.97</v>
      </c>
      <c r="J42" t="s">
        <v>24</v>
      </c>
      <c r="L42" t="s">
        <v>22</v>
      </c>
      <c r="M42">
        <v>8029345</v>
      </c>
      <c r="N42" s="3">
        <v>5.0000000000000001E-4</v>
      </c>
      <c r="O42" t="s">
        <v>389</v>
      </c>
    </row>
    <row r="43" spans="1:15">
      <c r="A43" t="s">
        <v>553</v>
      </c>
      <c r="B43" t="s">
        <v>554</v>
      </c>
      <c r="C43" t="str">
        <f>VLOOKUP(A43,Benchmark!$O$3:$Q$500,3,FALSE)</f>
        <v>Emerging</v>
      </c>
      <c r="D43">
        <v>337</v>
      </c>
      <c r="E43">
        <v>11111111</v>
      </c>
      <c r="F43" t="s">
        <v>470</v>
      </c>
      <c r="G43" t="s">
        <v>470</v>
      </c>
      <c r="H43" s="1">
        <v>78.644999999999996</v>
      </c>
      <c r="I43" s="1">
        <v>26503.37</v>
      </c>
      <c r="J43" t="s">
        <v>24</v>
      </c>
      <c r="L43" t="s">
        <v>22</v>
      </c>
      <c r="M43">
        <v>8029345</v>
      </c>
      <c r="N43" s="3">
        <v>2.9999999999999997E-4</v>
      </c>
      <c r="O43" t="s">
        <v>397</v>
      </c>
    </row>
    <row r="44" spans="1:15">
      <c r="A44" t="s">
        <v>555</v>
      </c>
      <c r="B44" t="s">
        <v>556</v>
      </c>
      <c r="C44" t="str">
        <f>VLOOKUP(A44,Benchmark!$O$3:$Q$500,3,FALSE)</f>
        <v>Emerging</v>
      </c>
      <c r="D44">
        <v>51</v>
      </c>
      <c r="E44">
        <v>11111111</v>
      </c>
      <c r="F44" t="s">
        <v>470</v>
      </c>
      <c r="G44" t="s">
        <v>470</v>
      </c>
      <c r="H44" s="1">
        <v>282.38</v>
      </c>
      <c r="I44" s="1">
        <v>14401.38</v>
      </c>
      <c r="J44" t="s">
        <v>24</v>
      </c>
      <c r="L44" t="s">
        <v>22</v>
      </c>
      <c r="M44">
        <v>8029345</v>
      </c>
      <c r="N44" s="3">
        <v>2.0000000000000001E-4</v>
      </c>
      <c r="O44" t="s">
        <v>404</v>
      </c>
    </row>
    <row r="45" spans="1:15">
      <c r="A45" t="s">
        <v>557</v>
      </c>
      <c r="B45" t="s">
        <v>558</v>
      </c>
      <c r="C45" t="str">
        <f>VLOOKUP(A45,Benchmark!$O$3:$Q$500,3,FALSE)</f>
        <v>Emerging</v>
      </c>
      <c r="D45">
        <v>399</v>
      </c>
      <c r="E45">
        <v>11111111</v>
      </c>
      <c r="F45" t="s">
        <v>470</v>
      </c>
      <c r="G45" t="s">
        <v>470</v>
      </c>
      <c r="H45" s="1">
        <v>94.265000000000001</v>
      </c>
      <c r="I45" s="1">
        <v>37611.74</v>
      </c>
      <c r="J45" t="s">
        <v>24</v>
      </c>
      <c r="L45" t="s">
        <v>22</v>
      </c>
      <c r="M45">
        <v>8029345</v>
      </c>
      <c r="N45" s="3">
        <v>5.0000000000000001E-4</v>
      </c>
      <c r="O45" t="s">
        <v>412</v>
      </c>
    </row>
    <row r="46" spans="1:15">
      <c r="A46" t="s">
        <v>559</v>
      </c>
      <c r="B46" t="s">
        <v>560</v>
      </c>
      <c r="C46" t="str">
        <f>VLOOKUP(A46,Benchmark!$O$3:$Q$500,3,FALSE)</f>
        <v>Intl</v>
      </c>
      <c r="D46">
        <v>658</v>
      </c>
      <c r="E46">
        <v>11111111</v>
      </c>
      <c r="F46" t="s">
        <v>470</v>
      </c>
      <c r="G46" t="s">
        <v>470</v>
      </c>
      <c r="H46" s="1">
        <v>126.29</v>
      </c>
      <c r="I46" s="1">
        <v>83098.820000000007</v>
      </c>
      <c r="J46" t="s">
        <v>24</v>
      </c>
      <c r="L46" t="s">
        <v>22</v>
      </c>
      <c r="M46">
        <v>8029345</v>
      </c>
      <c r="N46" s="3">
        <v>1E-3</v>
      </c>
      <c r="O46" t="s">
        <v>413</v>
      </c>
    </row>
    <row r="47" spans="1:15">
      <c r="A47" t="s">
        <v>561</v>
      </c>
      <c r="B47" t="s">
        <v>562</v>
      </c>
      <c r="C47" t="str">
        <f>VLOOKUP(A47,Benchmark!$O$3:$Q$500,3,FALSE)</f>
        <v>Intl</v>
      </c>
      <c r="D47" s="2">
        <v>1877</v>
      </c>
      <c r="E47">
        <v>11111111</v>
      </c>
      <c r="F47" t="s">
        <v>470</v>
      </c>
      <c r="G47" t="s">
        <v>470</v>
      </c>
      <c r="H47" s="1">
        <v>44.564999999999998</v>
      </c>
      <c r="I47" s="1">
        <v>83648.509999999995</v>
      </c>
      <c r="J47" t="s">
        <v>24</v>
      </c>
      <c r="L47" t="s">
        <v>22</v>
      </c>
      <c r="M47">
        <v>8029345</v>
      </c>
      <c r="N47" s="3">
        <v>1E-3</v>
      </c>
      <c r="O47" t="s">
        <v>418</v>
      </c>
    </row>
    <row r="48" spans="1:15">
      <c r="A48" t="s">
        <v>563</v>
      </c>
      <c r="B48" t="s">
        <v>564</v>
      </c>
      <c r="C48" t="str">
        <f>VLOOKUP(A48,Benchmark!$O$3:$Q$500,3,FALSE)</f>
        <v>Intl</v>
      </c>
      <c r="D48">
        <v>352</v>
      </c>
      <c r="E48">
        <v>11111111</v>
      </c>
      <c r="F48" t="s">
        <v>470</v>
      </c>
      <c r="G48" t="s">
        <v>470</v>
      </c>
      <c r="H48" s="1">
        <v>395.25</v>
      </c>
      <c r="I48" s="1">
        <v>139128</v>
      </c>
      <c r="J48" t="s">
        <v>24</v>
      </c>
      <c r="L48" t="s">
        <v>22</v>
      </c>
      <c r="M48">
        <v>8029345</v>
      </c>
      <c r="N48" s="3">
        <v>1.6999999999999999E-3</v>
      </c>
      <c r="O48" t="s">
        <v>426</v>
      </c>
    </row>
    <row r="49" spans="1:15">
      <c r="A49" t="s">
        <v>76</v>
      </c>
      <c r="B49" t="s">
        <v>565</v>
      </c>
      <c r="C49" t="str">
        <f>VLOOKUP(A49,Benchmark!$O$3:$Q$500,3,FALSE)</f>
        <v>Intl</v>
      </c>
      <c r="D49">
        <v>691</v>
      </c>
      <c r="E49">
        <v>11111111</v>
      </c>
      <c r="F49" t="s">
        <v>470</v>
      </c>
      <c r="G49" t="s">
        <v>470</v>
      </c>
      <c r="H49" s="1">
        <v>50.354999999999997</v>
      </c>
      <c r="I49" s="1">
        <v>34795.31</v>
      </c>
      <c r="J49" t="s">
        <v>24</v>
      </c>
      <c r="L49" t="s">
        <v>22</v>
      </c>
      <c r="M49">
        <v>8029345</v>
      </c>
      <c r="N49" s="3">
        <v>4.0000000000000002E-4</v>
      </c>
      <c r="O49" t="s">
        <v>434</v>
      </c>
    </row>
    <row r="50" spans="1:15">
      <c r="A50" t="s">
        <v>150</v>
      </c>
      <c r="B50" t="s">
        <v>566</v>
      </c>
      <c r="C50" t="str">
        <f>VLOOKUP(A50,Benchmark!$O$3:$Q$500,3,FALSE)</f>
        <v>MMF</v>
      </c>
      <c r="D50">
        <v>156</v>
      </c>
      <c r="E50">
        <v>11111111</v>
      </c>
      <c r="F50" t="s">
        <v>470</v>
      </c>
      <c r="G50" t="s">
        <v>470</v>
      </c>
      <c r="H50" s="1">
        <v>223.9</v>
      </c>
      <c r="I50" s="1">
        <v>34928.400000000001</v>
      </c>
      <c r="J50" t="s">
        <v>24</v>
      </c>
      <c r="L50" t="s">
        <v>22</v>
      </c>
      <c r="M50">
        <v>8029345</v>
      </c>
      <c r="N50" s="3">
        <v>4.0000000000000002E-4</v>
      </c>
      <c r="O50" t="s">
        <v>442</v>
      </c>
    </row>
    <row r="51" spans="1:15">
      <c r="A51" t="s">
        <v>567</v>
      </c>
      <c r="B51" t="s">
        <v>568</v>
      </c>
      <c r="C51" t="str">
        <f>VLOOKUP(A51,Benchmark!$O$3:$Q$500,3,FALSE)</f>
        <v>Bond</v>
      </c>
      <c r="D51" s="2">
        <v>4277</v>
      </c>
      <c r="E51">
        <v>11111111</v>
      </c>
      <c r="F51" t="s">
        <v>470</v>
      </c>
      <c r="G51" t="s">
        <v>470</v>
      </c>
      <c r="H51" s="1">
        <v>80.459999999999994</v>
      </c>
      <c r="I51" s="1">
        <v>344127.42</v>
      </c>
      <c r="J51" t="s">
        <v>24</v>
      </c>
      <c r="L51" t="s">
        <v>22</v>
      </c>
      <c r="M51">
        <v>8029345</v>
      </c>
      <c r="N51" s="3">
        <v>4.3E-3</v>
      </c>
      <c r="O51" t="s">
        <v>449</v>
      </c>
    </row>
    <row r="52" spans="1:15">
      <c r="A52" t="s">
        <v>569</v>
      </c>
      <c r="B52" t="s">
        <v>570</v>
      </c>
      <c r="C52" t="str">
        <f>VLOOKUP(A52,Benchmark!$O$3:$Q$500,3,FALSE)</f>
        <v>Bond</v>
      </c>
      <c r="D52" s="2">
        <v>103000</v>
      </c>
      <c r="E52">
        <v>11111111</v>
      </c>
      <c r="F52" t="s">
        <v>470</v>
      </c>
      <c r="G52" t="s">
        <v>470</v>
      </c>
      <c r="H52" s="1">
        <v>28.41</v>
      </c>
      <c r="I52" s="1">
        <v>29262.3</v>
      </c>
      <c r="L52" t="s">
        <v>22</v>
      </c>
      <c r="M52">
        <v>8029345</v>
      </c>
      <c r="N52" s="3">
        <v>4.0000000000000002E-4</v>
      </c>
      <c r="O52" t="s">
        <v>23</v>
      </c>
    </row>
    <row r="53" spans="1:15">
      <c r="A53" t="s">
        <v>571</v>
      </c>
      <c r="B53" t="s">
        <v>572</v>
      </c>
      <c r="C53" t="str">
        <f>VLOOKUP(A53,Benchmark!$O$3:$Q$500,3,FALSE)</f>
        <v>Bond</v>
      </c>
      <c r="D53" s="2">
        <v>94000</v>
      </c>
      <c r="E53">
        <v>11111111</v>
      </c>
      <c r="F53" t="s">
        <v>470</v>
      </c>
      <c r="G53" t="s">
        <v>470</v>
      </c>
      <c r="H53" s="1">
        <v>96.935000000000002</v>
      </c>
      <c r="I53" s="1">
        <v>91118.9</v>
      </c>
      <c r="L53" t="s">
        <v>22</v>
      </c>
      <c r="M53">
        <v>8029345</v>
      </c>
      <c r="N53" s="3">
        <v>1.1000000000000001E-3</v>
      </c>
      <c r="O53" t="s">
        <v>23</v>
      </c>
    </row>
    <row r="54" spans="1:15">
      <c r="A54" t="s">
        <v>573</v>
      </c>
      <c r="B54" t="s">
        <v>574</v>
      </c>
      <c r="C54" t="str">
        <f>VLOOKUP(A54,Benchmark!$O$3:$Q$500,3,FALSE)</f>
        <v>Bond</v>
      </c>
      <c r="D54" s="2">
        <v>12000</v>
      </c>
      <c r="E54">
        <v>11111111</v>
      </c>
      <c r="F54" t="s">
        <v>470</v>
      </c>
      <c r="G54" t="s">
        <v>470</v>
      </c>
      <c r="H54" s="1">
        <v>98.955600000000004</v>
      </c>
      <c r="I54" s="1">
        <v>11874.67</v>
      </c>
      <c r="L54" t="s">
        <v>22</v>
      </c>
      <c r="M54">
        <v>8029345</v>
      </c>
      <c r="N54" s="3">
        <v>1E-4</v>
      </c>
      <c r="O54" t="s">
        <v>23</v>
      </c>
    </row>
    <row r="55" spans="1:15">
      <c r="A55" t="s">
        <v>78</v>
      </c>
      <c r="B55" t="s">
        <v>79</v>
      </c>
      <c r="C55" t="str">
        <f>VLOOKUP(A55,Benchmark!$O$3:$Q$500,3,FALSE)</f>
        <v>US ETF</v>
      </c>
      <c r="D55" s="2">
        <v>11238.326999999999</v>
      </c>
      <c r="E55">
        <v>11111111</v>
      </c>
      <c r="F55" t="s">
        <v>470</v>
      </c>
      <c r="G55" t="s">
        <v>470</v>
      </c>
      <c r="H55" s="1">
        <v>28.4</v>
      </c>
      <c r="I55" s="1">
        <v>319168.49</v>
      </c>
      <c r="J55" t="s">
        <v>24</v>
      </c>
      <c r="K55" t="s">
        <v>24</v>
      </c>
      <c r="L55" t="s">
        <v>22</v>
      </c>
      <c r="M55">
        <v>8029345</v>
      </c>
      <c r="N55" s="3">
        <v>4.0000000000000001E-3</v>
      </c>
      <c r="O55" t="s">
        <v>23</v>
      </c>
    </row>
    <row r="56" spans="1:15">
      <c r="A56" t="s">
        <v>578</v>
      </c>
      <c r="B56" t="s">
        <v>579</v>
      </c>
      <c r="C56" t="str">
        <f>VLOOKUP(A56,Benchmark!$O$3:$Q$500,3,FALSE)</f>
        <v>REIT</v>
      </c>
      <c r="D56" s="2">
        <v>21852.417000000001</v>
      </c>
      <c r="E56">
        <v>11111111</v>
      </c>
      <c r="F56" t="s">
        <v>470</v>
      </c>
      <c r="G56" t="s">
        <v>470</v>
      </c>
      <c r="H56" s="1">
        <v>4.84</v>
      </c>
      <c r="I56" s="1">
        <v>105765.7</v>
      </c>
      <c r="J56" t="s">
        <v>24</v>
      </c>
      <c r="K56" t="s">
        <v>24</v>
      </c>
      <c r="L56" t="s">
        <v>22</v>
      </c>
      <c r="M56">
        <v>8029345</v>
      </c>
      <c r="N56" s="3">
        <v>1.2999999999999999E-3</v>
      </c>
      <c r="O56" t="s">
        <v>23</v>
      </c>
    </row>
    <row r="57" spans="1:15">
      <c r="A57" t="s">
        <v>81</v>
      </c>
      <c r="B57" t="s">
        <v>580</v>
      </c>
      <c r="C57" t="str">
        <f>VLOOKUP(A57,Benchmark!$O$3:$Q$500,3,FALSE)</f>
        <v>US MF</v>
      </c>
      <c r="D57">
        <v>683.86</v>
      </c>
      <c r="E57">
        <v>11111111</v>
      </c>
      <c r="F57" t="s">
        <v>470</v>
      </c>
      <c r="G57" t="s">
        <v>470</v>
      </c>
      <c r="H57" s="1">
        <v>1</v>
      </c>
      <c r="I57" s="1">
        <v>683.86</v>
      </c>
      <c r="J57" t="s">
        <v>26</v>
      </c>
      <c r="K57" t="s">
        <v>26</v>
      </c>
      <c r="L57" t="s">
        <v>22</v>
      </c>
      <c r="M57">
        <v>8029345</v>
      </c>
      <c r="N57" s="3">
        <v>0</v>
      </c>
      <c r="O57" t="s">
        <v>23</v>
      </c>
    </row>
    <row r="58" spans="1:15">
      <c r="A58" t="s">
        <v>512</v>
      </c>
      <c r="B58" t="s">
        <v>513</v>
      </c>
      <c r="C58" t="str">
        <f>VLOOKUP(A58,Benchmark!$O$3:$Q$500,3,FALSE)</f>
        <v>US Equity</v>
      </c>
      <c r="D58">
        <v>27.471699999999998</v>
      </c>
      <c r="E58">
        <v>11111112</v>
      </c>
      <c r="F58" t="s">
        <v>471</v>
      </c>
      <c r="G58" t="s">
        <v>471</v>
      </c>
      <c r="H58" s="1">
        <v>137.5301</v>
      </c>
      <c r="I58" s="1">
        <v>3778.19</v>
      </c>
      <c r="J58" t="s">
        <v>26</v>
      </c>
      <c r="L58" t="s">
        <v>22</v>
      </c>
      <c r="M58">
        <v>8029345</v>
      </c>
      <c r="N58" s="3">
        <v>0</v>
      </c>
      <c r="O58" t="s">
        <v>168</v>
      </c>
    </row>
    <row r="59" spans="1:15">
      <c r="A59" t="s">
        <v>514</v>
      </c>
      <c r="B59" t="s">
        <v>515</v>
      </c>
      <c r="C59" t="str">
        <f>VLOOKUP(A59,Benchmark!$O$3:$Q$500,3,FALSE)</f>
        <v>US Equity</v>
      </c>
      <c r="D59">
        <v>31</v>
      </c>
      <c r="E59">
        <v>11111112</v>
      </c>
      <c r="F59" t="s">
        <v>471</v>
      </c>
      <c r="G59" t="s">
        <v>471</v>
      </c>
      <c r="H59" s="1">
        <v>97.09</v>
      </c>
      <c r="I59" s="1">
        <v>3009.79</v>
      </c>
      <c r="J59" t="s">
        <v>26</v>
      </c>
      <c r="L59" t="s">
        <v>22</v>
      </c>
      <c r="M59">
        <v>8029345</v>
      </c>
      <c r="N59" s="3">
        <v>0</v>
      </c>
      <c r="O59" t="s">
        <v>175</v>
      </c>
    </row>
    <row r="60" spans="1:15">
      <c r="A60" t="s">
        <v>516</v>
      </c>
      <c r="B60" t="s">
        <v>517</v>
      </c>
      <c r="C60" t="str">
        <f>VLOOKUP(A60,Benchmark!$O$3:$Q$500,3,FALSE)</f>
        <v>US Equity</v>
      </c>
      <c r="D60">
        <v>10.247199999999999</v>
      </c>
      <c r="E60">
        <v>11111112</v>
      </c>
      <c r="F60" t="s">
        <v>471</v>
      </c>
      <c r="G60" t="s">
        <v>471</v>
      </c>
      <c r="H60" s="1">
        <v>82.757900000000006</v>
      </c>
      <c r="I60" s="1">
        <v>848.04</v>
      </c>
      <c r="J60" t="s">
        <v>26</v>
      </c>
      <c r="L60" t="s">
        <v>22</v>
      </c>
      <c r="M60">
        <v>8029345</v>
      </c>
      <c r="N60" s="3">
        <v>0</v>
      </c>
      <c r="O60" t="s">
        <v>185</v>
      </c>
    </row>
    <row r="61" spans="1:15">
      <c r="A61" t="s">
        <v>518</v>
      </c>
      <c r="B61" t="s">
        <v>519</v>
      </c>
      <c r="C61" t="str">
        <f>VLOOKUP(A61,Benchmark!$O$3:$Q$500,3,FALSE)</f>
        <v>US Equity</v>
      </c>
      <c r="D61">
        <v>11</v>
      </c>
      <c r="E61">
        <v>11111112</v>
      </c>
      <c r="F61" t="s">
        <v>471</v>
      </c>
      <c r="G61" t="s">
        <v>471</v>
      </c>
      <c r="H61" s="1">
        <v>135.44999999999999</v>
      </c>
      <c r="I61" s="1">
        <v>1489.95</v>
      </c>
      <c r="J61" t="s">
        <v>24</v>
      </c>
      <c r="L61" t="s">
        <v>22</v>
      </c>
      <c r="M61">
        <v>8029345</v>
      </c>
      <c r="N61" s="3">
        <v>0</v>
      </c>
      <c r="O61" t="s">
        <v>190</v>
      </c>
    </row>
    <row r="62" spans="1:15">
      <c r="A62" t="s">
        <v>520</v>
      </c>
      <c r="B62" t="s">
        <v>521</v>
      </c>
      <c r="C62" t="str">
        <f>VLOOKUP(A62,Benchmark!$O$3:$Q$500,3,FALSE)</f>
        <v>US Equity</v>
      </c>
      <c r="D62">
        <v>1.0392999999999999</v>
      </c>
      <c r="E62">
        <v>11111112</v>
      </c>
      <c r="F62" t="s">
        <v>471</v>
      </c>
      <c r="G62" t="s">
        <v>471</v>
      </c>
      <c r="H62" s="1">
        <v>741.19</v>
      </c>
      <c r="I62" s="1">
        <v>770.32</v>
      </c>
      <c r="J62" t="s">
        <v>26</v>
      </c>
      <c r="L62" t="s">
        <v>22</v>
      </c>
      <c r="M62">
        <v>8029345</v>
      </c>
      <c r="N62" s="3">
        <v>0</v>
      </c>
      <c r="O62" t="s">
        <v>199</v>
      </c>
    </row>
    <row r="63" spans="1:15">
      <c r="A63" t="s">
        <v>145</v>
      </c>
      <c r="B63" t="s">
        <v>522</v>
      </c>
      <c r="C63" t="str">
        <f>VLOOKUP(A63,Benchmark!$O$3:$Q$500,3,FALSE)</f>
        <v>US Equity</v>
      </c>
      <c r="D63">
        <v>3.1911</v>
      </c>
      <c r="E63">
        <v>11111112</v>
      </c>
      <c r="F63" t="s">
        <v>471</v>
      </c>
      <c r="G63" t="s">
        <v>471</v>
      </c>
      <c r="H63" s="1">
        <v>309.19900000000001</v>
      </c>
      <c r="I63" s="1">
        <v>986.68</v>
      </c>
      <c r="J63" t="s">
        <v>26</v>
      </c>
      <c r="L63" t="s">
        <v>22</v>
      </c>
      <c r="M63">
        <v>8029345</v>
      </c>
      <c r="N63" s="3">
        <v>0</v>
      </c>
      <c r="O63" t="s">
        <v>213</v>
      </c>
    </row>
    <row r="64" spans="1:15">
      <c r="A64" t="s">
        <v>523</v>
      </c>
      <c r="B64" t="s">
        <v>524</v>
      </c>
      <c r="C64" t="str">
        <f>VLOOKUP(A64,Benchmark!$O$3:$Q$500,3,FALSE)</f>
        <v>US Equity</v>
      </c>
      <c r="D64">
        <v>7</v>
      </c>
      <c r="E64">
        <v>11111112</v>
      </c>
      <c r="F64" t="s">
        <v>471</v>
      </c>
      <c r="G64" t="s">
        <v>471</v>
      </c>
      <c r="H64" s="1">
        <v>273.65499999999997</v>
      </c>
      <c r="I64" s="1">
        <v>1915.59</v>
      </c>
      <c r="J64" t="s">
        <v>24</v>
      </c>
      <c r="L64" t="s">
        <v>22</v>
      </c>
      <c r="M64">
        <v>8029345</v>
      </c>
      <c r="N64" s="3">
        <v>0</v>
      </c>
      <c r="O64" t="s">
        <v>220</v>
      </c>
    </row>
    <row r="65" spans="1:15">
      <c r="A65" t="s">
        <v>32</v>
      </c>
      <c r="B65" t="s">
        <v>525</v>
      </c>
      <c r="C65" t="str">
        <f>VLOOKUP(A65,Benchmark!$O$3:$Q$500,3,FALSE)</f>
        <v>US Equity</v>
      </c>
      <c r="D65">
        <v>12.3011</v>
      </c>
      <c r="E65">
        <v>11111112</v>
      </c>
      <c r="F65" t="s">
        <v>471</v>
      </c>
      <c r="G65" t="s">
        <v>471</v>
      </c>
      <c r="H65" s="1">
        <v>67.87</v>
      </c>
      <c r="I65" s="1">
        <v>834.88</v>
      </c>
      <c r="J65" t="s">
        <v>26</v>
      </c>
      <c r="L65" t="s">
        <v>22</v>
      </c>
      <c r="M65">
        <v>8029345</v>
      </c>
      <c r="N65" s="3">
        <v>0</v>
      </c>
      <c r="O65" t="s">
        <v>223</v>
      </c>
    </row>
    <row r="66" spans="1:15">
      <c r="A66" t="s">
        <v>526</v>
      </c>
      <c r="B66" t="s">
        <v>527</v>
      </c>
      <c r="C66" t="str">
        <f>VLOOKUP(A66,Benchmark!$O$3:$Q$500,3,FALSE)</f>
        <v>US Equity</v>
      </c>
      <c r="D66">
        <v>89.329800000000006</v>
      </c>
      <c r="E66">
        <v>11111112</v>
      </c>
      <c r="F66" t="s">
        <v>471</v>
      </c>
      <c r="G66" t="s">
        <v>471</v>
      </c>
      <c r="H66" s="1">
        <v>32.72</v>
      </c>
      <c r="I66" s="1">
        <v>2922.87</v>
      </c>
      <c r="J66" t="s">
        <v>26</v>
      </c>
      <c r="L66" t="s">
        <v>22</v>
      </c>
      <c r="M66">
        <v>8029345</v>
      </c>
      <c r="N66" s="3">
        <v>0</v>
      </c>
      <c r="O66" t="s">
        <v>239</v>
      </c>
    </row>
    <row r="67" spans="1:15">
      <c r="A67" t="s">
        <v>528</v>
      </c>
      <c r="B67" t="s">
        <v>529</v>
      </c>
      <c r="C67" t="str">
        <f>VLOOKUP(A67,Benchmark!$O$3:$Q$500,3,FALSE)</f>
        <v>US Equity</v>
      </c>
      <c r="D67">
        <v>186.6403</v>
      </c>
      <c r="E67">
        <v>11111112</v>
      </c>
      <c r="F67" t="s">
        <v>471</v>
      </c>
      <c r="G67" t="s">
        <v>471</v>
      </c>
      <c r="H67" s="1">
        <v>29.2</v>
      </c>
      <c r="I67" s="1">
        <v>5449.9</v>
      </c>
      <c r="J67" t="s">
        <v>26</v>
      </c>
      <c r="L67" t="s">
        <v>22</v>
      </c>
      <c r="M67">
        <v>8029345</v>
      </c>
      <c r="N67" s="3">
        <v>1E-4</v>
      </c>
      <c r="O67" t="s">
        <v>247</v>
      </c>
    </row>
    <row r="68" spans="1:15">
      <c r="A68" t="s">
        <v>530</v>
      </c>
      <c r="B68" t="s">
        <v>531</v>
      </c>
      <c r="C68" t="str">
        <f>VLOOKUP(A68,Benchmark!$O$3:$Q$500,3,FALSE)</f>
        <v>US Equity</v>
      </c>
      <c r="D68">
        <v>11.2889</v>
      </c>
      <c r="E68">
        <v>11111112</v>
      </c>
      <c r="F68" t="s">
        <v>471</v>
      </c>
      <c r="G68" t="s">
        <v>471</v>
      </c>
      <c r="H68" s="1">
        <v>147.56</v>
      </c>
      <c r="I68" s="1">
        <v>1665.79</v>
      </c>
      <c r="J68" t="s">
        <v>26</v>
      </c>
      <c r="L68" t="s">
        <v>22</v>
      </c>
      <c r="M68">
        <v>8029345</v>
      </c>
      <c r="N68" s="3">
        <v>0</v>
      </c>
      <c r="O68" t="s">
        <v>255</v>
      </c>
    </row>
    <row r="69" spans="1:15">
      <c r="A69" t="s">
        <v>532</v>
      </c>
      <c r="B69" t="s">
        <v>533</v>
      </c>
      <c r="C69" t="str">
        <f>VLOOKUP(A69,Benchmark!$O$3:$Q$500,3,FALSE)</f>
        <v>US Equity</v>
      </c>
      <c r="D69">
        <v>145.05289999999999</v>
      </c>
      <c r="E69">
        <v>11111112</v>
      </c>
      <c r="F69" t="s">
        <v>471</v>
      </c>
      <c r="G69" t="s">
        <v>471</v>
      </c>
      <c r="H69" s="1">
        <v>32.414999999999999</v>
      </c>
      <c r="I69" s="1">
        <v>4701.8900000000003</v>
      </c>
      <c r="J69" t="s">
        <v>26</v>
      </c>
      <c r="L69" t="s">
        <v>22</v>
      </c>
      <c r="M69">
        <v>8029345</v>
      </c>
      <c r="N69" s="3">
        <v>1E-4</v>
      </c>
      <c r="O69" t="s">
        <v>263</v>
      </c>
    </row>
    <row r="70" spans="1:15">
      <c r="A70" t="s">
        <v>53</v>
      </c>
      <c r="B70" t="s">
        <v>534</v>
      </c>
      <c r="C70" t="str">
        <f>VLOOKUP(A70,Benchmark!$O$3:$Q$500,3,FALSE)</f>
        <v>US Equity</v>
      </c>
      <c r="D70">
        <v>20</v>
      </c>
      <c r="E70">
        <v>11111112</v>
      </c>
      <c r="F70" t="s">
        <v>471</v>
      </c>
      <c r="G70" t="s">
        <v>471</v>
      </c>
      <c r="H70" s="1">
        <v>97.79</v>
      </c>
      <c r="I70" s="1">
        <v>1955.8</v>
      </c>
      <c r="J70" t="s">
        <v>26</v>
      </c>
      <c r="L70" t="s">
        <v>22</v>
      </c>
      <c r="M70">
        <v>8029345</v>
      </c>
      <c r="N70" s="3">
        <v>0</v>
      </c>
      <c r="O70" t="s">
        <v>265</v>
      </c>
    </row>
    <row r="71" spans="1:15">
      <c r="A71" t="s">
        <v>52</v>
      </c>
      <c r="B71" t="s">
        <v>535</v>
      </c>
      <c r="C71" t="str">
        <f>VLOOKUP(A71,Benchmark!$O$3:$Q$500,3,FALSE)</f>
        <v>US Equity</v>
      </c>
      <c r="D71">
        <v>20</v>
      </c>
      <c r="E71">
        <v>11111112</v>
      </c>
      <c r="F71" t="s">
        <v>471</v>
      </c>
      <c r="G71" t="s">
        <v>471</v>
      </c>
      <c r="H71" s="1">
        <v>44.49</v>
      </c>
      <c r="I71" s="1">
        <v>889.8</v>
      </c>
      <c r="J71" t="s">
        <v>24</v>
      </c>
      <c r="L71" t="s">
        <v>22</v>
      </c>
      <c r="M71">
        <v>8029345</v>
      </c>
      <c r="N71" s="3">
        <v>0</v>
      </c>
      <c r="O71" t="s">
        <v>272</v>
      </c>
    </row>
    <row r="72" spans="1:15">
      <c r="A72" t="s">
        <v>149</v>
      </c>
      <c r="B72" t="s">
        <v>536</v>
      </c>
      <c r="C72" t="str">
        <f>VLOOKUP(A72,Benchmark!$O$3:$Q$500,3,FALSE)</f>
        <v>US Equity</v>
      </c>
      <c r="D72">
        <v>2</v>
      </c>
      <c r="E72">
        <v>11111112</v>
      </c>
      <c r="F72" t="s">
        <v>471</v>
      </c>
      <c r="G72" t="s">
        <v>471</v>
      </c>
      <c r="H72" s="1">
        <v>495.39</v>
      </c>
      <c r="I72" s="1">
        <v>990.78</v>
      </c>
      <c r="J72" t="s">
        <v>24</v>
      </c>
      <c r="L72" t="s">
        <v>22</v>
      </c>
      <c r="M72">
        <v>8029345</v>
      </c>
      <c r="N72" s="3">
        <v>0</v>
      </c>
      <c r="O72" t="s">
        <v>280</v>
      </c>
    </row>
    <row r="73" spans="1:15">
      <c r="A73" t="s">
        <v>31</v>
      </c>
      <c r="B73" t="s">
        <v>537</v>
      </c>
      <c r="C73" t="str">
        <f>VLOOKUP(A73,Benchmark!$O$3:$Q$500,3,FALSE)</f>
        <v>US Equity</v>
      </c>
      <c r="D73">
        <v>4</v>
      </c>
      <c r="E73">
        <v>11111112</v>
      </c>
      <c r="F73" t="s">
        <v>471</v>
      </c>
      <c r="G73" t="s">
        <v>471</v>
      </c>
      <c r="H73" s="1">
        <v>223.166</v>
      </c>
      <c r="I73" s="1">
        <v>892.66</v>
      </c>
      <c r="J73" t="s">
        <v>26</v>
      </c>
      <c r="L73" t="s">
        <v>22</v>
      </c>
      <c r="M73">
        <v>8029345</v>
      </c>
      <c r="N73" s="3">
        <v>0</v>
      </c>
      <c r="O73" t="s">
        <v>297</v>
      </c>
    </row>
    <row r="74" spans="1:15">
      <c r="A74" t="s">
        <v>538</v>
      </c>
      <c r="B74" t="s">
        <v>539</v>
      </c>
      <c r="C74" t="str">
        <f>VLOOKUP(A74,Benchmark!$O$3:$Q$500,3,FALSE)</f>
        <v>US Equity</v>
      </c>
      <c r="D74">
        <v>4.0315000000000003</v>
      </c>
      <c r="E74">
        <v>11111112</v>
      </c>
      <c r="F74" t="s">
        <v>471</v>
      </c>
      <c r="G74" t="s">
        <v>471</v>
      </c>
      <c r="H74" s="1">
        <v>134.89500000000001</v>
      </c>
      <c r="I74" s="1">
        <v>543.83000000000004</v>
      </c>
      <c r="J74" t="s">
        <v>26</v>
      </c>
      <c r="L74" t="s">
        <v>22</v>
      </c>
      <c r="M74">
        <v>8029345</v>
      </c>
      <c r="N74" s="3">
        <v>0</v>
      </c>
      <c r="O74" t="s">
        <v>309</v>
      </c>
    </row>
    <row r="75" spans="1:15">
      <c r="A75" t="s">
        <v>540</v>
      </c>
      <c r="B75" t="s">
        <v>541</v>
      </c>
      <c r="C75" t="str">
        <f>VLOOKUP(A75,Benchmark!$O$3:$Q$500,3,FALSE)</f>
        <v>US Equity</v>
      </c>
      <c r="D75">
        <v>3</v>
      </c>
      <c r="E75">
        <v>11111112</v>
      </c>
      <c r="F75" t="s">
        <v>471</v>
      </c>
      <c r="G75" t="s">
        <v>471</v>
      </c>
      <c r="H75" s="1">
        <v>327.96</v>
      </c>
      <c r="I75" s="1">
        <v>983.88</v>
      </c>
      <c r="J75" t="s">
        <v>24</v>
      </c>
      <c r="L75" t="s">
        <v>22</v>
      </c>
      <c r="M75">
        <v>8029345</v>
      </c>
      <c r="N75" s="3">
        <v>0</v>
      </c>
      <c r="O75" t="s">
        <v>316</v>
      </c>
    </row>
    <row r="76" spans="1:15">
      <c r="A76" t="s">
        <v>542</v>
      </c>
      <c r="B76" t="s">
        <v>543</v>
      </c>
      <c r="C76" t="str">
        <f>VLOOKUP(A76,Benchmark!$O$3:$Q$500,3,FALSE)</f>
        <v>US Equity</v>
      </c>
      <c r="D76">
        <v>2.0261999999999998</v>
      </c>
      <c r="E76">
        <v>11111112</v>
      </c>
      <c r="F76" t="s">
        <v>471</v>
      </c>
      <c r="G76" t="s">
        <v>471</v>
      </c>
      <c r="H76" s="1">
        <v>442.5</v>
      </c>
      <c r="I76" s="1">
        <v>896.59</v>
      </c>
      <c r="J76" t="s">
        <v>26</v>
      </c>
      <c r="L76" t="s">
        <v>22</v>
      </c>
      <c r="M76">
        <v>8029345</v>
      </c>
      <c r="N76" s="3">
        <v>0</v>
      </c>
      <c r="O76" t="s">
        <v>324</v>
      </c>
    </row>
    <row r="77" spans="1:15">
      <c r="A77" t="s">
        <v>544</v>
      </c>
      <c r="B77" t="s">
        <v>545</v>
      </c>
      <c r="C77" t="str">
        <f>VLOOKUP(A77,Benchmark!$O$3:$Q$500,3,FALSE)</f>
        <v>US Equity</v>
      </c>
      <c r="D77">
        <v>21.5884</v>
      </c>
      <c r="E77">
        <v>11111112</v>
      </c>
      <c r="F77" t="s">
        <v>471</v>
      </c>
      <c r="G77" t="s">
        <v>471</v>
      </c>
      <c r="H77" s="1">
        <v>125.45</v>
      </c>
      <c r="I77" s="1">
        <v>2708.26</v>
      </c>
      <c r="J77" t="s">
        <v>26</v>
      </c>
      <c r="L77" t="s">
        <v>22</v>
      </c>
      <c r="M77">
        <v>8029345</v>
      </c>
      <c r="N77" s="3">
        <v>0</v>
      </c>
      <c r="O77" t="s">
        <v>336</v>
      </c>
    </row>
    <row r="78" spans="1:15">
      <c r="A78" t="s">
        <v>34</v>
      </c>
      <c r="B78" t="s">
        <v>546</v>
      </c>
      <c r="C78" t="str">
        <f>VLOOKUP(A78,Benchmark!$O$3:$Q$500,3,FALSE)</f>
        <v>US Equity</v>
      </c>
      <c r="D78">
        <v>10.3096</v>
      </c>
      <c r="E78">
        <v>11111112</v>
      </c>
      <c r="F78" t="s">
        <v>471</v>
      </c>
      <c r="G78" t="s">
        <v>471</v>
      </c>
      <c r="H78" s="1">
        <v>240.23</v>
      </c>
      <c r="I78" s="1">
        <v>2476.6799999999998</v>
      </c>
      <c r="J78" t="s">
        <v>26</v>
      </c>
      <c r="L78" t="s">
        <v>22</v>
      </c>
      <c r="M78">
        <v>8029345</v>
      </c>
      <c r="N78" s="3">
        <v>0</v>
      </c>
      <c r="O78" t="s">
        <v>344</v>
      </c>
    </row>
    <row r="79" spans="1:15">
      <c r="A79" t="s">
        <v>547</v>
      </c>
      <c r="B79" t="s">
        <v>548</v>
      </c>
      <c r="C79" t="str">
        <f>VLOOKUP(A79,Benchmark!$O$3:$Q$500,3,FALSE)</f>
        <v>US Equity</v>
      </c>
      <c r="D79">
        <v>34</v>
      </c>
      <c r="E79">
        <v>11111112</v>
      </c>
      <c r="F79" t="s">
        <v>471</v>
      </c>
      <c r="G79" t="s">
        <v>471</v>
      </c>
      <c r="H79" s="1">
        <v>27.05</v>
      </c>
      <c r="I79" s="1">
        <v>919.7</v>
      </c>
      <c r="J79" t="s">
        <v>24</v>
      </c>
      <c r="L79" t="s">
        <v>22</v>
      </c>
      <c r="M79">
        <v>8029345</v>
      </c>
      <c r="N79" s="3">
        <v>0</v>
      </c>
      <c r="O79" t="s">
        <v>349</v>
      </c>
    </row>
    <row r="80" spans="1:15">
      <c r="A80" t="s">
        <v>549</v>
      </c>
      <c r="B80" t="s">
        <v>550</v>
      </c>
      <c r="C80" t="str">
        <f>VLOOKUP(A80,Benchmark!$O$3:$Q$500,3,FALSE)</f>
        <v>US Equity</v>
      </c>
      <c r="D80">
        <v>6.0384000000000002</v>
      </c>
      <c r="E80">
        <v>11111112</v>
      </c>
      <c r="F80" t="s">
        <v>471</v>
      </c>
      <c r="G80" t="s">
        <v>471</v>
      </c>
      <c r="H80" s="1">
        <v>126.08499999999999</v>
      </c>
      <c r="I80" s="1">
        <v>761.35</v>
      </c>
      <c r="J80" t="s">
        <v>26</v>
      </c>
      <c r="L80" t="s">
        <v>22</v>
      </c>
      <c r="M80">
        <v>8029345</v>
      </c>
      <c r="N80" s="3">
        <v>0</v>
      </c>
      <c r="O80" t="s">
        <v>353</v>
      </c>
    </row>
    <row r="81" spans="1:15">
      <c r="A81" t="s">
        <v>553</v>
      </c>
      <c r="B81" t="s">
        <v>554</v>
      </c>
      <c r="C81" t="str">
        <f>VLOOKUP(A81,Benchmark!$O$3:$Q$500,3,FALSE)</f>
        <v>Emerging</v>
      </c>
      <c r="D81">
        <v>6</v>
      </c>
      <c r="E81">
        <v>11111112</v>
      </c>
      <c r="F81" t="s">
        <v>471</v>
      </c>
      <c r="G81" t="s">
        <v>471</v>
      </c>
      <c r="H81" s="1">
        <v>145.91</v>
      </c>
      <c r="I81" s="1">
        <v>875.46</v>
      </c>
      <c r="J81" t="s">
        <v>26</v>
      </c>
      <c r="L81" t="s">
        <v>22</v>
      </c>
      <c r="M81">
        <v>8029345</v>
      </c>
      <c r="N81" s="3">
        <v>0</v>
      </c>
      <c r="O81" t="s">
        <v>365</v>
      </c>
    </row>
    <row r="82" spans="1:15">
      <c r="A82" t="s">
        <v>555</v>
      </c>
      <c r="B82" t="s">
        <v>556</v>
      </c>
      <c r="C82" t="str">
        <f>VLOOKUP(A82,Benchmark!$O$3:$Q$500,3,FALSE)</f>
        <v>Emerging</v>
      </c>
      <c r="D82">
        <v>52.109900000000003</v>
      </c>
      <c r="E82">
        <v>11111112</v>
      </c>
      <c r="F82" t="s">
        <v>471</v>
      </c>
      <c r="G82" t="s">
        <v>471</v>
      </c>
      <c r="H82" s="1">
        <v>20.335000000000001</v>
      </c>
      <c r="I82" s="1">
        <v>1059.6500000000001</v>
      </c>
      <c r="J82" t="s">
        <v>26</v>
      </c>
      <c r="L82" t="s">
        <v>22</v>
      </c>
      <c r="M82">
        <v>8029345</v>
      </c>
      <c r="N82" s="3">
        <v>0</v>
      </c>
      <c r="O82" t="s">
        <v>373</v>
      </c>
    </row>
    <row r="83" spans="1:15">
      <c r="A83" t="s">
        <v>557</v>
      </c>
      <c r="B83" t="s">
        <v>558</v>
      </c>
      <c r="C83" t="str">
        <f>VLOOKUP(A83,Benchmark!$O$3:$Q$500,3,FALSE)</f>
        <v>Emerging</v>
      </c>
      <c r="D83">
        <v>27.0274</v>
      </c>
      <c r="E83">
        <v>11111112</v>
      </c>
      <c r="F83" t="s">
        <v>471</v>
      </c>
      <c r="G83" t="s">
        <v>471</v>
      </c>
      <c r="H83" s="1">
        <v>40.42</v>
      </c>
      <c r="I83" s="1">
        <v>1092.45</v>
      </c>
      <c r="J83" t="s">
        <v>26</v>
      </c>
      <c r="L83" t="s">
        <v>22</v>
      </c>
      <c r="M83">
        <v>8029345</v>
      </c>
      <c r="N83" s="3">
        <v>0</v>
      </c>
      <c r="O83" t="s">
        <v>381</v>
      </c>
    </row>
    <row r="84" spans="1:15">
      <c r="A84" t="s">
        <v>559</v>
      </c>
      <c r="B84" t="s">
        <v>560</v>
      </c>
      <c r="C84" t="str">
        <f>VLOOKUP(A84,Benchmark!$O$3:$Q$500,3,FALSE)</f>
        <v>Intl</v>
      </c>
      <c r="D84">
        <v>3</v>
      </c>
      <c r="E84">
        <v>11111112</v>
      </c>
      <c r="F84" t="s">
        <v>471</v>
      </c>
      <c r="G84" t="s">
        <v>471</v>
      </c>
      <c r="H84" s="1">
        <v>288.79000000000002</v>
      </c>
      <c r="I84" s="1">
        <v>866.37</v>
      </c>
      <c r="J84" t="s">
        <v>24</v>
      </c>
      <c r="L84" t="s">
        <v>22</v>
      </c>
      <c r="M84">
        <v>8029345</v>
      </c>
      <c r="N84" s="3">
        <v>0</v>
      </c>
      <c r="O84" t="s">
        <v>384</v>
      </c>
    </row>
    <row r="85" spans="1:15">
      <c r="A85" t="s">
        <v>561</v>
      </c>
      <c r="B85" t="s">
        <v>562</v>
      </c>
      <c r="C85" t="str">
        <f>VLOOKUP(A85,Benchmark!$O$3:$Q$500,3,FALSE)</f>
        <v>Intl</v>
      </c>
      <c r="D85">
        <v>6</v>
      </c>
      <c r="E85">
        <v>11111112</v>
      </c>
      <c r="F85" t="s">
        <v>471</v>
      </c>
      <c r="G85" t="s">
        <v>471</v>
      </c>
      <c r="H85" s="1">
        <v>78.644999999999996</v>
      </c>
      <c r="I85" s="1">
        <v>471.87</v>
      </c>
      <c r="J85" t="s">
        <v>26</v>
      </c>
      <c r="L85" t="s">
        <v>22</v>
      </c>
      <c r="M85">
        <v>8029345</v>
      </c>
      <c r="N85" s="3">
        <v>0</v>
      </c>
      <c r="O85" t="s">
        <v>391</v>
      </c>
    </row>
    <row r="86" spans="1:15">
      <c r="A86" t="s">
        <v>563</v>
      </c>
      <c r="B86" t="s">
        <v>564</v>
      </c>
      <c r="C86" t="str">
        <f>VLOOKUP(A86,Benchmark!$O$3:$Q$500,3,FALSE)</f>
        <v>Intl</v>
      </c>
      <c r="D86">
        <v>1.0044</v>
      </c>
      <c r="E86">
        <v>11111112</v>
      </c>
      <c r="F86" t="s">
        <v>471</v>
      </c>
      <c r="G86" t="s">
        <v>471</v>
      </c>
      <c r="H86" s="1">
        <v>282.38</v>
      </c>
      <c r="I86" s="1">
        <v>283.62</v>
      </c>
      <c r="J86" t="s">
        <v>26</v>
      </c>
      <c r="L86" t="s">
        <v>22</v>
      </c>
      <c r="M86">
        <v>8029345</v>
      </c>
      <c r="N86" s="3">
        <v>0</v>
      </c>
      <c r="O86" t="s">
        <v>398</v>
      </c>
    </row>
    <row r="87" spans="1:15">
      <c r="A87" t="s">
        <v>76</v>
      </c>
      <c r="B87" t="s">
        <v>565</v>
      </c>
      <c r="C87" t="str">
        <f>VLOOKUP(A87,Benchmark!$O$3:$Q$500,3,FALSE)</f>
        <v>Intl</v>
      </c>
      <c r="D87">
        <v>9.1080000000000005</v>
      </c>
      <c r="E87">
        <v>11111112</v>
      </c>
      <c r="F87" t="s">
        <v>471</v>
      </c>
      <c r="G87" t="s">
        <v>471</v>
      </c>
      <c r="H87" s="1">
        <v>94.265000000000001</v>
      </c>
      <c r="I87" s="1">
        <v>858.57</v>
      </c>
      <c r="J87" t="s">
        <v>26</v>
      </c>
      <c r="L87" t="s">
        <v>22</v>
      </c>
      <c r="M87">
        <v>8029345</v>
      </c>
      <c r="N87" s="3">
        <v>0</v>
      </c>
      <c r="O87" t="s">
        <v>406</v>
      </c>
    </row>
    <row r="88" spans="1:15">
      <c r="A88" t="s">
        <v>150</v>
      </c>
      <c r="B88" t="s">
        <v>566</v>
      </c>
      <c r="C88" t="str">
        <f>VLOOKUP(A88,Benchmark!$O$3:$Q$500,3,FALSE)</f>
        <v>MMF</v>
      </c>
      <c r="D88">
        <v>32</v>
      </c>
      <c r="E88">
        <v>11111112</v>
      </c>
      <c r="F88" t="s">
        <v>471</v>
      </c>
      <c r="G88" t="s">
        <v>471</v>
      </c>
      <c r="H88" s="1">
        <v>24.89</v>
      </c>
      <c r="I88" s="1">
        <v>796.48</v>
      </c>
      <c r="J88" t="s">
        <v>24</v>
      </c>
      <c r="L88" t="s">
        <v>22</v>
      </c>
      <c r="M88">
        <v>8029345</v>
      </c>
      <c r="N88" s="3">
        <v>0</v>
      </c>
      <c r="O88" t="s">
        <v>415</v>
      </c>
    </row>
    <row r="89" spans="1:15">
      <c r="A89" t="s">
        <v>567</v>
      </c>
      <c r="B89" t="s">
        <v>568</v>
      </c>
      <c r="C89" t="str">
        <f>VLOOKUP(A89,Benchmark!$O$3:$Q$500,3,FALSE)</f>
        <v>Bond</v>
      </c>
      <c r="D89">
        <v>11.045500000000001</v>
      </c>
      <c r="E89">
        <v>11111112</v>
      </c>
      <c r="F89" t="s">
        <v>471</v>
      </c>
      <c r="G89" t="s">
        <v>471</v>
      </c>
      <c r="H89" s="1">
        <v>395.25</v>
      </c>
      <c r="I89" s="1">
        <v>4365.7299999999996</v>
      </c>
      <c r="J89" t="s">
        <v>26</v>
      </c>
      <c r="L89" t="s">
        <v>22</v>
      </c>
      <c r="M89">
        <v>8029345</v>
      </c>
      <c r="N89" s="3">
        <v>1E-4</v>
      </c>
      <c r="O89" t="s">
        <v>422</v>
      </c>
    </row>
    <row r="90" spans="1:15">
      <c r="A90" t="s">
        <v>569</v>
      </c>
      <c r="B90" t="s">
        <v>570</v>
      </c>
      <c r="C90" t="str">
        <f>VLOOKUP(A90,Benchmark!$O$3:$Q$500,3,FALSE)</f>
        <v>Bond</v>
      </c>
      <c r="D90">
        <v>51</v>
      </c>
      <c r="E90">
        <v>11111112</v>
      </c>
      <c r="F90" t="s">
        <v>471</v>
      </c>
      <c r="G90" t="s">
        <v>471</v>
      </c>
      <c r="H90" s="1">
        <v>50.354999999999997</v>
      </c>
      <c r="I90" s="1">
        <v>2568.11</v>
      </c>
      <c r="J90" t="s">
        <v>24</v>
      </c>
      <c r="L90" t="s">
        <v>22</v>
      </c>
      <c r="M90">
        <v>8029345</v>
      </c>
      <c r="N90" s="3">
        <v>0</v>
      </c>
      <c r="O90" t="s">
        <v>433</v>
      </c>
    </row>
    <row r="91" spans="1:15">
      <c r="A91" t="s">
        <v>571</v>
      </c>
      <c r="B91" t="s">
        <v>572</v>
      </c>
      <c r="C91" t="str">
        <f>VLOOKUP(A91,Benchmark!$O$3:$Q$500,3,FALSE)</f>
        <v>Bond</v>
      </c>
      <c r="D91">
        <v>4.0374999999999996</v>
      </c>
      <c r="E91">
        <v>11111112</v>
      </c>
      <c r="F91" t="s">
        <v>471</v>
      </c>
      <c r="G91" t="s">
        <v>471</v>
      </c>
      <c r="H91" s="1">
        <v>223.9</v>
      </c>
      <c r="I91" s="1">
        <v>904</v>
      </c>
      <c r="J91" t="s">
        <v>26</v>
      </c>
      <c r="L91" t="s">
        <v>22</v>
      </c>
      <c r="M91">
        <v>8029345</v>
      </c>
      <c r="N91" s="3">
        <v>0</v>
      </c>
      <c r="O91" t="s">
        <v>435</v>
      </c>
    </row>
    <row r="92" spans="1:15">
      <c r="A92" t="s">
        <v>573</v>
      </c>
      <c r="B92" t="s">
        <v>574</v>
      </c>
      <c r="C92" t="str">
        <f>VLOOKUP(A92,Benchmark!$O$3:$Q$500,3,FALSE)</f>
        <v>Bond</v>
      </c>
      <c r="D92" s="2">
        <v>1000</v>
      </c>
      <c r="E92">
        <v>11111112</v>
      </c>
      <c r="F92" t="s">
        <v>471</v>
      </c>
      <c r="G92" t="s">
        <v>471</v>
      </c>
      <c r="H92" s="1">
        <v>28.41</v>
      </c>
      <c r="I92" s="1">
        <v>284.10000000000002</v>
      </c>
      <c r="L92" t="s">
        <v>22</v>
      </c>
      <c r="M92">
        <v>8029345</v>
      </c>
      <c r="N92" s="3">
        <v>0</v>
      </c>
      <c r="O92" t="s">
        <v>23</v>
      </c>
    </row>
    <row r="93" spans="1:15">
      <c r="A93" t="s">
        <v>78</v>
      </c>
      <c r="B93" t="s">
        <v>79</v>
      </c>
      <c r="C93" t="str">
        <f>VLOOKUP(A93,Benchmark!$O$3:$Q$500,3,FALSE)</f>
        <v>US ETF</v>
      </c>
      <c r="D93" s="2">
        <v>1000</v>
      </c>
      <c r="E93">
        <v>11111112</v>
      </c>
      <c r="F93" t="s">
        <v>471</v>
      </c>
      <c r="G93" t="s">
        <v>471</v>
      </c>
      <c r="H93" s="1">
        <v>96.935000000000002</v>
      </c>
      <c r="I93" s="1">
        <v>969.35</v>
      </c>
      <c r="L93" t="s">
        <v>22</v>
      </c>
      <c r="M93">
        <v>8029345</v>
      </c>
      <c r="N93" s="3">
        <v>0</v>
      </c>
      <c r="O93" t="s">
        <v>23</v>
      </c>
    </row>
    <row r="94" spans="1:15">
      <c r="A94" t="s">
        <v>578</v>
      </c>
      <c r="B94" t="s">
        <v>579</v>
      </c>
      <c r="C94" t="str">
        <f>VLOOKUP(A94,Benchmark!$O$3:$Q$500,3,FALSE)</f>
        <v>REIT</v>
      </c>
      <c r="D94" s="2">
        <v>7000</v>
      </c>
      <c r="E94">
        <v>11111112</v>
      </c>
      <c r="F94" t="s">
        <v>471</v>
      </c>
      <c r="G94" t="s">
        <v>471</v>
      </c>
      <c r="H94" s="1">
        <v>98.955600000000004</v>
      </c>
      <c r="I94" s="1">
        <v>6926.89</v>
      </c>
      <c r="L94" t="s">
        <v>22</v>
      </c>
      <c r="M94">
        <v>8029345</v>
      </c>
      <c r="N94" s="3">
        <v>1E-4</v>
      </c>
      <c r="O94" t="s">
        <v>23</v>
      </c>
    </row>
    <row r="95" spans="1:15">
      <c r="A95" t="s">
        <v>81</v>
      </c>
      <c r="B95" t="s">
        <v>580</v>
      </c>
      <c r="C95" t="str">
        <f>VLOOKUP(A95,Benchmark!$O$3:$Q$500,3,FALSE)</f>
        <v>US MF</v>
      </c>
      <c r="D95" s="2">
        <v>38313.53</v>
      </c>
      <c r="E95">
        <v>11111112</v>
      </c>
      <c r="F95" t="s">
        <v>471</v>
      </c>
      <c r="G95" t="s">
        <v>471</v>
      </c>
      <c r="H95" s="1">
        <v>1</v>
      </c>
      <c r="I95" s="1">
        <v>38313.53</v>
      </c>
      <c r="J95" t="s">
        <v>26</v>
      </c>
      <c r="K95" t="s">
        <v>26</v>
      </c>
      <c r="L95" t="s">
        <v>22</v>
      </c>
      <c r="M95">
        <v>8029345</v>
      </c>
      <c r="N95" s="3">
        <v>5.0000000000000001E-4</v>
      </c>
      <c r="O95" t="s">
        <v>23</v>
      </c>
    </row>
    <row r="96" spans="1:15">
      <c r="A96" t="s">
        <v>27</v>
      </c>
      <c r="B96" t="s">
        <v>508</v>
      </c>
      <c r="C96" t="str">
        <f>VLOOKUP(A96,Benchmark!$O$3:$Q$500,3,FALSE)</f>
        <v>US Equity</v>
      </c>
      <c r="D96">
        <v>38.458199999999998</v>
      </c>
      <c r="E96">
        <v>11111113</v>
      </c>
      <c r="F96" t="s">
        <v>472</v>
      </c>
      <c r="G96" t="s">
        <v>472</v>
      </c>
      <c r="H96" s="1">
        <v>137.5301</v>
      </c>
      <c r="I96" s="1">
        <v>5289.16</v>
      </c>
      <c r="J96" t="s">
        <v>26</v>
      </c>
      <c r="L96" t="s">
        <v>22</v>
      </c>
      <c r="M96">
        <v>8029345</v>
      </c>
      <c r="N96" s="3">
        <v>1E-4</v>
      </c>
      <c r="O96" t="s">
        <v>167</v>
      </c>
    </row>
    <row r="97" spans="1:15">
      <c r="A97" t="s">
        <v>509</v>
      </c>
      <c r="B97" t="s">
        <v>510</v>
      </c>
      <c r="C97" t="str">
        <f>VLOOKUP(A97,Benchmark!$O$3:$Q$500,3,FALSE)</f>
        <v>US Equity</v>
      </c>
      <c r="D97">
        <v>20</v>
      </c>
      <c r="E97">
        <v>11111113</v>
      </c>
      <c r="F97" t="s">
        <v>472</v>
      </c>
      <c r="G97" t="s">
        <v>472</v>
      </c>
      <c r="H97" s="1">
        <v>97.09</v>
      </c>
      <c r="I97" s="1">
        <v>1941.8</v>
      </c>
      <c r="J97" t="s">
        <v>26</v>
      </c>
      <c r="L97" t="s">
        <v>22</v>
      </c>
      <c r="M97">
        <v>8029345</v>
      </c>
      <c r="N97" s="3">
        <v>0</v>
      </c>
      <c r="O97" t="s">
        <v>170</v>
      </c>
    </row>
    <row r="98" spans="1:15">
      <c r="A98" t="s">
        <v>29</v>
      </c>
      <c r="B98" t="s">
        <v>511</v>
      </c>
      <c r="C98" t="str">
        <f>VLOOKUP(A98,Benchmark!$O$3:$Q$500,3,FALSE)</f>
        <v>US Equity</v>
      </c>
      <c r="D98">
        <v>12.2967</v>
      </c>
      <c r="E98">
        <v>11111113</v>
      </c>
      <c r="F98" t="s">
        <v>472</v>
      </c>
      <c r="G98" t="s">
        <v>472</v>
      </c>
      <c r="H98" s="1">
        <v>82.757900000000006</v>
      </c>
      <c r="I98" s="1">
        <v>1017.65</v>
      </c>
      <c r="J98" t="s">
        <v>26</v>
      </c>
      <c r="L98" t="s">
        <v>22</v>
      </c>
      <c r="M98">
        <v>8029345</v>
      </c>
      <c r="N98" s="3">
        <v>0</v>
      </c>
      <c r="O98" t="s">
        <v>181</v>
      </c>
    </row>
    <row r="99" spans="1:15">
      <c r="A99" t="s">
        <v>512</v>
      </c>
      <c r="B99" t="s">
        <v>513</v>
      </c>
      <c r="C99" t="str">
        <f>VLOOKUP(A99,Benchmark!$O$3:$Q$500,3,FALSE)</f>
        <v>US Equity</v>
      </c>
      <c r="D99">
        <v>13</v>
      </c>
      <c r="E99">
        <v>11111113</v>
      </c>
      <c r="F99" t="s">
        <v>472</v>
      </c>
      <c r="G99" t="s">
        <v>472</v>
      </c>
      <c r="H99" s="1">
        <v>135.44999999999999</v>
      </c>
      <c r="I99" s="1">
        <v>1760.85</v>
      </c>
      <c r="J99" t="s">
        <v>24</v>
      </c>
      <c r="L99" t="s">
        <v>22</v>
      </c>
      <c r="M99">
        <v>8029345</v>
      </c>
      <c r="N99" s="3">
        <v>0</v>
      </c>
      <c r="O99" t="s">
        <v>193</v>
      </c>
    </row>
    <row r="100" spans="1:15">
      <c r="A100" t="s">
        <v>514</v>
      </c>
      <c r="B100" t="s">
        <v>515</v>
      </c>
      <c r="C100" t="str">
        <f>VLOOKUP(A100,Benchmark!$O$3:$Q$500,3,FALSE)</f>
        <v>US Equity</v>
      </c>
      <c r="D100">
        <v>1.0392999999999999</v>
      </c>
      <c r="E100">
        <v>11111113</v>
      </c>
      <c r="F100" t="s">
        <v>472</v>
      </c>
      <c r="G100" t="s">
        <v>472</v>
      </c>
      <c r="H100" s="1">
        <v>741.19</v>
      </c>
      <c r="I100" s="1">
        <v>770.32</v>
      </c>
      <c r="J100" t="s">
        <v>26</v>
      </c>
      <c r="L100" t="s">
        <v>22</v>
      </c>
      <c r="M100">
        <v>8029345</v>
      </c>
      <c r="N100" s="3">
        <v>0</v>
      </c>
      <c r="O100" t="s">
        <v>199</v>
      </c>
    </row>
    <row r="101" spans="1:15">
      <c r="A101" t="s">
        <v>516</v>
      </c>
      <c r="B101" t="s">
        <v>517</v>
      </c>
      <c r="C101" t="str">
        <f>VLOOKUP(A101,Benchmark!$O$3:$Q$500,3,FALSE)</f>
        <v>US Equity</v>
      </c>
      <c r="D101">
        <v>3.1297999999999999</v>
      </c>
      <c r="E101">
        <v>11111113</v>
      </c>
      <c r="F101" t="s">
        <v>472</v>
      </c>
      <c r="G101" t="s">
        <v>472</v>
      </c>
      <c r="H101" s="1">
        <v>309.19900000000001</v>
      </c>
      <c r="I101" s="1">
        <v>967.73</v>
      </c>
      <c r="J101" t="s">
        <v>26</v>
      </c>
      <c r="L101" t="s">
        <v>22</v>
      </c>
      <c r="M101">
        <v>8029345</v>
      </c>
      <c r="N101" s="3">
        <v>0</v>
      </c>
      <c r="O101" t="s">
        <v>207</v>
      </c>
    </row>
    <row r="102" spans="1:15">
      <c r="A102" t="s">
        <v>518</v>
      </c>
      <c r="B102" t="s">
        <v>519</v>
      </c>
      <c r="C102" t="str">
        <f>VLOOKUP(A102,Benchmark!$O$3:$Q$500,3,FALSE)</f>
        <v>US Equity</v>
      </c>
      <c r="D102">
        <v>5</v>
      </c>
      <c r="E102">
        <v>11111113</v>
      </c>
      <c r="F102" t="s">
        <v>472</v>
      </c>
      <c r="G102" t="s">
        <v>472</v>
      </c>
      <c r="H102" s="1">
        <v>273.65499999999997</v>
      </c>
      <c r="I102" s="1">
        <v>1368.28</v>
      </c>
      <c r="J102" t="s">
        <v>24</v>
      </c>
      <c r="L102" t="s">
        <v>22</v>
      </c>
      <c r="M102">
        <v>8029345</v>
      </c>
      <c r="N102" s="3">
        <v>0</v>
      </c>
      <c r="O102" t="s">
        <v>215</v>
      </c>
    </row>
    <row r="103" spans="1:15">
      <c r="A103" t="s">
        <v>520</v>
      </c>
      <c r="B103" t="s">
        <v>521</v>
      </c>
      <c r="C103" t="str">
        <f>VLOOKUP(A103,Benchmark!$O$3:$Q$500,3,FALSE)</f>
        <v>US Equity</v>
      </c>
      <c r="D103">
        <v>16.401599999999998</v>
      </c>
      <c r="E103">
        <v>11111113</v>
      </c>
      <c r="F103" t="s">
        <v>472</v>
      </c>
      <c r="G103" t="s">
        <v>472</v>
      </c>
      <c r="H103" s="1">
        <v>67.87</v>
      </c>
      <c r="I103" s="1">
        <v>1113.18</v>
      </c>
      <c r="J103" t="s">
        <v>26</v>
      </c>
      <c r="L103" t="s">
        <v>22</v>
      </c>
      <c r="M103">
        <v>8029345</v>
      </c>
      <c r="N103" s="3">
        <v>0</v>
      </c>
      <c r="O103" t="s">
        <v>230</v>
      </c>
    </row>
    <row r="104" spans="1:15">
      <c r="A104" t="s">
        <v>145</v>
      </c>
      <c r="B104" t="s">
        <v>522</v>
      </c>
      <c r="C104" t="str">
        <f>VLOOKUP(A104,Benchmark!$O$3:$Q$500,3,FALSE)</f>
        <v>US Equity</v>
      </c>
      <c r="D104">
        <v>115.50749999999999</v>
      </c>
      <c r="E104">
        <v>11111113</v>
      </c>
      <c r="F104" t="s">
        <v>472</v>
      </c>
      <c r="G104" t="s">
        <v>472</v>
      </c>
      <c r="H104" s="1">
        <v>32.72</v>
      </c>
      <c r="I104" s="1">
        <v>3779.41</v>
      </c>
      <c r="J104" t="s">
        <v>26</v>
      </c>
      <c r="L104" t="s">
        <v>22</v>
      </c>
      <c r="M104">
        <v>8029345</v>
      </c>
      <c r="N104" s="3">
        <v>0</v>
      </c>
      <c r="O104" t="s">
        <v>238</v>
      </c>
    </row>
    <row r="105" spans="1:15">
      <c r="A105" t="s">
        <v>523</v>
      </c>
      <c r="B105" t="s">
        <v>524</v>
      </c>
      <c r="C105" t="str">
        <f>VLOOKUP(A105,Benchmark!$O$3:$Q$500,3,FALSE)</f>
        <v>US Equity</v>
      </c>
      <c r="D105">
        <v>245.63560000000001</v>
      </c>
      <c r="E105">
        <v>11111113</v>
      </c>
      <c r="F105" t="s">
        <v>472</v>
      </c>
      <c r="G105" t="s">
        <v>472</v>
      </c>
      <c r="H105" s="1">
        <v>29.2</v>
      </c>
      <c r="I105" s="1">
        <v>7172.56</v>
      </c>
      <c r="J105" t="s">
        <v>26</v>
      </c>
      <c r="L105" t="s">
        <v>22</v>
      </c>
      <c r="M105">
        <v>8029345</v>
      </c>
      <c r="N105" s="3">
        <v>1E-4</v>
      </c>
      <c r="O105" t="s">
        <v>246</v>
      </c>
    </row>
    <row r="106" spans="1:15">
      <c r="A106" t="s">
        <v>32</v>
      </c>
      <c r="B106" t="s">
        <v>525</v>
      </c>
      <c r="C106" t="str">
        <f>VLOOKUP(A106,Benchmark!$O$3:$Q$500,3,FALSE)</f>
        <v>US Equity</v>
      </c>
      <c r="D106">
        <v>14.3711</v>
      </c>
      <c r="E106">
        <v>11111113</v>
      </c>
      <c r="F106" t="s">
        <v>472</v>
      </c>
      <c r="G106" t="s">
        <v>472</v>
      </c>
      <c r="H106" s="1">
        <v>147.56</v>
      </c>
      <c r="I106" s="1">
        <v>2120.6</v>
      </c>
      <c r="J106" t="s">
        <v>26</v>
      </c>
      <c r="L106" t="s">
        <v>22</v>
      </c>
      <c r="M106">
        <v>8029345</v>
      </c>
      <c r="N106" s="3">
        <v>0</v>
      </c>
      <c r="O106" t="s">
        <v>254</v>
      </c>
    </row>
    <row r="107" spans="1:15">
      <c r="A107" t="s">
        <v>526</v>
      </c>
      <c r="B107" t="s">
        <v>527</v>
      </c>
      <c r="C107" t="str">
        <f>VLOOKUP(A107,Benchmark!$O$3:$Q$500,3,FALSE)</f>
        <v>US Equity</v>
      </c>
      <c r="D107">
        <v>121.5582</v>
      </c>
      <c r="E107">
        <v>11111113</v>
      </c>
      <c r="F107" t="s">
        <v>472</v>
      </c>
      <c r="G107" t="s">
        <v>472</v>
      </c>
      <c r="H107" s="1">
        <v>32.414999999999999</v>
      </c>
      <c r="I107" s="1">
        <v>3940.31</v>
      </c>
      <c r="J107" t="s">
        <v>26</v>
      </c>
      <c r="L107" t="s">
        <v>22</v>
      </c>
      <c r="M107">
        <v>8029345</v>
      </c>
      <c r="N107" s="3">
        <v>0</v>
      </c>
      <c r="O107" t="s">
        <v>259</v>
      </c>
    </row>
    <row r="108" spans="1:15">
      <c r="A108" t="s">
        <v>528</v>
      </c>
      <c r="B108" t="s">
        <v>529</v>
      </c>
      <c r="C108" t="str">
        <f>VLOOKUP(A108,Benchmark!$O$3:$Q$500,3,FALSE)</f>
        <v>US Equity</v>
      </c>
      <c r="D108">
        <v>40</v>
      </c>
      <c r="E108">
        <v>11111113</v>
      </c>
      <c r="F108" t="s">
        <v>472</v>
      </c>
      <c r="G108" t="s">
        <v>472</v>
      </c>
      <c r="H108" s="1">
        <v>97.79</v>
      </c>
      <c r="I108" s="1">
        <v>3911.6</v>
      </c>
      <c r="J108" t="s">
        <v>26</v>
      </c>
      <c r="L108" t="s">
        <v>22</v>
      </c>
      <c r="M108">
        <v>8029345</v>
      </c>
      <c r="N108" s="3">
        <v>0</v>
      </c>
      <c r="O108" t="s">
        <v>267</v>
      </c>
    </row>
    <row r="109" spans="1:15">
      <c r="A109" t="s">
        <v>530</v>
      </c>
      <c r="B109" t="s">
        <v>531</v>
      </c>
      <c r="C109" t="str">
        <f>VLOOKUP(A109,Benchmark!$O$3:$Q$500,3,FALSE)</f>
        <v>US Equity</v>
      </c>
      <c r="D109">
        <v>20</v>
      </c>
      <c r="E109">
        <v>11111113</v>
      </c>
      <c r="F109" t="s">
        <v>472</v>
      </c>
      <c r="G109" t="s">
        <v>472</v>
      </c>
      <c r="H109" s="1">
        <v>44.49</v>
      </c>
      <c r="I109" s="1">
        <v>889.8</v>
      </c>
      <c r="J109" t="s">
        <v>24</v>
      </c>
      <c r="L109" t="s">
        <v>22</v>
      </c>
      <c r="M109">
        <v>8029345</v>
      </c>
      <c r="N109" s="3">
        <v>0</v>
      </c>
      <c r="O109" t="s">
        <v>272</v>
      </c>
    </row>
    <row r="110" spans="1:15">
      <c r="A110" t="s">
        <v>532</v>
      </c>
      <c r="B110" t="s">
        <v>533</v>
      </c>
      <c r="C110" t="str">
        <f>VLOOKUP(A110,Benchmark!$O$3:$Q$500,3,FALSE)</f>
        <v>US Equity</v>
      </c>
      <c r="D110">
        <v>1</v>
      </c>
      <c r="E110">
        <v>11111113</v>
      </c>
      <c r="F110" t="s">
        <v>472</v>
      </c>
      <c r="G110" t="s">
        <v>472</v>
      </c>
      <c r="H110" s="1">
        <v>495.39</v>
      </c>
      <c r="I110" s="1">
        <v>495.39</v>
      </c>
      <c r="J110" t="s">
        <v>24</v>
      </c>
      <c r="L110" t="s">
        <v>22</v>
      </c>
      <c r="M110">
        <v>8029345</v>
      </c>
      <c r="N110" s="3">
        <v>0</v>
      </c>
      <c r="O110" t="s">
        <v>278</v>
      </c>
    </row>
    <row r="111" spans="1:15">
      <c r="A111" t="s">
        <v>53</v>
      </c>
      <c r="B111" t="s">
        <v>534</v>
      </c>
      <c r="C111" t="str">
        <f>VLOOKUP(A111,Benchmark!$O$3:$Q$500,3,FALSE)</f>
        <v>US Equity</v>
      </c>
      <c r="D111">
        <v>94.269199999999998</v>
      </c>
      <c r="E111">
        <v>11111113</v>
      </c>
      <c r="F111" t="s">
        <v>472</v>
      </c>
      <c r="G111" t="s">
        <v>472</v>
      </c>
      <c r="H111" s="1">
        <v>51.395000000000003</v>
      </c>
      <c r="I111" s="1">
        <v>4844.97</v>
      </c>
      <c r="J111" t="s">
        <v>26</v>
      </c>
      <c r="L111" t="s">
        <v>22</v>
      </c>
      <c r="M111">
        <v>8029345</v>
      </c>
      <c r="N111" s="3">
        <v>1E-4</v>
      </c>
      <c r="O111" t="s">
        <v>290</v>
      </c>
    </row>
    <row r="112" spans="1:15">
      <c r="A112" t="s">
        <v>52</v>
      </c>
      <c r="B112" t="s">
        <v>535</v>
      </c>
      <c r="C112" t="str">
        <f>VLOOKUP(A112,Benchmark!$O$3:$Q$500,3,FALSE)</f>
        <v>US Equity</v>
      </c>
      <c r="D112">
        <v>6</v>
      </c>
      <c r="E112">
        <v>11111113</v>
      </c>
      <c r="F112" t="s">
        <v>472</v>
      </c>
      <c r="G112" t="s">
        <v>472</v>
      </c>
      <c r="H112" s="1">
        <v>223.166</v>
      </c>
      <c r="I112" s="1">
        <v>1339</v>
      </c>
      <c r="J112" t="s">
        <v>26</v>
      </c>
      <c r="L112" t="s">
        <v>22</v>
      </c>
      <c r="M112">
        <v>8029345</v>
      </c>
      <c r="N112" s="3">
        <v>0</v>
      </c>
      <c r="O112" t="s">
        <v>292</v>
      </c>
    </row>
    <row r="113" spans="1:15">
      <c r="A113" t="s">
        <v>149</v>
      </c>
      <c r="B113" t="s">
        <v>536</v>
      </c>
      <c r="C113" t="str">
        <f>VLOOKUP(A113,Benchmark!$O$3:$Q$500,3,FALSE)</f>
        <v>US Equity</v>
      </c>
      <c r="D113">
        <v>5.0495999999999999</v>
      </c>
      <c r="E113">
        <v>11111113</v>
      </c>
      <c r="F113" t="s">
        <v>472</v>
      </c>
      <c r="G113" t="s">
        <v>472</v>
      </c>
      <c r="H113" s="1">
        <v>184.70500000000001</v>
      </c>
      <c r="I113" s="1">
        <v>932.69</v>
      </c>
      <c r="J113" t="s">
        <v>26</v>
      </c>
      <c r="L113" t="s">
        <v>22</v>
      </c>
      <c r="M113">
        <v>8029345</v>
      </c>
      <c r="N113" s="3">
        <v>0</v>
      </c>
      <c r="O113" t="s">
        <v>300</v>
      </c>
    </row>
    <row r="114" spans="1:15">
      <c r="A114" t="s">
        <v>31</v>
      </c>
      <c r="B114" t="s">
        <v>537</v>
      </c>
      <c r="C114" t="str">
        <f>VLOOKUP(A114,Benchmark!$O$3:$Q$500,3,FALSE)</f>
        <v>US Equity</v>
      </c>
      <c r="D114">
        <v>6.0472999999999999</v>
      </c>
      <c r="E114">
        <v>11111113</v>
      </c>
      <c r="F114" t="s">
        <v>472</v>
      </c>
      <c r="G114" t="s">
        <v>472</v>
      </c>
      <c r="H114" s="1">
        <v>134.89500000000001</v>
      </c>
      <c r="I114" s="1">
        <v>815.75</v>
      </c>
      <c r="J114" t="s">
        <v>26</v>
      </c>
      <c r="L114" t="s">
        <v>22</v>
      </c>
      <c r="M114">
        <v>8029345</v>
      </c>
      <c r="N114" s="3">
        <v>0</v>
      </c>
      <c r="O114" t="s">
        <v>308</v>
      </c>
    </row>
    <row r="115" spans="1:15">
      <c r="A115" t="s">
        <v>538</v>
      </c>
      <c r="B115" t="s">
        <v>539</v>
      </c>
      <c r="C115" t="str">
        <f>VLOOKUP(A115,Benchmark!$O$3:$Q$500,3,FALSE)</f>
        <v>US Equity</v>
      </c>
      <c r="D115">
        <v>4</v>
      </c>
      <c r="E115">
        <v>11111113</v>
      </c>
      <c r="F115" t="s">
        <v>472</v>
      </c>
      <c r="G115" t="s">
        <v>472</v>
      </c>
      <c r="H115" s="1">
        <v>327.96</v>
      </c>
      <c r="I115" s="1">
        <v>1311.84</v>
      </c>
      <c r="J115" t="s">
        <v>24</v>
      </c>
      <c r="L115" t="s">
        <v>22</v>
      </c>
      <c r="M115">
        <v>8029345</v>
      </c>
      <c r="N115" s="3">
        <v>0</v>
      </c>
      <c r="O115" t="s">
        <v>317</v>
      </c>
    </row>
    <row r="116" spans="1:15">
      <c r="A116" t="s">
        <v>540</v>
      </c>
      <c r="B116" t="s">
        <v>541</v>
      </c>
      <c r="C116" t="str">
        <f>VLOOKUP(A116,Benchmark!$O$3:$Q$500,3,FALSE)</f>
        <v>US Equity</v>
      </c>
      <c r="D116">
        <v>1.0130999999999999</v>
      </c>
      <c r="E116">
        <v>11111113</v>
      </c>
      <c r="F116" t="s">
        <v>472</v>
      </c>
      <c r="G116" t="s">
        <v>472</v>
      </c>
      <c r="H116" s="1">
        <v>442.5</v>
      </c>
      <c r="I116" s="1">
        <v>448.3</v>
      </c>
      <c r="J116" t="s">
        <v>26</v>
      </c>
      <c r="L116" t="s">
        <v>22</v>
      </c>
      <c r="M116">
        <v>8029345</v>
      </c>
      <c r="N116" s="3">
        <v>0</v>
      </c>
      <c r="O116" t="s">
        <v>326</v>
      </c>
    </row>
    <row r="117" spans="1:15">
      <c r="A117" t="s">
        <v>542</v>
      </c>
      <c r="B117" t="s">
        <v>543</v>
      </c>
      <c r="C117" t="str">
        <f>VLOOKUP(A117,Benchmark!$O$3:$Q$500,3,FALSE)</f>
        <v>US Equity</v>
      </c>
      <c r="D117">
        <v>20.810500000000001</v>
      </c>
      <c r="E117">
        <v>11111113</v>
      </c>
      <c r="F117" t="s">
        <v>472</v>
      </c>
      <c r="G117" t="s">
        <v>472</v>
      </c>
      <c r="H117" s="1">
        <v>125.45</v>
      </c>
      <c r="I117" s="1">
        <v>2610.6799999999998</v>
      </c>
      <c r="J117" t="s">
        <v>26</v>
      </c>
      <c r="L117" t="s">
        <v>22</v>
      </c>
      <c r="M117">
        <v>8029345</v>
      </c>
      <c r="N117" s="3">
        <v>0</v>
      </c>
      <c r="O117" t="s">
        <v>335</v>
      </c>
    </row>
    <row r="118" spans="1:15">
      <c r="A118" t="s">
        <v>544</v>
      </c>
      <c r="B118" t="s">
        <v>545</v>
      </c>
      <c r="C118" t="str">
        <f>VLOOKUP(A118,Benchmark!$O$3:$Q$500,3,FALSE)</f>
        <v>US Equity</v>
      </c>
      <c r="D118">
        <v>15.280799999999999</v>
      </c>
      <c r="E118">
        <v>11111113</v>
      </c>
      <c r="F118" t="s">
        <v>472</v>
      </c>
      <c r="G118" t="s">
        <v>472</v>
      </c>
      <c r="H118" s="1">
        <v>240.23</v>
      </c>
      <c r="I118" s="1">
        <v>3670.91</v>
      </c>
      <c r="J118" t="s">
        <v>26</v>
      </c>
      <c r="L118" t="s">
        <v>22</v>
      </c>
      <c r="M118">
        <v>8029345</v>
      </c>
      <c r="N118" s="3">
        <v>0</v>
      </c>
      <c r="O118" t="s">
        <v>343</v>
      </c>
    </row>
    <row r="119" spans="1:15">
      <c r="A119" t="s">
        <v>34</v>
      </c>
      <c r="B119" t="s">
        <v>546</v>
      </c>
      <c r="C119" t="str">
        <f>VLOOKUP(A119,Benchmark!$O$3:$Q$500,3,FALSE)</f>
        <v>US Equity</v>
      </c>
      <c r="D119">
        <v>33</v>
      </c>
      <c r="E119">
        <v>11111113</v>
      </c>
      <c r="F119" t="s">
        <v>472</v>
      </c>
      <c r="G119" t="s">
        <v>472</v>
      </c>
      <c r="H119" s="1">
        <v>27.05</v>
      </c>
      <c r="I119" s="1">
        <v>892.65</v>
      </c>
      <c r="J119" t="s">
        <v>24</v>
      </c>
      <c r="L119" t="s">
        <v>22</v>
      </c>
      <c r="M119">
        <v>8029345</v>
      </c>
      <c r="N119" s="3">
        <v>0</v>
      </c>
      <c r="O119" t="s">
        <v>346</v>
      </c>
    </row>
    <row r="120" spans="1:15">
      <c r="A120" t="s">
        <v>547</v>
      </c>
      <c r="B120" t="s">
        <v>548</v>
      </c>
      <c r="C120" t="str">
        <f>VLOOKUP(A120,Benchmark!$O$3:$Q$500,3,FALSE)</f>
        <v>US Equity</v>
      </c>
      <c r="D120">
        <v>6.0384000000000002</v>
      </c>
      <c r="E120">
        <v>11111113</v>
      </c>
      <c r="F120" t="s">
        <v>472</v>
      </c>
      <c r="G120" t="s">
        <v>472</v>
      </c>
      <c r="H120" s="1">
        <v>126.08499999999999</v>
      </c>
      <c r="I120" s="1">
        <v>761.35</v>
      </c>
      <c r="J120" t="s">
        <v>26</v>
      </c>
      <c r="L120" t="s">
        <v>22</v>
      </c>
      <c r="M120">
        <v>8029345</v>
      </c>
      <c r="N120" s="3">
        <v>0</v>
      </c>
      <c r="O120" t="s">
        <v>353</v>
      </c>
    </row>
    <row r="121" spans="1:15">
      <c r="A121" t="s">
        <v>549</v>
      </c>
      <c r="B121" t="s">
        <v>550</v>
      </c>
      <c r="C121" t="str">
        <f>VLOOKUP(A121,Benchmark!$O$3:$Q$500,3,FALSE)</f>
        <v>US Equity</v>
      </c>
      <c r="D121">
        <v>12</v>
      </c>
      <c r="E121">
        <v>11111113</v>
      </c>
      <c r="F121" t="s">
        <v>472</v>
      </c>
      <c r="G121" t="s">
        <v>472</v>
      </c>
      <c r="H121" s="1">
        <v>145.91</v>
      </c>
      <c r="I121" s="1">
        <v>1750.92</v>
      </c>
      <c r="J121" t="s">
        <v>26</v>
      </c>
      <c r="L121" t="s">
        <v>22</v>
      </c>
      <c r="M121">
        <v>8029345</v>
      </c>
      <c r="N121" s="3">
        <v>0</v>
      </c>
      <c r="O121" t="s">
        <v>360</v>
      </c>
    </row>
    <row r="122" spans="1:15">
      <c r="A122" t="s">
        <v>553</v>
      </c>
      <c r="B122" t="s">
        <v>554</v>
      </c>
      <c r="C122" t="str">
        <f>VLOOKUP(A122,Benchmark!$O$3:$Q$500,3,FALSE)</f>
        <v>Emerging</v>
      </c>
      <c r="D122">
        <v>66.954099999999997</v>
      </c>
      <c r="E122">
        <v>11111113</v>
      </c>
      <c r="F122" t="s">
        <v>472</v>
      </c>
      <c r="G122" t="s">
        <v>472</v>
      </c>
      <c r="H122" s="1">
        <v>20.335000000000001</v>
      </c>
      <c r="I122" s="1">
        <v>1361.51</v>
      </c>
      <c r="J122" t="s">
        <v>26</v>
      </c>
      <c r="L122" t="s">
        <v>22</v>
      </c>
      <c r="M122">
        <v>8029345</v>
      </c>
      <c r="N122" s="3">
        <v>0</v>
      </c>
      <c r="O122" t="s">
        <v>372</v>
      </c>
    </row>
    <row r="123" spans="1:15">
      <c r="A123" t="s">
        <v>555</v>
      </c>
      <c r="B123" t="s">
        <v>556</v>
      </c>
      <c r="C123" t="str">
        <f>VLOOKUP(A123,Benchmark!$O$3:$Q$500,3,FALSE)</f>
        <v>Emerging</v>
      </c>
      <c r="D123">
        <v>34.034799999999997</v>
      </c>
      <c r="E123">
        <v>11111113</v>
      </c>
      <c r="F123" t="s">
        <v>472</v>
      </c>
      <c r="G123" t="s">
        <v>472</v>
      </c>
      <c r="H123" s="1">
        <v>40.42</v>
      </c>
      <c r="I123" s="1">
        <v>1375.69</v>
      </c>
      <c r="J123" t="s">
        <v>26</v>
      </c>
      <c r="L123" t="s">
        <v>22</v>
      </c>
      <c r="M123">
        <v>8029345</v>
      </c>
      <c r="N123" s="3">
        <v>0</v>
      </c>
      <c r="O123" t="s">
        <v>380</v>
      </c>
    </row>
    <row r="124" spans="1:15">
      <c r="A124" t="s">
        <v>557</v>
      </c>
      <c r="B124" t="s">
        <v>558</v>
      </c>
      <c r="C124" t="str">
        <f>VLOOKUP(A124,Benchmark!$O$3:$Q$500,3,FALSE)</f>
        <v>Emerging</v>
      </c>
      <c r="D124">
        <v>3</v>
      </c>
      <c r="E124">
        <v>11111113</v>
      </c>
      <c r="F124" t="s">
        <v>472</v>
      </c>
      <c r="G124" t="s">
        <v>472</v>
      </c>
      <c r="H124" s="1">
        <v>288.79000000000002</v>
      </c>
      <c r="I124" s="1">
        <v>866.37</v>
      </c>
      <c r="J124" t="s">
        <v>24</v>
      </c>
      <c r="L124" t="s">
        <v>22</v>
      </c>
      <c r="M124">
        <v>8029345</v>
      </c>
      <c r="N124" s="3">
        <v>0</v>
      </c>
      <c r="O124" t="s">
        <v>384</v>
      </c>
    </row>
    <row r="125" spans="1:15">
      <c r="A125" t="s">
        <v>559</v>
      </c>
      <c r="B125" t="s">
        <v>560</v>
      </c>
      <c r="C125" t="str">
        <f>VLOOKUP(A125,Benchmark!$O$3:$Q$500,3,FALSE)</f>
        <v>Intl</v>
      </c>
      <c r="D125">
        <v>8</v>
      </c>
      <c r="E125">
        <v>11111113</v>
      </c>
      <c r="F125" t="s">
        <v>472</v>
      </c>
      <c r="G125" t="s">
        <v>472</v>
      </c>
      <c r="H125" s="1">
        <v>78.644999999999996</v>
      </c>
      <c r="I125" s="1">
        <v>629.16</v>
      </c>
      <c r="J125" t="s">
        <v>26</v>
      </c>
      <c r="L125" t="s">
        <v>22</v>
      </c>
      <c r="M125">
        <v>8029345</v>
      </c>
      <c r="N125" s="3">
        <v>0</v>
      </c>
      <c r="O125" t="s">
        <v>390</v>
      </c>
    </row>
    <row r="126" spans="1:15">
      <c r="A126" t="s">
        <v>561</v>
      </c>
      <c r="B126" t="s">
        <v>562</v>
      </c>
      <c r="C126" t="str">
        <f>VLOOKUP(A126,Benchmark!$O$3:$Q$500,3,FALSE)</f>
        <v>Intl</v>
      </c>
      <c r="D126">
        <v>1.0044</v>
      </c>
      <c r="E126">
        <v>11111113</v>
      </c>
      <c r="F126" t="s">
        <v>472</v>
      </c>
      <c r="G126" t="s">
        <v>472</v>
      </c>
      <c r="H126" s="1">
        <v>282.38</v>
      </c>
      <c r="I126" s="1">
        <v>283.62</v>
      </c>
      <c r="J126" t="s">
        <v>26</v>
      </c>
      <c r="L126" t="s">
        <v>22</v>
      </c>
      <c r="M126">
        <v>8029345</v>
      </c>
      <c r="N126" s="3">
        <v>0</v>
      </c>
      <c r="O126" t="s">
        <v>398</v>
      </c>
    </row>
    <row r="127" spans="1:15">
      <c r="A127" t="s">
        <v>563</v>
      </c>
      <c r="B127" t="s">
        <v>564</v>
      </c>
      <c r="C127" t="str">
        <f>VLOOKUP(A127,Benchmark!$O$3:$Q$500,3,FALSE)</f>
        <v>Intl</v>
      </c>
      <c r="D127">
        <v>11.132099999999999</v>
      </c>
      <c r="E127">
        <v>11111113</v>
      </c>
      <c r="F127" t="s">
        <v>472</v>
      </c>
      <c r="G127" t="s">
        <v>472</v>
      </c>
      <c r="H127" s="1">
        <v>94.265000000000001</v>
      </c>
      <c r="I127" s="1">
        <v>1049.3699999999999</v>
      </c>
      <c r="J127" t="s">
        <v>26</v>
      </c>
      <c r="L127" t="s">
        <v>22</v>
      </c>
      <c r="M127">
        <v>8029345</v>
      </c>
      <c r="N127" s="3">
        <v>0</v>
      </c>
      <c r="O127" t="s">
        <v>405</v>
      </c>
    </row>
    <row r="128" spans="1:15">
      <c r="A128" t="s">
        <v>76</v>
      </c>
      <c r="B128" t="s">
        <v>565</v>
      </c>
      <c r="C128" t="str">
        <f>VLOOKUP(A128,Benchmark!$O$3:$Q$500,3,FALSE)</f>
        <v>Intl</v>
      </c>
      <c r="D128">
        <v>32</v>
      </c>
      <c r="E128">
        <v>11111113</v>
      </c>
      <c r="F128" t="s">
        <v>472</v>
      </c>
      <c r="G128" t="s">
        <v>472</v>
      </c>
      <c r="H128" s="1">
        <v>24.89</v>
      </c>
      <c r="I128" s="1">
        <v>796.48</v>
      </c>
      <c r="J128" t="s">
        <v>24</v>
      </c>
      <c r="L128" t="s">
        <v>22</v>
      </c>
      <c r="M128">
        <v>8029345</v>
      </c>
      <c r="N128" s="3">
        <v>0</v>
      </c>
      <c r="O128" t="s">
        <v>415</v>
      </c>
    </row>
    <row r="129" spans="1:15">
      <c r="A129" t="s">
        <v>150</v>
      </c>
      <c r="B129" t="s">
        <v>566</v>
      </c>
      <c r="C129" t="str">
        <f>VLOOKUP(A129,Benchmark!$O$3:$Q$500,3,FALSE)</f>
        <v>MMF</v>
      </c>
      <c r="D129">
        <v>10.041399999999999</v>
      </c>
      <c r="E129">
        <v>11111113</v>
      </c>
      <c r="F129" t="s">
        <v>472</v>
      </c>
      <c r="G129" t="s">
        <v>472</v>
      </c>
      <c r="H129" s="1">
        <v>395.25</v>
      </c>
      <c r="I129" s="1">
        <v>3968.86</v>
      </c>
      <c r="J129" t="s">
        <v>26</v>
      </c>
      <c r="L129" t="s">
        <v>22</v>
      </c>
      <c r="M129">
        <v>8029345</v>
      </c>
      <c r="N129" s="3">
        <v>0</v>
      </c>
      <c r="O129" t="s">
        <v>423</v>
      </c>
    </row>
    <row r="130" spans="1:15">
      <c r="A130" t="s">
        <v>567</v>
      </c>
      <c r="B130" t="s">
        <v>568</v>
      </c>
      <c r="C130" t="str">
        <f>VLOOKUP(A130,Benchmark!$O$3:$Q$500,3,FALSE)</f>
        <v>Bond</v>
      </c>
      <c r="D130">
        <v>20</v>
      </c>
      <c r="E130">
        <v>11111113</v>
      </c>
      <c r="F130" t="s">
        <v>472</v>
      </c>
      <c r="G130" t="s">
        <v>472</v>
      </c>
      <c r="H130" s="1">
        <v>50.354999999999997</v>
      </c>
      <c r="I130" s="1">
        <v>1007.1</v>
      </c>
      <c r="J130" t="s">
        <v>24</v>
      </c>
      <c r="L130" t="s">
        <v>22</v>
      </c>
      <c r="M130">
        <v>8029345</v>
      </c>
      <c r="N130" s="3">
        <v>0</v>
      </c>
      <c r="O130" t="s">
        <v>429</v>
      </c>
    </row>
    <row r="131" spans="1:15">
      <c r="A131" t="s">
        <v>569</v>
      </c>
      <c r="B131" t="s">
        <v>570</v>
      </c>
      <c r="C131" t="str">
        <f>VLOOKUP(A131,Benchmark!$O$3:$Q$500,3,FALSE)</f>
        <v>Bond</v>
      </c>
      <c r="D131">
        <v>5.0468000000000002</v>
      </c>
      <c r="E131">
        <v>11111113</v>
      </c>
      <c r="F131" t="s">
        <v>472</v>
      </c>
      <c r="G131" t="s">
        <v>472</v>
      </c>
      <c r="H131" s="1">
        <v>223.9</v>
      </c>
      <c r="I131" s="1">
        <v>1129.98</v>
      </c>
      <c r="J131" t="s">
        <v>26</v>
      </c>
      <c r="L131" t="s">
        <v>22</v>
      </c>
      <c r="M131">
        <v>8029345</v>
      </c>
      <c r="N131" s="3">
        <v>0</v>
      </c>
      <c r="O131" t="s">
        <v>436</v>
      </c>
    </row>
    <row r="132" spans="1:15">
      <c r="A132" t="s">
        <v>571</v>
      </c>
      <c r="B132" t="s">
        <v>572</v>
      </c>
      <c r="C132" t="str">
        <f>VLOOKUP(A132,Benchmark!$O$3:$Q$500,3,FALSE)</f>
        <v>Bond</v>
      </c>
      <c r="D132">
        <v>59.8245</v>
      </c>
      <c r="E132">
        <v>11111113</v>
      </c>
      <c r="F132" t="s">
        <v>472</v>
      </c>
      <c r="G132" t="s">
        <v>472</v>
      </c>
      <c r="H132" s="1">
        <v>80.459999999999994</v>
      </c>
      <c r="I132" s="1">
        <v>4813.4799999999996</v>
      </c>
      <c r="J132" t="s">
        <v>26</v>
      </c>
      <c r="L132" t="s">
        <v>22</v>
      </c>
      <c r="M132">
        <v>8029345</v>
      </c>
      <c r="N132" s="3">
        <v>1E-4</v>
      </c>
      <c r="O132" t="s">
        <v>448</v>
      </c>
    </row>
    <row r="133" spans="1:15">
      <c r="A133" t="s">
        <v>573</v>
      </c>
      <c r="B133" t="s">
        <v>574</v>
      </c>
      <c r="C133" t="str">
        <f>VLOOKUP(A133,Benchmark!$O$3:$Q$500,3,FALSE)</f>
        <v>Bond</v>
      </c>
      <c r="D133" s="2">
        <v>1000</v>
      </c>
      <c r="E133">
        <v>11111113</v>
      </c>
      <c r="F133" t="s">
        <v>472</v>
      </c>
      <c r="G133" t="s">
        <v>472</v>
      </c>
      <c r="H133" s="1">
        <v>28.41</v>
      </c>
      <c r="I133" s="1">
        <v>284.10000000000002</v>
      </c>
      <c r="L133" t="s">
        <v>22</v>
      </c>
      <c r="M133">
        <v>8029345</v>
      </c>
      <c r="N133" s="3">
        <v>0</v>
      </c>
      <c r="O133" t="s">
        <v>23</v>
      </c>
    </row>
    <row r="134" spans="1:15">
      <c r="A134" t="s">
        <v>78</v>
      </c>
      <c r="B134" t="s">
        <v>79</v>
      </c>
      <c r="C134" t="str">
        <f>VLOOKUP(A134,Benchmark!$O$3:$Q$500,3,FALSE)</f>
        <v>US ETF</v>
      </c>
      <c r="D134" s="2">
        <v>1000</v>
      </c>
      <c r="E134">
        <v>11111113</v>
      </c>
      <c r="F134" t="s">
        <v>472</v>
      </c>
      <c r="G134" t="s">
        <v>472</v>
      </c>
      <c r="H134" s="1">
        <v>96.935000000000002</v>
      </c>
      <c r="I134" s="1">
        <v>969.35</v>
      </c>
      <c r="L134" t="s">
        <v>22</v>
      </c>
      <c r="M134">
        <v>8029345</v>
      </c>
      <c r="N134" s="3">
        <v>0</v>
      </c>
      <c r="O134" t="s">
        <v>23</v>
      </c>
    </row>
    <row r="135" spans="1:15">
      <c r="A135" t="s">
        <v>578</v>
      </c>
      <c r="B135" t="s">
        <v>579</v>
      </c>
      <c r="C135" t="str">
        <f>VLOOKUP(A135,Benchmark!$O$3:$Q$500,3,FALSE)</f>
        <v>REIT</v>
      </c>
      <c r="D135" s="2">
        <v>1000</v>
      </c>
      <c r="E135">
        <v>11111113</v>
      </c>
      <c r="F135" t="s">
        <v>472</v>
      </c>
      <c r="G135" t="s">
        <v>472</v>
      </c>
      <c r="H135" s="1">
        <v>98.955600000000004</v>
      </c>
      <c r="I135" s="1">
        <v>989.56</v>
      </c>
      <c r="L135" t="s">
        <v>22</v>
      </c>
      <c r="M135">
        <v>8029345</v>
      </c>
      <c r="N135" s="3">
        <v>0</v>
      </c>
      <c r="O135" t="s">
        <v>23</v>
      </c>
    </row>
    <row r="136" spans="1:15">
      <c r="A136" t="s">
        <v>81</v>
      </c>
      <c r="B136" t="s">
        <v>580</v>
      </c>
      <c r="C136" t="str">
        <f>VLOOKUP(A136,Benchmark!$O$3:$Q$500,3,FALSE)</f>
        <v>US MF</v>
      </c>
      <c r="D136" s="2">
        <v>6207.38</v>
      </c>
      <c r="E136">
        <v>11111113</v>
      </c>
      <c r="F136" t="s">
        <v>472</v>
      </c>
      <c r="G136" t="s">
        <v>472</v>
      </c>
      <c r="H136" s="1">
        <v>1</v>
      </c>
      <c r="I136" s="1">
        <v>6207.38</v>
      </c>
      <c r="J136" t="s">
        <v>26</v>
      </c>
      <c r="K136" t="s">
        <v>26</v>
      </c>
      <c r="L136" t="s">
        <v>22</v>
      </c>
      <c r="M136">
        <v>8029345</v>
      </c>
      <c r="N136" s="3">
        <v>1E-4</v>
      </c>
      <c r="O136" t="s">
        <v>23</v>
      </c>
    </row>
    <row r="137" spans="1:15">
      <c r="A137" t="s">
        <v>496</v>
      </c>
      <c r="B137" t="s">
        <v>497</v>
      </c>
      <c r="C137" t="str">
        <f>VLOOKUP(A137,Benchmark!$O$3:$Q$500,3,FALSE)</f>
        <v>US Equity</v>
      </c>
      <c r="D137">
        <v>100.1212</v>
      </c>
      <c r="E137">
        <v>11111114</v>
      </c>
      <c r="F137" t="s">
        <v>473</v>
      </c>
      <c r="G137" t="s">
        <v>473</v>
      </c>
      <c r="H137" s="1">
        <v>137.5301</v>
      </c>
      <c r="I137" s="1">
        <v>13769.68</v>
      </c>
      <c r="J137" t="s">
        <v>26</v>
      </c>
      <c r="L137" t="s">
        <v>22</v>
      </c>
      <c r="M137">
        <v>8029345</v>
      </c>
      <c r="N137" s="3">
        <v>2.0000000000000001E-4</v>
      </c>
      <c r="O137" t="s">
        <v>166</v>
      </c>
    </row>
    <row r="138" spans="1:15">
      <c r="A138" t="s">
        <v>498</v>
      </c>
      <c r="B138" t="s">
        <v>499</v>
      </c>
      <c r="C138" t="str">
        <f>VLOOKUP(A138,Benchmark!$O$3:$Q$500,3,FALSE)</f>
        <v>US Equity</v>
      </c>
      <c r="D138">
        <v>80</v>
      </c>
      <c r="E138">
        <v>11111114</v>
      </c>
      <c r="F138" t="s">
        <v>473</v>
      </c>
      <c r="G138" t="s">
        <v>473</v>
      </c>
      <c r="H138" s="1">
        <v>97.09</v>
      </c>
      <c r="I138" s="1">
        <v>7767.2</v>
      </c>
      <c r="J138" t="s">
        <v>26</v>
      </c>
      <c r="L138" t="s">
        <v>22</v>
      </c>
      <c r="M138">
        <v>8029345</v>
      </c>
      <c r="N138" s="3">
        <v>1E-4</v>
      </c>
      <c r="O138" t="s">
        <v>173</v>
      </c>
    </row>
    <row r="139" spans="1:15">
      <c r="A139" t="s">
        <v>111</v>
      </c>
      <c r="B139" t="s">
        <v>124</v>
      </c>
      <c r="C139" t="str">
        <f>VLOOKUP(A139,Benchmark!$O$3:$Q$500,3,FALSE)</f>
        <v>US Equity</v>
      </c>
      <c r="D139">
        <v>25</v>
      </c>
      <c r="E139">
        <v>11111114</v>
      </c>
      <c r="F139" t="s">
        <v>473</v>
      </c>
      <c r="G139" t="s">
        <v>473</v>
      </c>
      <c r="H139" s="1">
        <v>119.4722</v>
      </c>
      <c r="I139" s="1">
        <v>2986.81</v>
      </c>
      <c r="J139" t="s">
        <v>24</v>
      </c>
      <c r="L139" t="s">
        <v>22</v>
      </c>
      <c r="M139">
        <v>8029345</v>
      </c>
      <c r="N139" s="3">
        <v>0</v>
      </c>
      <c r="O139" t="s">
        <v>179</v>
      </c>
    </row>
    <row r="140" spans="1:15">
      <c r="A140" t="s">
        <v>500</v>
      </c>
      <c r="B140" t="s">
        <v>501</v>
      </c>
      <c r="C140" t="str">
        <f>VLOOKUP(A140,Benchmark!$O$3:$Q$500,3,FALSE)</f>
        <v>US Equity</v>
      </c>
      <c r="D140">
        <v>31.766300000000001</v>
      </c>
      <c r="E140">
        <v>11111114</v>
      </c>
      <c r="F140" t="s">
        <v>473</v>
      </c>
      <c r="G140" t="s">
        <v>473</v>
      </c>
      <c r="H140" s="1">
        <v>82.757900000000006</v>
      </c>
      <c r="I140" s="1">
        <v>2628.91</v>
      </c>
      <c r="J140" t="s">
        <v>26</v>
      </c>
      <c r="L140" t="s">
        <v>22</v>
      </c>
      <c r="M140">
        <v>8029345</v>
      </c>
      <c r="N140" s="3">
        <v>0</v>
      </c>
      <c r="O140" t="s">
        <v>187</v>
      </c>
    </row>
    <row r="141" spans="1:15">
      <c r="A141" t="s">
        <v>502</v>
      </c>
      <c r="B141" t="s">
        <v>503</v>
      </c>
      <c r="C141" t="str">
        <f>VLOOKUP(A141,Benchmark!$O$3:$Q$500,3,FALSE)</f>
        <v>US Equity</v>
      </c>
      <c r="D141">
        <v>30</v>
      </c>
      <c r="E141">
        <v>11111114</v>
      </c>
      <c r="F141" t="s">
        <v>473</v>
      </c>
      <c r="G141" t="s">
        <v>473</v>
      </c>
      <c r="H141" s="1">
        <v>135.44999999999999</v>
      </c>
      <c r="I141" s="1">
        <v>4063.5</v>
      </c>
      <c r="J141" t="s">
        <v>24</v>
      </c>
      <c r="L141" t="s">
        <v>22</v>
      </c>
      <c r="M141">
        <v>8029345</v>
      </c>
      <c r="N141" s="3">
        <v>1E-4</v>
      </c>
      <c r="O141" t="s">
        <v>189</v>
      </c>
    </row>
    <row r="142" spans="1:15">
      <c r="A142" t="s">
        <v>504</v>
      </c>
      <c r="B142" t="s">
        <v>505</v>
      </c>
      <c r="C142" t="str">
        <f>VLOOKUP(A142,Benchmark!$O$3:$Q$500,3,FALSE)</f>
        <v>US Equity</v>
      </c>
      <c r="D142">
        <v>1</v>
      </c>
      <c r="E142">
        <v>11111114</v>
      </c>
      <c r="F142" t="s">
        <v>473</v>
      </c>
      <c r="G142" t="s">
        <v>473</v>
      </c>
      <c r="H142" s="1">
        <v>2342.4175</v>
      </c>
      <c r="I142" s="1">
        <v>2342.42</v>
      </c>
      <c r="J142" t="s">
        <v>26</v>
      </c>
      <c r="L142" t="s">
        <v>22</v>
      </c>
      <c r="M142">
        <v>8029345</v>
      </c>
      <c r="N142" s="3">
        <v>0</v>
      </c>
      <c r="O142" t="s">
        <v>198</v>
      </c>
    </row>
    <row r="143" spans="1:15">
      <c r="A143" t="s">
        <v>33</v>
      </c>
      <c r="B143" t="s">
        <v>506</v>
      </c>
      <c r="C143" t="str">
        <f>VLOOKUP(A143,Benchmark!$O$3:$Q$500,3,FALSE)</f>
        <v>US Equity</v>
      </c>
      <c r="D143">
        <v>4.1573000000000002</v>
      </c>
      <c r="E143">
        <v>11111114</v>
      </c>
      <c r="F143" t="s">
        <v>473</v>
      </c>
      <c r="G143" t="s">
        <v>473</v>
      </c>
      <c r="H143" s="1">
        <v>741.19</v>
      </c>
      <c r="I143" s="1">
        <v>3081.35</v>
      </c>
      <c r="J143" t="s">
        <v>26</v>
      </c>
      <c r="L143" t="s">
        <v>22</v>
      </c>
      <c r="M143">
        <v>8029345</v>
      </c>
      <c r="N143" s="3">
        <v>0</v>
      </c>
      <c r="O143" t="s">
        <v>203</v>
      </c>
    </row>
    <row r="144" spans="1:15">
      <c r="A144" t="s">
        <v>507</v>
      </c>
      <c r="B144" t="s">
        <v>507</v>
      </c>
      <c r="C144" t="str">
        <f>VLOOKUP(A144,Benchmark!$O$3:$Q$500,3,FALSE)</f>
        <v>US Equity</v>
      </c>
      <c r="D144">
        <v>11.545199999999999</v>
      </c>
      <c r="E144">
        <v>11111114</v>
      </c>
      <c r="F144" t="s">
        <v>473</v>
      </c>
      <c r="G144" t="s">
        <v>473</v>
      </c>
      <c r="H144" s="1">
        <v>309.19900000000001</v>
      </c>
      <c r="I144" s="1">
        <v>3569.76</v>
      </c>
      <c r="J144" t="s">
        <v>26</v>
      </c>
      <c r="L144" t="s">
        <v>22</v>
      </c>
      <c r="M144">
        <v>8029345</v>
      </c>
      <c r="N144" s="3">
        <v>0</v>
      </c>
      <c r="O144" t="s">
        <v>212</v>
      </c>
    </row>
    <row r="145" spans="1:15">
      <c r="A145" t="s">
        <v>27</v>
      </c>
      <c r="B145" t="s">
        <v>508</v>
      </c>
      <c r="C145" t="str">
        <f>VLOOKUP(A145,Benchmark!$O$3:$Q$500,3,FALSE)</f>
        <v>US Equity</v>
      </c>
      <c r="D145">
        <v>19</v>
      </c>
      <c r="E145">
        <v>11111114</v>
      </c>
      <c r="F145" t="s">
        <v>473</v>
      </c>
      <c r="G145" t="s">
        <v>473</v>
      </c>
      <c r="H145" s="1">
        <v>273.65499999999997</v>
      </c>
      <c r="I145" s="1">
        <v>5199.45</v>
      </c>
      <c r="J145" t="s">
        <v>24</v>
      </c>
      <c r="L145" t="s">
        <v>22</v>
      </c>
      <c r="M145">
        <v>8029345</v>
      </c>
      <c r="N145" s="3">
        <v>1E-4</v>
      </c>
      <c r="O145" t="s">
        <v>216</v>
      </c>
    </row>
    <row r="146" spans="1:15">
      <c r="A146" t="s">
        <v>509</v>
      </c>
      <c r="B146" t="s">
        <v>510</v>
      </c>
      <c r="C146" t="str">
        <f>VLOOKUP(A146,Benchmark!$O$3:$Q$500,3,FALSE)</f>
        <v>US Equity</v>
      </c>
      <c r="D146">
        <v>60.481099999999998</v>
      </c>
      <c r="E146">
        <v>11111114</v>
      </c>
      <c r="F146" t="s">
        <v>473</v>
      </c>
      <c r="G146" t="s">
        <v>473</v>
      </c>
      <c r="H146" s="1">
        <v>67.87</v>
      </c>
      <c r="I146" s="1">
        <v>4104.8500000000004</v>
      </c>
      <c r="J146" t="s">
        <v>26</v>
      </c>
      <c r="L146" t="s">
        <v>22</v>
      </c>
      <c r="M146">
        <v>8029345</v>
      </c>
      <c r="N146" s="3">
        <v>1E-4</v>
      </c>
      <c r="O146" t="s">
        <v>229</v>
      </c>
    </row>
    <row r="147" spans="1:15">
      <c r="A147" t="s">
        <v>29</v>
      </c>
      <c r="B147" t="s">
        <v>511</v>
      </c>
      <c r="C147" t="str">
        <f>VLOOKUP(A147,Benchmark!$O$3:$Q$500,3,FALSE)</f>
        <v>US Equity</v>
      </c>
      <c r="D147">
        <v>239.23220000000001</v>
      </c>
      <c r="E147">
        <v>11111114</v>
      </c>
      <c r="F147" t="s">
        <v>473</v>
      </c>
      <c r="G147" t="s">
        <v>473</v>
      </c>
      <c r="H147" s="1">
        <v>32.72</v>
      </c>
      <c r="I147" s="1">
        <v>7827.68</v>
      </c>
      <c r="J147" t="s">
        <v>26</v>
      </c>
      <c r="L147" t="s">
        <v>22</v>
      </c>
      <c r="M147">
        <v>8029345</v>
      </c>
      <c r="N147" s="3">
        <v>1E-4</v>
      </c>
      <c r="O147" t="s">
        <v>237</v>
      </c>
    </row>
    <row r="148" spans="1:15">
      <c r="A148" t="s">
        <v>512</v>
      </c>
      <c r="B148" t="s">
        <v>513</v>
      </c>
      <c r="C148" t="str">
        <f>VLOOKUP(A148,Benchmark!$O$3:$Q$500,3,FALSE)</f>
        <v>US Equity</v>
      </c>
      <c r="D148">
        <v>515.9425</v>
      </c>
      <c r="E148">
        <v>11111114</v>
      </c>
      <c r="F148" t="s">
        <v>473</v>
      </c>
      <c r="G148" t="s">
        <v>473</v>
      </c>
      <c r="H148" s="1">
        <v>29.2</v>
      </c>
      <c r="I148" s="1">
        <v>15065.52</v>
      </c>
      <c r="J148" t="s">
        <v>26</v>
      </c>
      <c r="L148" t="s">
        <v>22</v>
      </c>
      <c r="M148">
        <v>8029345</v>
      </c>
      <c r="N148" s="3">
        <v>2.0000000000000001E-4</v>
      </c>
      <c r="O148" t="s">
        <v>245</v>
      </c>
    </row>
    <row r="149" spans="1:15">
      <c r="A149" t="s">
        <v>514</v>
      </c>
      <c r="B149" t="s">
        <v>515</v>
      </c>
      <c r="C149" t="str">
        <f>VLOOKUP(A149,Benchmark!$O$3:$Q$500,3,FALSE)</f>
        <v>US Equity</v>
      </c>
      <c r="D149">
        <v>47.236899999999999</v>
      </c>
      <c r="E149">
        <v>11111114</v>
      </c>
      <c r="F149" t="s">
        <v>473</v>
      </c>
      <c r="G149" t="s">
        <v>473</v>
      </c>
      <c r="H149" s="1">
        <v>147.56</v>
      </c>
      <c r="I149" s="1">
        <v>6970.28</v>
      </c>
      <c r="J149" t="s">
        <v>26</v>
      </c>
      <c r="L149" t="s">
        <v>22</v>
      </c>
      <c r="M149">
        <v>8029345</v>
      </c>
      <c r="N149" s="3">
        <v>1E-4</v>
      </c>
      <c r="O149" t="s">
        <v>253</v>
      </c>
    </row>
    <row r="150" spans="1:15">
      <c r="A150" t="s">
        <v>516</v>
      </c>
      <c r="B150" t="s">
        <v>517</v>
      </c>
      <c r="C150" t="str">
        <f>VLOOKUP(A150,Benchmark!$O$3:$Q$500,3,FALSE)</f>
        <v>US Equity</v>
      </c>
      <c r="D150">
        <v>257.41759999999999</v>
      </c>
      <c r="E150">
        <v>11111114</v>
      </c>
      <c r="F150" t="s">
        <v>473</v>
      </c>
      <c r="G150" t="s">
        <v>473</v>
      </c>
      <c r="H150" s="1">
        <v>32.414999999999999</v>
      </c>
      <c r="I150" s="1">
        <v>8344.19</v>
      </c>
      <c r="J150" t="s">
        <v>26</v>
      </c>
      <c r="L150" t="s">
        <v>22</v>
      </c>
      <c r="M150">
        <v>8029345</v>
      </c>
      <c r="N150" s="3">
        <v>1E-4</v>
      </c>
      <c r="O150" t="s">
        <v>260</v>
      </c>
    </row>
    <row r="151" spans="1:15">
      <c r="A151" t="s">
        <v>518</v>
      </c>
      <c r="B151" t="s">
        <v>519</v>
      </c>
      <c r="C151" t="str">
        <f>VLOOKUP(A151,Benchmark!$O$3:$Q$500,3,FALSE)</f>
        <v>US Equity</v>
      </c>
      <c r="D151">
        <v>60</v>
      </c>
      <c r="E151">
        <v>11111114</v>
      </c>
      <c r="F151" t="s">
        <v>473</v>
      </c>
      <c r="G151" t="s">
        <v>473</v>
      </c>
      <c r="H151" s="1">
        <v>97.79</v>
      </c>
      <c r="I151" s="1">
        <v>5867.4</v>
      </c>
      <c r="J151" t="s">
        <v>26</v>
      </c>
      <c r="L151" t="s">
        <v>22</v>
      </c>
      <c r="M151">
        <v>8029345</v>
      </c>
      <c r="N151" s="3">
        <v>1E-4</v>
      </c>
      <c r="O151" t="s">
        <v>266</v>
      </c>
    </row>
    <row r="152" spans="1:15">
      <c r="A152" t="s">
        <v>520</v>
      </c>
      <c r="B152" t="s">
        <v>521</v>
      </c>
      <c r="C152" t="str">
        <f>VLOOKUP(A152,Benchmark!$O$3:$Q$500,3,FALSE)</f>
        <v>US Equity</v>
      </c>
      <c r="D152">
        <v>48</v>
      </c>
      <c r="E152">
        <v>11111114</v>
      </c>
      <c r="F152" t="s">
        <v>473</v>
      </c>
      <c r="G152" t="s">
        <v>473</v>
      </c>
      <c r="H152" s="1">
        <v>44.49</v>
      </c>
      <c r="I152" s="1">
        <v>2135.52</v>
      </c>
      <c r="J152" t="s">
        <v>24</v>
      </c>
      <c r="L152" t="s">
        <v>22</v>
      </c>
      <c r="M152">
        <v>8029345</v>
      </c>
      <c r="N152" s="3">
        <v>0</v>
      </c>
      <c r="O152" t="s">
        <v>276</v>
      </c>
    </row>
    <row r="153" spans="1:15">
      <c r="A153" t="s">
        <v>145</v>
      </c>
      <c r="B153" t="s">
        <v>522</v>
      </c>
      <c r="C153" t="str">
        <f>VLOOKUP(A153,Benchmark!$O$3:$Q$500,3,FALSE)</f>
        <v>US Equity</v>
      </c>
      <c r="D153">
        <v>4</v>
      </c>
      <c r="E153">
        <v>11111114</v>
      </c>
      <c r="F153" t="s">
        <v>473</v>
      </c>
      <c r="G153" t="s">
        <v>473</v>
      </c>
      <c r="H153" s="1">
        <v>495.39</v>
      </c>
      <c r="I153" s="1">
        <v>1981.56</v>
      </c>
      <c r="J153" t="s">
        <v>24</v>
      </c>
      <c r="L153" t="s">
        <v>22</v>
      </c>
      <c r="M153">
        <v>8029345</v>
      </c>
      <c r="N153" s="3">
        <v>0</v>
      </c>
      <c r="O153" t="s">
        <v>283</v>
      </c>
    </row>
    <row r="154" spans="1:15">
      <c r="A154" t="s">
        <v>523</v>
      </c>
      <c r="B154" t="s">
        <v>524</v>
      </c>
      <c r="C154" t="str">
        <f>VLOOKUP(A154,Benchmark!$O$3:$Q$500,3,FALSE)</f>
        <v>US Equity</v>
      </c>
      <c r="D154">
        <v>927.48919999999998</v>
      </c>
      <c r="E154">
        <v>11111114</v>
      </c>
      <c r="F154" t="s">
        <v>473</v>
      </c>
      <c r="G154" t="s">
        <v>473</v>
      </c>
      <c r="H154" s="1">
        <v>51.395000000000003</v>
      </c>
      <c r="I154" s="1">
        <v>47668.31</v>
      </c>
      <c r="J154" t="s">
        <v>26</v>
      </c>
      <c r="L154" t="s">
        <v>22</v>
      </c>
      <c r="M154">
        <v>8029345</v>
      </c>
      <c r="N154" s="3">
        <v>5.9999999999999995E-4</v>
      </c>
      <c r="O154" t="s">
        <v>289</v>
      </c>
    </row>
    <row r="155" spans="1:15">
      <c r="A155" t="s">
        <v>32</v>
      </c>
      <c r="B155" t="s">
        <v>525</v>
      </c>
      <c r="C155" t="str">
        <f>VLOOKUP(A155,Benchmark!$O$3:$Q$500,3,FALSE)</f>
        <v>US Equity</v>
      </c>
      <c r="D155">
        <v>17</v>
      </c>
      <c r="E155">
        <v>11111114</v>
      </c>
      <c r="F155" t="s">
        <v>473</v>
      </c>
      <c r="G155" t="s">
        <v>473</v>
      </c>
      <c r="H155" s="1">
        <v>223.166</v>
      </c>
      <c r="I155" s="1">
        <v>3793.82</v>
      </c>
      <c r="J155" t="s">
        <v>26</v>
      </c>
      <c r="L155" t="s">
        <v>22</v>
      </c>
      <c r="M155">
        <v>8029345</v>
      </c>
      <c r="N155" s="3">
        <v>0</v>
      </c>
      <c r="O155" t="s">
        <v>293</v>
      </c>
    </row>
    <row r="156" spans="1:15">
      <c r="A156" t="s">
        <v>526</v>
      </c>
      <c r="B156" t="s">
        <v>527</v>
      </c>
      <c r="C156" t="str">
        <f>VLOOKUP(A156,Benchmark!$O$3:$Q$500,3,FALSE)</f>
        <v>US Equity</v>
      </c>
      <c r="D156">
        <v>19.188199999999998</v>
      </c>
      <c r="E156">
        <v>11111114</v>
      </c>
      <c r="F156" t="s">
        <v>473</v>
      </c>
      <c r="G156" t="s">
        <v>473</v>
      </c>
      <c r="H156" s="1">
        <v>184.70500000000001</v>
      </c>
      <c r="I156" s="1">
        <v>3544.16</v>
      </c>
      <c r="J156" t="s">
        <v>26</v>
      </c>
      <c r="L156" t="s">
        <v>22</v>
      </c>
      <c r="M156">
        <v>8029345</v>
      </c>
      <c r="N156" s="3">
        <v>0</v>
      </c>
      <c r="O156" t="s">
        <v>305</v>
      </c>
    </row>
    <row r="157" spans="1:15">
      <c r="A157" t="s">
        <v>528</v>
      </c>
      <c r="B157" t="s">
        <v>529</v>
      </c>
      <c r="C157" t="str">
        <f>VLOOKUP(A157,Benchmark!$O$3:$Q$500,3,FALSE)</f>
        <v>US Equity</v>
      </c>
      <c r="D157">
        <v>24.189299999999999</v>
      </c>
      <c r="E157">
        <v>11111114</v>
      </c>
      <c r="F157" t="s">
        <v>473</v>
      </c>
      <c r="G157" t="s">
        <v>473</v>
      </c>
      <c r="H157" s="1">
        <v>134.89500000000001</v>
      </c>
      <c r="I157" s="1">
        <v>3263.02</v>
      </c>
      <c r="J157" t="s">
        <v>26</v>
      </c>
      <c r="L157" t="s">
        <v>22</v>
      </c>
      <c r="M157">
        <v>8029345</v>
      </c>
      <c r="N157" s="3">
        <v>0</v>
      </c>
      <c r="O157" t="s">
        <v>314</v>
      </c>
    </row>
    <row r="158" spans="1:15">
      <c r="A158" t="s">
        <v>530</v>
      </c>
      <c r="B158" t="s">
        <v>531</v>
      </c>
      <c r="C158" t="str">
        <f>VLOOKUP(A158,Benchmark!$O$3:$Q$500,3,FALSE)</f>
        <v>US Equity</v>
      </c>
      <c r="D158">
        <v>13</v>
      </c>
      <c r="E158">
        <v>11111114</v>
      </c>
      <c r="F158" t="s">
        <v>473</v>
      </c>
      <c r="G158" t="s">
        <v>473</v>
      </c>
      <c r="H158" s="1">
        <v>327.96</v>
      </c>
      <c r="I158" s="1">
        <v>4263.4799999999996</v>
      </c>
      <c r="J158" t="s">
        <v>24</v>
      </c>
      <c r="L158" t="s">
        <v>22</v>
      </c>
      <c r="M158">
        <v>8029345</v>
      </c>
      <c r="N158" s="3">
        <v>1E-4</v>
      </c>
      <c r="O158" t="s">
        <v>322</v>
      </c>
    </row>
    <row r="159" spans="1:15">
      <c r="A159" t="s">
        <v>532</v>
      </c>
      <c r="B159" t="s">
        <v>533</v>
      </c>
      <c r="C159" t="str">
        <f>VLOOKUP(A159,Benchmark!$O$3:$Q$500,3,FALSE)</f>
        <v>US Equity</v>
      </c>
      <c r="D159">
        <v>4.0525000000000002</v>
      </c>
      <c r="E159">
        <v>11111114</v>
      </c>
      <c r="F159" t="s">
        <v>473</v>
      </c>
      <c r="G159" t="s">
        <v>473</v>
      </c>
      <c r="H159" s="1">
        <v>442.5</v>
      </c>
      <c r="I159" s="1">
        <v>1793.23</v>
      </c>
      <c r="J159" t="s">
        <v>26</v>
      </c>
      <c r="L159" t="s">
        <v>22</v>
      </c>
      <c r="M159">
        <v>8029345</v>
      </c>
      <c r="N159" s="3">
        <v>0</v>
      </c>
      <c r="O159" t="s">
        <v>325</v>
      </c>
    </row>
    <row r="160" spans="1:15">
      <c r="A160" t="s">
        <v>53</v>
      </c>
      <c r="B160" t="s">
        <v>534</v>
      </c>
      <c r="C160" t="str">
        <f>VLOOKUP(A160,Benchmark!$O$3:$Q$500,3,FALSE)</f>
        <v>US Equity</v>
      </c>
      <c r="D160">
        <v>90.260499999999993</v>
      </c>
      <c r="E160">
        <v>11111114</v>
      </c>
      <c r="F160" t="s">
        <v>473</v>
      </c>
      <c r="G160" t="s">
        <v>473</v>
      </c>
      <c r="H160" s="1">
        <v>125.45</v>
      </c>
      <c r="I160" s="1">
        <v>11323.18</v>
      </c>
      <c r="J160" t="s">
        <v>26</v>
      </c>
      <c r="L160" t="s">
        <v>22</v>
      </c>
      <c r="M160">
        <v>8029345</v>
      </c>
      <c r="N160" s="3">
        <v>1E-4</v>
      </c>
      <c r="O160" t="s">
        <v>334</v>
      </c>
    </row>
    <row r="161" spans="1:15">
      <c r="A161" t="s">
        <v>52</v>
      </c>
      <c r="B161" t="s">
        <v>535</v>
      </c>
      <c r="C161" t="str">
        <f>VLOOKUP(A161,Benchmark!$O$3:$Q$500,3,FALSE)</f>
        <v>US Equity</v>
      </c>
      <c r="D161">
        <v>36.250100000000003</v>
      </c>
      <c r="E161">
        <v>11111114</v>
      </c>
      <c r="F161" t="s">
        <v>473</v>
      </c>
      <c r="G161" t="s">
        <v>473</v>
      </c>
      <c r="H161" s="1">
        <v>240.23</v>
      </c>
      <c r="I161" s="1">
        <v>8708.36</v>
      </c>
      <c r="J161" t="s">
        <v>26</v>
      </c>
      <c r="L161" t="s">
        <v>22</v>
      </c>
      <c r="M161">
        <v>8029345</v>
      </c>
      <c r="N161" s="3">
        <v>1E-4</v>
      </c>
      <c r="O161" t="s">
        <v>342</v>
      </c>
    </row>
    <row r="162" spans="1:15">
      <c r="A162" t="s">
        <v>149</v>
      </c>
      <c r="B162" t="s">
        <v>536</v>
      </c>
      <c r="C162" t="str">
        <f>VLOOKUP(A162,Benchmark!$O$3:$Q$500,3,FALSE)</f>
        <v>US Equity</v>
      </c>
      <c r="D162">
        <v>79</v>
      </c>
      <c r="E162">
        <v>11111114</v>
      </c>
      <c r="F162" t="s">
        <v>473</v>
      </c>
      <c r="G162" t="s">
        <v>473</v>
      </c>
      <c r="H162" s="1">
        <v>27.05</v>
      </c>
      <c r="I162" s="1">
        <v>2136.9499999999998</v>
      </c>
      <c r="J162" t="s">
        <v>24</v>
      </c>
      <c r="L162" t="s">
        <v>22</v>
      </c>
      <c r="M162">
        <v>8029345</v>
      </c>
      <c r="N162" s="3">
        <v>0</v>
      </c>
      <c r="O162" t="s">
        <v>351</v>
      </c>
    </row>
    <row r="163" spans="1:15">
      <c r="A163" t="s">
        <v>31</v>
      </c>
      <c r="B163" t="s">
        <v>537</v>
      </c>
      <c r="C163" t="str">
        <f>VLOOKUP(A163,Benchmark!$O$3:$Q$500,3,FALSE)</f>
        <v>US Equity</v>
      </c>
      <c r="D163">
        <v>26.166</v>
      </c>
      <c r="E163">
        <v>11111114</v>
      </c>
      <c r="F163" t="s">
        <v>473</v>
      </c>
      <c r="G163" t="s">
        <v>473</v>
      </c>
      <c r="H163" s="1">
        <v>126.08499999999999</v>
      </c>
      <c r="I163" s="1">
        <v>3299.14</v>
      </c>
      <c r="J163" t="s">
        <v>26</v>
      </c>
      <c r="L163" t="s">
        <v>22</v>
      </c>
      <c r="M163">
        <v>8029345</v>
      </c>
      <c r="N163" s="3">
        <v>0</v>
      </c>
      <c r="O163" t="s">
        <v>358</v>
      </c>
    </row>
    <row r="164" spans="1:15">
      <c r="A164" t="s">
        <v>538</v>
      </c>
      <c r="B164" t="s">
        <v>539</v>
      </c>
      <c r="C164" t="str">
        <f>VLOOKUP(A164,Benchmark!$O$3:$Q$500,3,FALSE)</f>
        <v>US Equity</v>
      </c>
      <c r="D164">
        <v>27</v>
      </c>
      <c r="E164">
        <v>11111114</v>
      </c>
      <c r="F164" t="s">
        <v>473</v>
      </c>
      <c r="G164" t="s">
        <v>473</v>
      </c>
      <c r="H164" s="1">
        <v>145.91</v>
      </c>
      <c r="I164" s="1">
        <v>3939.57</v>
      </c>
      <c r="J164" t="s">
        <v>26</v>
      </c>
      <c r="L164" t="s">
        <v>22</v>
      </c>
      <c r="M164">
        <v>8029345</v>
      </c>
      <c r="N164" s="3">
        <v>0</v>
      </c>
      <c r="O164" t="s">
        <v>361</v>
      </c>
    </row>
    <row r="165" spans="1:15">
      <c r="A165" t="s">
        <v>540</v>
      </c>
      <c r="B165" t="s">
        <v>541</v>
      </c>
      <c r="C165" t="str">
        <f>VLOOKUP(A165,Benchmark!$O$3:$Q$500,3,FALSE)</f>
        <v>US Equity</v>
      </c>
      <c r="D165">
        <v>140.58150000000001</v>
      </c>
      <c r="E165">
        <v>11111114</v>
      </c>
      <c r="F165" t="s">
        <v>473</v>
      </c>
      <c r="G165" t="s">
        <v>473</v>
      </c>
      <c r="H165" s="1">
        <v>20.335000000000001</v>
      </c>
      <c r="I165" s="1">
        <v>2858.72</v>
      </c>
      <c r="J165" t="s">
        <v>26</v>
      </c>
      <c r="L165" t="s">
        <v>22</v>
      </c>
      <c r="M165">
        <v>8029345</v>
      </c>
      <c r="N165" s="3">
        <v>0</v>
      </c>
      <c r="O165" t="s">
        <v>371</v>
      </c>
    </row>
    <row r="166" spans="1:15">
      <c r="A166" t="s">
        <v>542</v>
      </c>
      <c r="B166" t="s">
        <v>543</v>
      </c>
      <c r="C166" t="str">
        <f>VLOOKUP(A166,Benchmark!$O$3:$Q$500,3,FALSE)</f>
        <v>US Equity</v>
      </c>
      <c r="D166">
        <v>118.1204</v>
      </c>
      <c r="E166">
        <v>11111114</v>
      </c>
      <c r="F166" t="s">
        <v>473</v>
      </c>
      <c r="G166" t="s">
        <v>473</v>
      </c>
      <c r="H166" s="1">
        <v>40.42</v>
      </c>
      <c r="I166" s="1">
        <v>4774.43</v>
      </c>
      <c r="J166" t="s">
        <v>26</v>
      </c>
      <c r="L166" t="s">
        <v>22</v>
      </c>
      <c r="M166">
        <v>8029345</v>
      </c>
      <c r="N166" s="3">
        <v>1E-4</v>
      </c>
      <c r="O166" t="s">
        <v>379</v>
      </c>
    </row>
    <row r="167" spans="1:15">
      <c r="A167" t="s">
        <v>544</v>
      </c>
      <c r="B167" t="s">
        <v>545</v>
      </c>
      <c r="C167" t="str">
        <f>VLOOKUP(A167,Benchmark!$O$3:$Q$500,3,FALSE)</f>
        <v>US Equity</v>
      </c>
      <c r="D167">
        <v>7</v>
      </c>
      <c r="E167">
        <v>11111114</v>
      </c>
      <c r="F167" t="s">
        <v>473</v>
      </c>
      <c r="G167" t="s">
        <v>473</v>
      </c>
      <c r="H167" s="1">
        <v>288.79000000000002</v>
      </c>
      <c r="I167" s="1">
        <v>2021.53</v>
      </c>
      <c r="J167" t="s">
        <v>24</v>
      </c>
      <c r="L167" t="s">
        <v>22</v>
      </c>
      <c r="M167">
        <v>8029345</v>
      </c>
      <c r="N167" s="3">
        <v>0</v>
      </c>
      <c r="O167" t="s">
        <v>387</v>
      </c>
    </row>
    <row r="168" spans="1:15">
      <c r="A168" t="s">
        <v>34</v>
      </c>
      <c r="B168" t="s">
        <v>546</v>
      </c>
      <c r="C168" t="str">
        <f>VLOOKUP(A168,Benchmark!$O$3:$Q$500,3,FALSE)</f>
        <v>US Equity</v>
      </c>
      <c r="D168">
        <v>31</v>
      </c>
      <c r="E168">
        <v>11111114</v>
      </c>
      <c r="F168" t="s">
        <v>473</v>
      </c>
      <c r="G168" t="s">
        <v>473</v>
      </c>
      <c r="H168" s="1">
        <v>78.644999999999996</v>
      </c>
      <c r="I168" s="1">
        <v>2438</v>
      </c>
      <c r="J168" t="s">
        <v>26</v>
      </c>
      <c r="L168" t="s">
        <v>22</v>
      </c>
      <c r="M168">
        <v>8029345</v>
      </c>
      <c r="N168" s="3">
        <v>0</v>
      </c>
      <c r="O168" t="s">
        <v>395</v>
      </c>
    </row>
    <row r="169" spans="1:15">
      <c r="A169" t="s">
        <v>547</v>
      </c>
      <c r="B169" t="s">
        <v>548</v>
      </c>
      <c r="C169" t="str">
        <f>VLOOKUP(A169,Benchmark!$O$3:$Q$500,3,FALSE)</f>
        <v>US Equity</v>
      </c>
      <c r="D169">
        <v>5.0217999999999998</v>
      </c>
      <c r="E169">
        <v>11111114</v>
      </c>
      <c r="F169" t="s">
        <v>473</v>
      </c>
      <c r="G169" t="s">
        <v>473</v>
      </c>
      <c r="H169" s="1">
        <v>282.38</v>
      </c>
      <c r="I169" s="1">
        <v>1418.06</v>
      </c>
      <c r="J169" t="s">
        <v>26</v>
      </c>
      <c r="L169" t="s">
        <v>22</v>
      </c>
      <c r="M169">
        <v>8029345</v>
      </c>
      <c r="N169" s="3">
        <v>0</v>
      </c>
      <c r="O169" t="s">
        <v>403</v>
      </c>
    </row>
    <row r="170" spans="1:15">
      <c r="A170" t="s">
        <v>549</v>
      </c>
      <c r="B170" t="s">
        <v>550</v>
      </c>
      <c r="C170" t="str">
        <f>VLOOKUP(A170,Benchmark!$O$3:$Q$500,3,FALSE)</f>
        <v>US Equity</v>
      </c>
      <c r="D170">
        <v>42.504300000000001</v>
      </c>
      <c r="E170">
        <v>11111114</v>
      </c>
      <c r="F170" t="s">
        <v>473</v>
      </c>
      <c r="G170" t="s">
        <v>473</v>
      </c>
      <c r="H170" s="1">
        <v>94.265000000000001</v>
      </c>
      <c r="I170" s="1">
        <v>4006.67</v>
      </c>
      <c r="J170" t="s">
        <v>26</v>
      </c>
      <c r="L170" t="s">
        <v>22</v>
      </c>
      <c r="M170">
        <v>8029345</v>
      </c>
      <c r="N170" s="3">
        <v>0</v>
      </c>
      <c r="O170" t="s">
        <v>411</v>
      </c>
    </row>
    <row r="171" spans="1:15">
      <c r="A171" t="s">
        <v>553</v>
      </c>
      <c r="B171" t="s">
        <v>554</v>
      </c>
      <c r="C171" t="str">
        <f>VLOOKUP(A171,Benchmark!$O$3:$Q$500,3,FALSE)</f>
        <v>Emerging</v>
      </c>
      <c r="D171">
        <v>290</v>
      </c>
      <c r="E171">
        <v>11111114</v>
      </c>
      <c r="F171" t="s">
        <v>473</v>
      </c>
      <c r="G171" t="s">
        <v>473</v>
      </c>
      <c r="H171" s="1">
        <v>24.89</v>
      </c>
      <c r="I171" s="1">
        <v>7218.1</v>
      </c>
      <c r="J171" t="s">
        <v>24</v>
      </c>
      <c r="L171" t="s">
        <v>22</v>
      </c>
      <c r="M171">
        <v>8029345</v>
      </c>
      <c r="N171" s="3">
        <v>1E-4</v>
      </c>
      <c r="O171" t="s">
        <v>417</v>
      </c>
    </row>
    <row r="172" spans="1:15">
      <c r="A172" t="s">
        <v>555</v>
      </c>
      <c r="B172" t="s">
        <v>556</v>
      </c>
      <c r="C172" t="str">
        <f>VLOOKUP(A172,Benchmark!$O$3:$Q$500,3,FALSE)</f>
        <v>Emerging</v>
      </c>
      <c r="D172">
        <v>38.157299999999999</v>
      </c>
      <c r="E172">
        <v>11111114</v>
      </c>
      <c r="F172" t="s">
        <v>473</v>
      </c>
      <c r="G172" t="s">
        <v>473</v>
      </c>
      <c r="H172" s="1">
        <v>395.25</v>
      </c>
      <c r="I172" s="1">
        <v>15081.67</v>
      </c>
      <c r="J172" t="s">
        <v>26</v>
      </c>
      <c r="L172" t="s">
        <v>22</v>
      </c>
      <c r="M172">
        <v>8029345</v>
      </c>
      <c r="N172" s="3">
        <v>2.0000000000000001E-4</v>
      </c>
      <c r="O172" t="s">
        <v>425</v>
      </c>
    </row>
    <row r="173" spans="1:15">
      <c r="A173" t="s">
        <v>557</v>
      </c>
      <c r="B173" t="s">
        <v>558</v>
      </c>
      <c r="C173" t="str">
        <f>VLOOKUP(A173,Benchmark!$O$3:$Q$500,3,FALSE)</f>
        <v>Emerging</v>
      </c>
      <c r="D173">
        <v>57</v>
      </c>
      <c r="E173">
        <v>11111114</v>
      </c>
      <c r="F173" t="s">
        <v>473</v>
      </c>
      <c r="G173" t="s">
        <v>473</v>
      </c>
      <c r="H173" s="1">
        <v>50.354999999999997</v>
      </c>
      <c r="I173" s="1">
        <v>2870.24</v>
      </c>
      <c r="J173" t="s">
        <v>24</v>
      </c>
      <c r="L173" t="s">
        <v>22</v>
      </c>
      <c r="M173">
        <v>8029345</v>
      </c>
      <c r="N173" s="3">
        <v>0</v>
      </c>
      <c r="O173" t="s">
        <v>432</v>
      </c>
    </row>
    <row r="174" spans="1:15">
      <c r="A174" t="s">
        <v>559</v>
      </c>
      <c r="B174" t="s">
        <v>560</v>
      </c>
      <c r="C174" t="str">
        <f>VLOOKUP(A174,Benchmark!$O$3:$Q$500,3,FALSE)</f>
        <v>Intl</v>
      </c>
      <c r="D174">
        <v>17.159199999999998</v>
      </c>
      <c r="E174">
        <v>11111114</v>
      </c>
      <c r="F174" t="s">
        <v>473</v>
      </c>
      <c r="G174" t="s">
        <v>473</v>
      </c>
      <c r="H174" s="1">
        <v>223.9</v>
      </c>
      <c r="I174" s="1">
        <v>3841.94</v>
      </c>
      <c r="J174" t="s">
        <v>26</v>
      </c>
      <c r="L174" t="s">
        <v>22</v>
      </c>
      <c r="M174">
        <v>8029345</v>
      </c>
      <c r="N174" s="3">
        <v>0</v>
      </c>
      <c r="O174" t="s">
        <v>441</v>
      </c>
    </row>
    <row r="175" spans="1:15">
      <c r="A175" t="s">
        <v>561</v>
      </c>
      <c r="B175" t="s">
        <v>562</v>
      </c>
      <c r="C175" t="str">
        <f>VLOOKUP(A175,Benchmark!$O$3:$Q$500,3,FALSE)</f>
        <v>Intl</v>
      </c>
      <c r="D175">
        <v>592.15959999999995</v>
      </c>
      <c r="E175">
        <v>11111114</v>
      </c>
      <c r="F175" t="s">
        <v>473</v>
      </c>
      <c r="G175" t="s">
        <v>473</v>
      </c>
      <c r="H175" s="1">
        <v>80.459999999999994</v>
      </c>
      <c r="I175" s="1">
        <v>47645.16</v>
      </c>
      <c r="J175" t="s">
        <v>26</v>
      </c>
      <c r="L175" t="s">
        <v>22</v>
      </c>
      <c r="M175">
        <v>8029345</v>
      </c>
      <c r="N175" s="3">
        <v>5.9999999999999995E-4</v>
      </c>
      <c r="O175" t="s">
        <v>447</v>
      </c>
    </row>
    <row r="176" spans="1:15">
      <c r="A176" t="s">
        <v>563</v>
      </c>
      <c r="B176" t="s">
        <v>564</v>
      </c>
      <c r="C176" t="str">
        <f>VLOOKUP(A176,Benchmark!$O$3:$Q$500,3,FALSE)</f>
        <v>Intl</v>
      </c>
      <c r="D176" s="2">
        <v>10000</v>
      </c>
      <c r="E176">
        <v>11111114</v>
      </c>
      <c r="F176" t="s">
        <v>473</v>
      </c>
      <c r="G176" t="s">
        <v>473</v>
      </c>
      <c r="H176" s="1">
        <v>102.9118</v>
      </c>
      <c r="I176" s="1">
        <v>81.650000000000006</v>
      </c>
      <c r="L176" t="s">
        <v>22</v>
      </c>
      <c r="M176">
        <v>8029345</v>
      </c>
      <c r="N176" s="3">
        <v>0</v>
      </c>
      <c r="O176" t="s">
        <v>23</v>
      </c>
    </row>
    <row r="177" spans="1:15">
      <c r="A177" t="s">
        <v>76</v>
      </c>
      <c r="B177" t="s">
        <v>565</v>
      </c>
      <c r="C177" t="str">
        <f>VLOOKUP(A177,Benchmark!$O$3:$Q$500,3,FALSE)</f>
        <v>Intl</v>
      </c>
      <c r="D177" s="2">
        <v>4000</v>
      </c>
      <c r="E177">
        <v>11111114</v>
      </c>
      <c r="F177" t="s">
        <v>473</v>
      </c>
      <c r="G177" t="s">
        <v>473</v>
      </c>
      <c r="H177" s="1">
        <v>102.92059999999999</v>
      </c>
      <c r="I177" s="1">
        <v>110.23</v>
      </c>
      <c r="L177" t="s">
        <v>22</v>
      </c>
      <c r="M177">
        <v>8029345</v>
      </c>
      <c r="N177" s="3">
        <v>0</v>
      </c>
      <c r="O177" t="s">
        <v>23</v>
      </c>
    </row>
    <row r="178" spans="1:15">
      <c r="A178" t="s">
        <v>150</v>
      </c>
      <c r="B178" t="s">
        <v>566</v>
      </c>
      <c r="C178" t="str">
        <f>VLOOKUP(A178,Benchmark!$O$3:$Q$500,3,FALSE)</f>
        <v>MMF</v>
      </c>
      <c r="D178" s="2">
        <v>9000</v>
      </c>
      <c r="E178">
        <v>11111114</v>
      </c>
      <c r="F178" t="s">
        <v>473</v>
      </c>
      <c r="G178" t="s">
        <v>473</v>
      </c>
      <c r="H178" s="1">
        <v>106.0569</v>
      </c>
      <c r="I178" s="1">
        <v>75.540000000000006</v>
      </c>
      <c r="L178" t="s">
        <v>22</v>
      </c>
      <c r="M178">
        <v>8029345</v>
      </c>
      <c r="N178" s="3">
        <v>0</v>
      </c>
      <c r="O178" t="s">
        <v>23</v>
      </c>
    </row>
    <row r="179" spans="1:15">
      <c r="A179" t="s">
        <v>567</v>
      </c>
      <c r="B179" t="s">
        <v>568</v>
      </c>
      <c r="C179" t="str">
        <f>VLOOKUP(A179,Benchmark!$O$3:$Q$500,3,FALSE)</f>
        <v>Bond</v>
      </c>
      <c r="D179" s="2">
        <v>14000</v>
      </c>
      <c r="E179">
        <v>11111114</v>
      </c>
      <c r="F179" t="s">
        <v>473</v>
      </c>
      <c r="G179" t="s">
        <v>473</v>
      </c>
      <c r="H179" s="1">
        <v>105.4397</v>
      </c>
      <c r="I179" s="1">
        <v>219.62</v>
      </c>
      <c r="L179" t="s">
        <v>22</v>
      </c>
      <c r="M179">
        <v>8029345</v>
      </c>
      <c r="N179" s="3">
        <v>0</v>
      </c>
      <c r="O179" t="s">
        <v>23</v>
      </c>
    </row>
    <row r="180" spans="1:15">
      <c r="A180" t="s">
        <v>569</v>
      </c>
      <c r="B180" t="s">
        <v>570</v>
      </c>
      <c r="C180" t="str">
        <f>VLOOKUP(A180,Benchmark!$O$3:$Q$500,3,FALSE)</f>
        <v>Bond</v>
      </c>
      <c r="D180" s="2">
        <v>2000</v>
      </c>
      <c r="E180">
        <v>11111114</v>
      </c>
      <c r="F180" t="s">
        <v>473</v>
      </c>
      <c r="G180" t="s">
        <v>473</v>
      </c>
      <c r="H180" s="1">
        <v>103.6814</v>
      </c>
      <c r="I180" s="1">
        <v>29.69</v>
      </c>
      <c r="L180" t="s">
        <v>22</v>
      </c>
      <c r="M180">
        <v>8029345</v>
      </c>
      <c r="N180" s="3">
        <v>0</v>
      </c>
      <c r="O180" t="s">
        <v>23</v>
      </c>
    </row>
    <row r="181" spans="1:15">
      <c r="A181" t="s">
        <v>571</v>
      </c>
      <c r="B181" t="s">
        <v>572</v>
      </c>
      <c r="C181" t="str">
        <f>VLOOKUP(A181,Benchmark!$O$3:$Q$500,3,FALSE)</f>
        <v>Bond</v>
      </c>
      <c r="D181" s="2">
        <v>28000</v>
      </c>
      <c r="E181">
        <v>11111114</v>
      </c>
      <c r="F181" t="s">
        <v>473</v>
      </c>
      <c r="G181" t="s">
        <v>473</v>
      </c>
      <c r="H181" s="1">
        <v>106.53879999999999</v>
      </c>
      <c r="I181" s="1">
        <v>244.9</v>
      </c>
      <c r="L181" t="s">
        <v>22</v>
      </c>
      <c r="M181">
        <v>8029345</v>
      </c>
      <c r="N181" s="3">
        <v>0</v>
      </c>
      <c r="O181" t="s">
        <v>23</v>
      </c>
    </row>
    <row r="182" spans="1:15">
      <c r="A182" t="s">
        <v>573</v>
      </c>
      <c r="B182" t="s">
        <v>574</v>
      </c>
      <c r="C182" t="str">
        <f>VLOOKUP(A182,Benchmark!$O$3:$Q$500,3,FALSE)</f>
        <v>Bond</v>
      </c>
      <c r="D182" s="2">
        <v>2000</v>
      </c>
      <c r="E182">
        <v>11111114</v>
      </c>
      <c r="F182" t="s">
        <v>473</v>
      </c>
      <c r="G182" t="s">
        <v>473</v>
      </c>
      <c r="H182" s="1">
        <v>104.8558</v>
      </c>
      <c r="I182" s="1">
        <v>21.35</v>
      </c>
      <c r="L182" t="s">
        <v>22</v>
      </c>
      <c r="M182">
        <v>8029345</v>
      </c>
      <c r="N182" s="3">
        <v>0</v>
      </c>
      <c r="O182" t="s">
        <v>23</v>
      </c>
    </row>
    <row r="183" spans="1:15">
      <c r="A183" t="s">
        <v>78</v>
      </c>
      <c r="B183" t="s">
        <v>79</v>
      </c>
      <c r="C183" t="str">
        <f>VLOOKUP(A183,Benchmark!$O$3:$Q$500,3,FALSE)</f>
        <v>US ETF</v>
      </c>
      <c r="D183" s="2">
        <v>7000</v>
      </c>
      <c r="E183">
        <v>11111114</v>
      </c>
      <c r="F183" t="s">
        <v>473</v>
      </c>
      <c r="G183" t="s">
        <v>473</v>
      </c>
      <c r="H183" s="1">
        <v>106.81780000000001</v>
      </c>
      <c r="I183" s="1">
        <v>12.91</v>
      </c>
      <c r="L183" t="s">
        <v>22</v>
      </c>
      <c r="M183">
        <v>8029345</v>
      </c>
      <c r="N183" s="3">
        <v>0</v>
      </c>
      <c r="O183" t="s">
        <v>23</v>
      </c>
    </row>
    <row r="184" spans="1:15">
      <c r="A184" t="s">
        <v>578</v>
      </c>
      <c r="B184" t="s">
        <v>579</v>
      </c>
      <c r="C184" t="str">
        <f>VLOOKUP(A184,Benchmark!$O$3:$Q$500,3,FALSE)</f>
        <v>REIT</v>
      </c>
      <c r="D184" s="2">
        <v>5000</v>
      </c>
      <c r="E184">
        <v>11111114</v>
      </c>
      <c r="F184" t="s">
        <v>473</v>
      </c>
      <c r="G184" t="s">
        <v>473</v>
      </c>
      <c r="H184" s="1">
        <v>105.3817</v>
      </c>
      <c r="I184" s="1">
        <v>48.66</v>
      </c>
      <c r="L184" t="s">
        <v>22</v>
      </c>
      <c r="M184">
        <v>8029345</v>
      </c>
      <c r="N184" s="3">
        <v>0</v>
      </c>
      <c r="O184" t="s">
        <v>23</v>
      </c>
    </row>
    <row r="185" spans="1:15">
      <c r="A185" t="s">
        <v>81</v>
      </c>
      <c r="B185" t="s">
        <v>580</v>
      </c>
      <c r="C185" t="str">
        <f>VLOOKUP(A185,Benchmark!$O$3:$Q$500,3,FALSE)</f>
        <v>US MF</v>
      </c>
      <c r="D185" s="2">
        <v>4000</v>
      </c>
      <c r="E185">
        <v>11111114</v>
      </c>
      <c r="F185" t="s">
        <v>473</v>
      </c>
      <c r="G185" t="s">
        <v>473</v>
      </c>
      <c r="H185" s="1">
        <v>102.5934</v>
      </c>
      <c r="I185" s="1">
        <v>66.849999999999994</v>
      </c>
      <c r="L185" t="s">
        <v>22</v>
      </c>
      <c r="M185">
        <v>8029345</v>
      </c>
      <c r="N185" s="3">
        <v>0</v>
      </c>
      <c r="O185" t="s">
        <v>23</v>
      </c>
    </row>
    <row r="186" spans="1:15">
      <c r="A186" t="s">
        <v>509</v>
      </c>
      <c r="B186" t="s">
        <v>510</v>
      </c>
      <c r="C186" t="str">
        <f>VLOOKUP(A186,Benchmark!$O$3:$Q$500,3,FALSE)</f>
        <v>US Equity</v>
      </c>
      <c r="D186">
        <v>46.378500000000003</v>
      </c>
      <c r="E186">
        <v>11111115</v>
      </c>
      <c r="F186" t="s">
        <v>474</v>
      </c>
      <c r="G186" t="s">
        <v>474</v>
      </c>
      <c r="H186" s="1">
        <v>137.5301</v>
      </c>
      <c r="I186" s="1">
        <v>6378.44</v>
      </c>
      <c r="J186" t="s">
        <v>26</v>
      </c>
      <c r="L186" t="s">
        <v>22</v>
      </c>
      <c r="M186">
        <v>8029345</v>
      </c>
      <c r="N186" s="3">
        <v>1E-4</v>
      </c>
      <c r="O186" t="s">
        <v>165</v>
      </c>
    </row>
    <row r="187" spans="1:15">
      <c r="A187" t="s">
        <v>29</v>
      </c>
      <c r="B187" t="s">
        <v>511</v>
      </c>
      <c r="C187" t="str">
        <f>VLOOKUP(A187,Benchmark!$O$3:$Q$500,3,FALSE)</f>
        <v>US Equity</v>
      </c>
      <c r="D187">
        <v>49</v>
      </c>
      <c r="E187">
        <v>11111115</v>
      </c>
      <c r="F187" t="s">
        <v>474</v>
      </c>
      <c r="G187" t="s">
        <v>474</v>
      </c>
      <c r="H187" s="1">
        <v>97.09</v>
      </c>
      <c r="I187" s="1">
        <v>4757.41</v>
      </c>
      <c r="J187" t="s">
        <v>26</v>
      </c>
      <c r="L187" t="s">
        <v>22</v>
      </c>
      <c r="M187">
        <v>8029345</v>
      </c>
      <c r="N187" s="3">
        <v>1E-4</v>
      </c>
      <c r="O187" t="s">
        <v>174</v>
      </c>
    </row>
    <row r="188" spans="1:15">
      <c r="A188" t="s">
        <v>512</v>
      </c>
      <c r="B188" t="s">
        <v>513</v>
      </c>
      <c r="C188" t="str">
        <f>VLOOKUP(A188,Benchmark!$O$3:$Q$500,3,FALSE)</f>
        <v>US Equity</v>
      </c>
      <c r="D188">
        <v>21.519100000000002</v>
      </c>
      <c r="E188">
        <v>11111115</v>
      </c>
      <c r="F188" t="s">
        <v>474</v>
      </c>
      <c r="G188" t="s">
        <v>474</v>
      </c>
      <c r="H188" s="1">
        <v>82.757900000000006</v>
      </c>
      <c r="I188" s="1">
        <v>1780.88</v>
      </c>
      <c r="J188" t="s">
        <v>26</v>
      </c>
      <c r="L188" t="s">
        <v>22</v>
      </c>
      <c r="M188">
        <v>8029345</v>
      </c>
      <c r="N188" s="3">
        <v>0</v>
      </c>
      <c r="O188" t="s">
        <v>186</v>
      </c>
    </row>
    <row r="189" spans="1:15">
      <c r="A189" t="s">
        <v>514</v>
      </c>
      <c r="B189" t="s">
        <v>515</v>
      </c>
      <c r="C189" t="str">
        <f>VLOOKUP(A189,Benchmark!$O$3:$Q$500,3,FALSE)</f>
        <v>US Equity</v>
      </c>
      <c r="D189">
        <v>28</v>
      </c>
      <c r="E189">
        <v>11111115</v>
      </c>
      <c r="F189" t="s">
        <v>474</v>
      </c>
      <c r="G189" t="s">
        <v>474</v>
      </c>
      <c r="H189" s="1">
        <v>135.44999999999999</v>
      </c>
      <c r="I189" s="1">
        <v>3792.6</v>
      </c>
      <c r="J189" t="s">
        <v>24</v>
      </c>
      <c r="L189" t="s">
        <v>22</v>
      </c>
      <c r="M189">
        <v>8029345</v>
      </c>
      <c r="N189" s="3">
        <v>0</v>
      </c>
      <c r="O189" t="s">
        <v>194</v>
      </c>
    </row>
    <row r="190" spans="1:15">
      <c r="A190" t="s">
        <v>516</v>
      </c>
      <c r="B190" t="s">
        <v>517</v>
      </c>
      <c r="C190" t="str">
        <f>VLOOKUP(A190,Benchmark!$O$3:$Q$500,3,FALSE)</f>
        <v>US Equity</v>
      </c>
      <c r="D190">
        <v>2.0788000000000002</v>
      </c>
      <c r="E190">
        <v>11111115</v>
      </c>
      <c r="F190" t="s">
        <v>474</v>
      </c>
      <c r="G190" t="s">
        <v>474</v>
      </c>
      <c r="H190" s="1">
        <v>741.19</v>
      </c>
      <c r="I190" s="1">
        <v>1540.79</v>
      </c>
      <c r="J190" t="s">
        <v>26</v>
      </c>
      <c r="L190" t="s">
        <v>22</v>
      </c>
      <c r="M190">
        <v>8029345</v>
      </c>
      <c r="N190" s="3">
        <v>0</v>
      </c>
      <c r="O190" t="s">
        <v>201</v>
      </c>
    </row>
    <row r="191" spans="1:15">
      <c r="A191" t="s">
        <v>518</v>
      </c>
      <c r="B191" t="s">
        <v>519</v>
      </c>
      <c r="C191" t="str">
        <f>VLOOKUP(A191,Benchmark!$O$3:$Q$500,3,FALSE)</f>
        <v>US Equity</v>
      </c>
      <c r="D191">
        <v>3.2623000000000002</v>
      </c>
      <c r="E191">
        <v>11111115</v>
      </c>
      <c r="F191" t="s">
        <v>474</v>
      </c>
      <c r="G191" t="s">
        <v>474</v>
      </c>
      <c r="H191" s="1">
        <v>309.19900000000001</v>
      </c>
      <c r="I191" s="1">
        <v>1008.7</v>
      </c>
      <c r="J191" t="s">
        <v>26</v>
      </c>
      <c r="L191" t="s">
        <v>22</v>
      </c>
      <c r="M191">
        <v>8029345</v>
      </c>
      <c r="N191" s="3">
        <v>0</v>
      </c>
      <c r="O191" t="s">
        <v>211</v>
      </c>
    </row>
    <row r="192" spans="1:15">
      <c r="A192" t="s">
        <v>520</v>
      </c>
      <c r="B192" t="s">
        <v>521</v>
      </c>
      <c r="C192" t="str">
        <f>VLOOKUP(A192,Benchmark!$O$3:$Q$500,3,FALSE)</f>
        <v>US Equity</v>
      </c>
      <c r="D192">
        <v>8</v>
      </c>
      <c r="E192">
        <v>11111115</v>
      </c>
      <c r="F192" t="s">
        <v>474</v>
      </c>
      <c r="G192" t="s">
        <v>474</v>
      </c>
      <c r="H192" s="1">
        <v>273.65499999999997</v>
      </c>
      <c r="I192" s="1">
        <v>2189.2399999999998</v>
      </c>
      <c r="J192" t="s">
        <v>24</v>
      </c>
      <c r="L192" t="s">
        <v>22</v>
      </c>
      <c r="M192">
        <v>8029345</v>
      </c>
      <c r="N192" s="3">
        <v>0</v>
      </c>
      <c r="O192" t="s">
        <v>221</v>
      </c>
    </row>
    <row r="193" spans="1:15">
      <c r="A193" t="s">
        <v>145</v>
      </c>
      <c r="B193" t="s">
        <v>522</v>
      </c>
      <c r="C193" t="str">
        <f>VLOOKUP(A193,Benchmark!$O$3:$Q$500,3,FALSE)</f>
        <v>US Equity</v>
      </c>
      <c r="D193">
        <v>22.7271</v>
      </c>
      <c r="E193">
        <v>11111115</v>
      </c>
      <c r="F193" t="s">
        <v>474</v>
      </c>
      <c r="G193" t="s">
        <v>474</v>
      </c>
      <c r="H193" s="1">
        <v>67.87</v>
      </c>
      <c r="I193" s="1">
        <v>1542.49</v>
      </c>
      <c r="J193" t="s">
        <v>26</v>
      </c>
      <c r="L193" t="s">
        <v>22</v>
      </c>
      <c r="M193">
        <v>8029345</v>
      </c>
      <c r="N193" s="3">
        <v>0</v>
      </c>
      <c r="O193" t="s">
        <v>228</v>
      </c>
    </row>
    <row r="194" spans="1:15">
      <c r="A194" t="s">
        <v>523</v>
      </c>
      <c r="B194" t="s">
        <v>524</v>
      </c>
      <c r="C194" t="str">
        <f>VLOOKUP(A194,Benchmark!$O$3:$Q$500,3,FALSE)</f>
        <v>US Equity</v>
      </c>
      <c r="D194">
        <v>131.67590000000001</v>
      </c>
      <c r="E194">
        <v>11111115</v>
      </c>
      <c r="F194" t="s">
        <v>474</v>
      </c>
      <c r="G194" t="s">
        <v>474</v>
      </c>
      <c r="H194" s="1">
        <v>32.72</v>
      </c>
      <c r="I194" s="1">
        <v>4308.4399999999996</v>
      </c>
      <c r="J194" t="s">
        <v>26</v>
      </c>
      <c r="L194" t="s">
        <v>22</v>
      </c>
      <c r="M194">
        <v>8029345</v>
      </c>
      <c r="N194" s="3">
        <v>1E-4</v>
      </c>
      <c r="O194" t="s">
        <v>236</v>
      </c>
    </row>
    <row r="195" spans="1:15">
      <c r="A195" t="s">
        <v>32</v>
      </c>
      <c r="B195" t="s">
        <v>525</v>
      </c>
      <c r="C195" t="str">
        <f>VLOOKUP(A195,Benchmark!$O$3:$Q$500,3,FALSE)</f>
        <v>US Equity</v>
      </c>
      <c r="D195">
        <v>347.53719999999998</v>
      </c>
      <c r="E195">
        <v>11111115</v>
      </c>
      <c r="F195" t="s">
        <v>474</v>
      </c>
      <c r="G195" t="s">
        <v>474</v>
      </c>
      <c r="H195" s="1">
        <v>29.2</v>
      </c>
      <c r="I195" s="1">
        <v>10148.09</v>
      </c>
      <c r="J195" t="s">
        <v>26</v>
      </c>
      <c r="L195" t="s">
        <v>22</v>
      </c>
      <c r="M195">
        <v>8029345</v>
      </c>
      <c r="N195" s="3">
        <v>1E-4</v>
      </c>
      <c r="O195" t="s">
        <v>244</v>
      </c>
    </row>
    <row r="196" spans="1:15">
      <c r="A196" t="s">
        <v>526</v>
      </c>
      <c r="B196" t="s">
        <v>527</v>
      </c>
      <c r="C196" t="str">
        <f>VLOOKUP(A196,Benchmark!$O$3:$Q$500,3,FALSE)</f>
        <v>US Equity</v>
      </c>
      <c r="D196">
        <v>13.573499999999999</v>
      </c>
      <c r="E196">
        <v>11111115</v>
      </c>
      <c r="F196" t="s">
        <v>474</v>
      </c>
      <c r="G196" t="s">
        <v>474</v>
      </c>
      <c r="H196" s="1">
        <v>147.56</v>
      </c>
      <c r="I196" s="1">
        <v>2002.91</v>
      </c>
      <c r="J196" t="s">
        <v>26</v>
      </c>
      <c r="L196" t="s">
        <v>22</v>
      </c>
      <c r="M196">
        <v>8029345</v>
      </c>
      <c r="N196" s="3">
        <v>0</v>
      </c>
      <c r="O196" t="s">
        <v>252</v>
      </c>
    </row>
    <row r="197" spans="1:15">
      <c r="A197" t="s">
        <v>528</v>
      </c>
      <c r="B197" t="s">
        <v>529</v>
      </c>
      <c r="C197" t="str">
        <f>VLOOKUP(A197,Benchmark!$O$3:$Q$500,3,FALSE)</f>
        <v>US Equity</v>
      </c>
      <c r="D197">
        <v>235.96629999999999</v>
      </c>
      <c r="E197">
        <v>11111115</v>
      </c>
      <c r="F197" t="s">
        <v>474</v>
      </c>
      <c r="G197" t="s">
        <v>474</v>
      </c>
      <c r="H197" s="1">
        <v>32.414999999999999</v>
      </c>
      <c r="I197" s="1">
        <v>7648.85</v>
      </c>
      <c r="J197" t="s">
        <v>26</v>
      </c>
      <c r="L197" t="s">
        <v>22</v>
      </c>
      <c r="M197">
        <v>8029345</v>
      </c>
      <c r="N197" s="3">
        <v>1E-4</v>
      </c>
      <c r="O197" t="s">
        <v>262</v>
      </c>
    </row>
    <row r="198" spans="1:15">
      <c r="A198" t="s">
        <v>530</v>
      </c>
      <c r="B198" t="s">
        <v>531</v>
      </c>
      <c r="C198" t="str">
        <f>VLOOKUP(A198,Benchmark!$O$3:$Q$500,3,FALSE)</f>
        <v>US Equity</v>
      </c>
      <c r="D198">
        <v>37</v>
      </c>
      <c r="E198">
        <v>11111115</v>
      </c>
      <c r="F198" t="s">
        <v>474</v>
      </c>
      <c r="G198" t="s">
        <v>474</v>
      </c>
      <c r="H198" s="1">
        <v>97.79</v>
      </c>
      <c r="I198" s="1">
        <v>3618.23</v>
      </c>
      <c r="J198" t="s">
        <v>26</v>
      </c>
      <c r="L198" t="s">
        <v>22</v>
      </c>
      <c r="M198">
        <v>8029345</v>
      </c>
      <c r="N198" s="3">
        <v>0</v>
      </c>
      <c r="O198" t="s">
        <v>270</v>
      </c>
    </row>
    <row r="199" spans="1:15">
      <c r="A199" t="s">
        <v>532</v>
      </c>
      <c r="B199" t="s">
        <v>533</v>
      </c>
      <c r="C199" t="str">
        <f>VLOOKUP(A199,Benchmark!$O$3:$Q$500,3,FALSE)</f>
        <v>US Equity</v>
      </c>
      <c r="D199">
        <v>31</v>
      </c>
      <c r="E199">
        <v>11111115</v>
      </c>
      <c r="F199" t="s">
        <v>474</v>
      </c>
      <c r="G199" t="s">
        <v>474</v>
      </c>
      <c r="H199" s="1">
        <v>44.49</v>
      </c>
      <c r="I199" s="1">
        <v>1379.19</v>
      </c>
      <c r="J199" t="s">
        <v>24</v>
      </c>
      <c r="L199" t="s">
        <v>22</v>
      </c>
      <c r="M199">
        <v>8029345</v>
      </c>
      <c r="N199" s="3">
        <v>0</v>
      </c>
      <c r="O199" t="s">
        <v>275</v>
      </c>
    </row>
    <row r="200" spans="1:15">
      <c r="A200" t="s">
        <v>53</v>
      </c>
      <c r="B200" t="s">
        <v>534</v>
      </c>
      <c r="C200" t="str">
        <f>VLOOKUP(A200,Benchmark!$O$3:$Q$500,3,FALSE)</f>
        <v>US Equity</v>
      </c>
      <c r="D200">
        <v>3</v>
      </c>
      <c r="E200">
        <v>11111115</v>
      </c>
      <c r="F200" t="s">
        <v>474</v>
      </c>
      <c r="G200" t="s">
        <v>474</v>
      </c>
      <c r="H200" s="1">
        <v>495.39</v>
      </c>
      <c r="I200" s="1">
        <v>1486.17</v>
      </c>
      <c r="J200" t="s">
        <v>24</v>
      </c>
      <c r="L200" t="s">
        <v>22</v>
      </c>
      <c r="M200">
        <v>8029345</v>
      </c>
      <c r="N200" s="3">
        <v>0</v>
      </c>
      <c r="O200" t="s">
        <v>279</v>
      </c>
    </row>
    <row r="201" spans="1:15">
      <c r="A201" t="s">
        <v>52</v>
      </c>
      <c r="B201" t="s">
        <v>535</v>
      </c>
      <c r="C201" t="str">
        <f>VLOOKUP(A201,Benchmark!$O$3:$Q$500,3,FALSE)</f>
        <v>US Equity</v>
      </c>
      <c r="D201">
        <v>132.78819999999999</v>
      </c>
      <c r="E201">
        <v>11111115</v>
      </c>
      <c r="F201" t="s">
        <v>474</v>
      </c>
      <c r="G201" t="s">
        <v>474</v>
      </c>
      <c r="H201" s="1">
        <v>51.395000000000003</v>
      </c>
      <c r="I201" s="1">
        <v>6824.65</v>
      </c>
      <c r="J201" t="s">
        <v>26</v>
      </c>
      <c r="L201" t="s">
        <v>22</v>
      </c>
      <c r="M201">
        <v>8029345</v>
      </c>
      <c r="N201" s="3">
        <v>1E-4</v>
      </c>
      <c r="O201" t="s">
        <v>288</v>
      </c>
    </row>
    <row r="202" spans="1:15">
      <c r="A202" t="s">
        <v>149</v>
      </c>
      <c r="B202" t="s">
        <v>536</v>
      </c>
      <c r="C202" t="str">
        <f>VLOOKUP(A202,Benchmark!$O$3:$Q$500,3,FALSE)</f>
        <v>US Equity</v>
      </c>
      <c r="D202">
        <v>10</v>
      </c>
      <c r="E202">
        <v>11111115</v>
      </c>
      <c r="F202" t="s">
        <v>474</v>
      </c>
      <c r="G202" t="s">
        <v>474</v>
      </c>
      <c r="H202" s="1">
        <v>223.166</v>
      </c>
      <c r="I202" s="1">
        <v>2231.66</v>
      </c>
      <c r="J202" t="s">
        <v>26</v>
      </c>
      <c r="L202" t="s">
        <v>22</v>
      </c>
      <c r="M202">
        <v>8029345</v>
      </c>
      <c r="N202" s="3">
        <v>0</v>
      </c>
      <c r="O202" t="s">
        <v>294</v>
      </c>
    </row>
    <row r="203" spans="1:15">
      <c r="A203" t="s">
        <v>31</v>
      </c>
      <c r="B203" t="s">
        <v>537</v>
      </c>
      <c r="C203" t="str">
        <f>VLOOKUP(A203,Benchmark!$O$3:$Q$500,3,FALSE)</f>
        <v>US Equity</v>
      </c>
      <c r="D203">
        <v>9.0891000000000002</v>
      </c>
      <c r="E203">
        <v>11111115</v>
      </c>
      <c r="F203" t="s">
        <v>474</v>
      </c>
      <c r="G203" t="s">
        <v>474</v>
      </c>
      <c r="H203" s="1">
        <v>184.70500000000001</v>
      </c>
      <c r="I203" s="1">
        <v>1678.8</v>
      </c>
      <c r="J203" t="s">
        <v>26</v>
      </c>
      <c r="L203" t="s">
        <v>22</v>
      </c>
      <c r="M203">
        <v>8029345</v>
      </c>
      <c r="N203" s="3">
        <v>0</v>
      </c>
      <c r="O203" t="s">
        <v>304</v>
      </c>
    </row>
    <row r="204" spans="1:15">
      <c r="A204" t="s">
        <v>538</v>
      </c>
      <c r="B204" t="s">
        <v>539</v>
      </c>
      <c r="C204" t="str">
        <f>VLOOKUP(A204,Benchmark!$O$3:$Q$500,3,FALSE)</f>
        <v>US Equity</v>
      </c>
      <c r="D204">
        <v>14.1104</v>
      </c>
      <c r="E204">
        <v>11111115</v>
      </c>
      <c r="F204" t="s">
        <v>474</v>
      </c>
      <c r="G204" t="s">
        <v>474</v>
      </c>
      <c r="H204" s="1">
        <v>134.89500000000001</v>
      </c>
      <c r="I204" s="1">
        <v>1903.42</v>
      </c>
      <c r="J204" t="s">
        <v>26</v>
      </c>
      <c r="L204" t="s">
        <v>22</v>
      </c>
      <c r="M204">
        <v>8029345</v>
      </c>
      <c r="N204" s="3">
        <v>0</v>
      </c>
      <c r="O204" t="s">
        <v>313</v>
      </c>
    </row>
    <row r="205" spans="1:15">
      <c r="A205" t="s">
        <v>540</v>
      </c>
      <c r="B205" t="s">
        <v>541</v>
      </c>
      <c r="C205" t="str">
        <f>VLOOKUP(A205,Benchmark!$O$3:$Q$500,3,FALSE)</f>
        <v>US Equity</v>
      </c>
      <c r="D205">
        <v>6</v>
      </c>
      <c r="E205">
        <v>11111115</v>
      </c>
      <c r="F205" t="s">
        <v>474</v>
      </c>
      <c r="G205" t="s">
        <v>474</v>
      </c>
      <c r="H205" s="1">
        <v>327.96</v>
      </c>
      <c r="I205" s="1">
        <v>1967.76</v>
      </c>
      <c r="J205" t="s">
        <v>24</v>
      </c>
      <c r="L205" t="s">
        <v>22</v>
      </c>
      <c r="M205">
        <v>8029345</v>
      </c>
      <c r="N205" s="3">
        <v>0</v>
      </c>
      <c r="O205" t="s">
        <v>321</v>
      </c>
    </row>
    <row r="206" spans="1:15">
      <c r="A206" t="s">
        <v>542</v>
      </c>
      <c r="B206" t="s">
        <v>543</v>
      </c>
      <c r="C206" t="str">
        <f>VLOOKUP(A206,Benchmark!$O$3:$Q$500,3,FALSE)</f>
        <v>US Equity</v>
      </c>
      <c r="D206">
        <v>2.0261999999999998</v>
      </c>
      <c r="E206">
        <v>11111115</v>
      </c>
      <c r="F206" t="s">
        <v>474</v>
      </c>
      <c r="G206" t="s">
        <v>474</v>
      </c>
      <c r="H206" s="1">
        <v>442.5</v>
      </c>
      <c r="I206" s="1">
        <v>896.59</v>
      </c>
      <c r="J206" t="s">
        <v>26</v>
      </c>
      <c r="L206" t="s">
        <v>22</v>
      </c>
      <c r="M206">
        <v>8029345</v>
      </c>
      <c r="N206" s="3">
        <v>0</v>
      </c>
      <c r="O206" t="s">
        <v>324</v>
      </c>
    </row>
    <row r="207" spans="1:15">
      <c r="A207" t="s">
        <v>544</v>
      </c>
      <c r="B207" t="s">
        <v>545</v>
      </c>
      <c r="C207" t="str">
        <f>VLOOKUP(A207,Benchmark!$O$3:$Q$500,3,FALSE)</f>
        <v>US Equity</v>
      </c>
      <c r="D207">
        <v>17.3582</v>
      </c>
      <c r="E207">
        <v>11111115</v>
      </c>
      <c r="F207" t="s">
        <v>474</v>
      </c>
      <c r="G207" t="s">
        <v>474</v>
      </c>
      <c r="H207" s="1">
        <v>125.45</v>
      </c>
      <c r="I207" s="1">
        <v>2177.59</v>
      </c>
      <c r="J207" t="s">
        <v>26</v>
      </c>
      <c r="L207" t="s">
        <v>22</v>
      </c>
      <c r="M207">
        <v>8029345</v>
      </c>
      <c r="N207" s="3">
        <v>0</v>
      </c>
      <c r="O207" t="s">
        <v>333</v>
      </c>
    </row>
    <row r="208" spans="1:15">
      <c r="A208" t="s">
        <v>34</v>
      </c>
      <c r="B208" t="s">
        <v>546</v>
      </c>
      <c r="C208" t="str">
        <f>VLOOKUP(A208,Benchmark!$O$3:$Q$500,3,FALSE)</f>
        <v>US Equity</v>
      </c>
      <c r="D208">
        <v>20.8201</v>
      </c>
      <c r="E208">
        <v>11111115</v>
      </c>
      <c r="F208" t="s">
        <v>474</v>
      </c>
      <c r="G208" t="s">
        <v>474</v>
      </c>
      <c r="H208" s="1">
        <v>240.23</v>
      </c>
      <c r="I208" s="1">
        <v>5001.6099999999997</v>
      </c>
      <c r="J208" t="s">
        <v>26</v>
      </c>
      <c r="L208" t="s">
        <v>22</v>
      </c>
      <c r="M208">
        <v>8029345</v>
      </c>
      <c r="N208" s="3">
        <v>1E-4</v>
      </c>
      <c r="O208" t="s">
        <v>341</v>
      </c>
    </row>
    <row r="209" spans="1:15">
      <c r="A209" t="s">
        <v>547</v>
      </c>
      <c r="B209" t="s">
        <v>548</v>
      </c>
      <c r="C209" t="str">
        <f>VLOOKUP(A209,Benchmark!$O$3:$Q$500,3,FALSE)</f>
        <v>US Equity</v>
      </c>
      <c r="D209">
        <v>52</v>
      </c>
      <c r="E209">
        <v>11111115</v>
      </c>
      <c r="F209" t="s">
        <v>474</v>
      </c>
      <c r="G209" t="s">
        <v>474</v>
      </c>
      <c r="H209" s="1">
        <v>27.05</v>
      </c>
      <c r="I209" s="1">
        <v>1406.6</v>
      </c>
      <c r="J209" t="s">
        <v>24</v>
      </c>
      <c r="L209" t="s">
        <v>22</v>
      </c>
      <c r="M209">
        <v>8029345</v>
      </c>
      <c r="N209" s="3">
        <v>0</v>
      </c>
      <c r="O209" t="s">
        <v>350</v>
      </c>
    </row>
    <row r="210" spans="1:15">
      <c r="A210" t="s">
        <v>549</v>
      </c>
      <c r="B210" t="s">
        <v>550</v>
      </c>
      <c r="C210" t="str">
        <f>VLOOKUP(A210,Benchmark!$O$3:$Q$500,3,FALSE)</f>
        <v>US Equity</v>
      </c>
      <c r="D210">
        <v>14.089499999999999</v>
      </c>
      <c r="E210">
        <v>11111115</v>
      </c>
      <c r="F210" t="s">
        <v>474</v>
      </c>
      <c r="G210" t="s">
        <v>474</v>
      </c>
      <c r="H210" s="1">
        <v>126.08499999999999</v>
      </c>
      <c r="I210" s="1">
        <v>1776.47</v>
      </c>
      <c r="J210" t="s">
        <v>26</v>
      </c>
      <c r="L210" t="s">
        <v>22</v>
      </c>
      <c r="M210">
        <v>8029345</v>
      </c>
      <c r="N210" s="3">
        <v>0</v>
      </c>
      <c r="O210" t="s">
        <v>354</v>
      </c>
    </row>
    <row r="211" spans="1:15">
      <c r="A211" t="s">
        <v>553</v>
      </c>
      <c r="B211" t="s">
        <v>554</v>
      </c>
      <c r="C211" t="str">
        <f>VLOOKUP(A211,Benchmark!$O$3:$Q$500,3,FALSE)</f>
        <v>Emerging</v>
      </c>
      <c r="D211">
        <v>15</v>
      </c>
      <c r="E211">
        <v>11111115</v>
      </c>
      <c r="F211" t="s">
        <v>474</v>
      </c>
      <c r="G211" t="s">
        <v>474</v>
      </c>
      <c r="H211" s="1">
        <v>145.91</v>
      </c>
      <c r="I211" s="1">
        <v>2188.65</v>
      </c>
      <c r="J211" t="s">
        <v>26</v>
      </c>
      <c r="L211" t="s">
        <v>22</v>
      </c>
      <c r="M211">
        <v>8029345</v>
      </c>
      <c r="N211" s="3">
        <v>0</v>
      </c>
      <c r="O211" t="s">
        <v>363</v>
      </c>
    </row>
    <row r="212" spans="1:15">
      <c r="A212" t="s">
        <v>555</v>
      </c>
      <c r="B212" t="s">
        <v>556</v>
      </c>
      <c r="C212" t="str">
        <f>VLOOKUP(A212,Benchmark!$O$3:$Q$500,3,FALSE)</f>
        <v>Emerging</v>
      </c>
      <c r="D212">
        <v>132.80410000000001</v>
      </c>
      <c r="E212">
        <v>11111115</v>
      </c>
      <c r="F212" t="s">
        <v>474</v>
      </c>
      <c r="G212" t="s">
        <v>474</v>
      </c>
      <c r="H212" s="1">
        <v>20.335000000000001</v>
      </c>
      <c r="I212" s="1">
        <v>2700.57</v>
      </c>
      <c r="J212" t="s">
        <v>26</v>
      </c>
      <c r="L212" t="s">
        <v>22</v>
      </c>
      <c r="M212">
        <v>8029345</v>
      </c>
      <c r="N212" s="3">
        <v>0</v>
      </c>
      <c r="O212" t="s">
        <v>370</v>
      </c>
    </row>
    <row r="213" spans="1:15">
      <c r="A213" t="s">
        <v>557</v>
      </c>
      <c r="B213" t="s">
        <v>558</v>
      </c>
      <c r="C213" t="str">
        <f>VLOOKUP(A213,Benchmark!$O$3:$Q$500,3,FALSE)</f>
        <v>Emerging</v>
      </c>
      <c r="D213">
        <v>61.062600000000003</v>
      </c>
      <c r="E213">
        <v>11111115</v>
      </c>
      <c r="F213" t="s">
        <v>474</v>
      </c>
      <c r="G213" t="s">
        <v>474</v>
      </c>
      <c r="H213" s="1">
        <v>40.42</v>
      </c>
      <c r="I213" s="1">
        <v>2468.15</v>
      </c>
      <c r="J213" t="s">
        <v>26</v>
      </c>
      <c r="L213" t="s">
        <v>22</v>
      </c>
      <c r="M213">
        <v>8029345</v>
      </c>
      <c r="N213" s="3">
        <v>0</v>
      </c>
      <c r="O213" t="s">
        <v>377</v>
      </c>
    </row>
    <row r="214" spans="1:15">
      <c r="A214" t="s">
        <v>559</v>
      </c>
      <c r="B214" t="s">
        <v>560</v>
      </c>
      <c r="C214" t="str">
        <f>VLOOKUP(A214,Benchmark!$O$3:$Q$500,3,FALSE)</f>
        <v>Intl</v>
      </c>
      <c r="D214">
        <v>5</v>
      </c>
      <c r="E214">
        <v>11111115</v>
      </c>
      <c r="F214" t="s">
        <v>474</v>
      </c>
      <c r="G214" t="s">
        <v>474</v>
      </c>
      <c r="H214" s="1">
        <v>288.79000000000002</v>
      </c>
      <c r="I214" s="1">
        <v>1443.95</v>
      </c>
      <c r="J214" t="s">
        <v>24</v>
      </c>
      <c r="L214" t="s">
        <v>22</v>
      </c>
      <c r="M214">
        <v>8029345</v>
      </c>
      <c r="N214" s="3">
        <v>0</v>
      </c>
      <c r="O214" t="s">
        <v>388</v>
      </c>
    </row>
    <row r="215" spans="1:15">
      <c r="A215" t="s">
        <v>561</v>
      </c>
      <c r="B215" t="s">
        <v>562</v>
      </c>
      <c r="C215" t="str">
        <f>VLOOKUP(A215,Benchmark!$O$3:$Q$500,3,FALSE)</f>
        <v>Intl</v>
      </c>
      <c r="D215">
        <v>16</v>
      </c>
      <c r="E215">
        <v>11111115</v>
      </c>
      <c r="F215" t="s">
        <v>474</v>
      </c>
      <c r="G215" t="s">
        <v>474</v>
      </c>
      <c r="H215" s="1">
        <v>78.644999999999996</v>
      </c>
      <c r="I215" s="1">
        <v>1258.32</v>
      </c>
      <c r="J215" t="s">
        <v>26</v>
      </c>
      <c r="L215" t="s">
        <v>22</v>
      </c>
      <c r="M215">
        <v>8029345</v>
      </c>
      <c r="N215" s="3">
        <v>0</v>
      </c>
      <c r="O215" t="s">
        <v>392</v>
      </c>
    </row>
    <row r="216" spans="1:15">
      <c r="A216" t="s">
        <v>563</v>
      </c>
      <c r="B216" t="s">
        <v>564</v>
      </c>
      <c r="C216" t="str">
        <f>VLOOKUP(A216,Benchmark!$O$3:$Q$500,3,FALSE)</f>
        <v>Intl</v>
      </c>
      <c r="D216">
        <v>3.0129999999999999</v>
      </c>
      <c r="E216">
        <v>11111115</v>
      </c>
      <c r="F216" t="s">
        <v>474</v>
      </c>
      <c r="G216" t="s">
        <v>474</v>
      </c>
      <c r="H216" s="1">
        <v>282.38</v>
      </c>
      <c r="I216" s="1">
        <v>850.81</v>
      </c>
      <c r="J216" t="s">
        <v>26</v>
      </c>
      <c r="L216" t="s">
        <v>22</v>
      </c>
      <c r="M216">
        <v>8029345</v>
      </c>
      <c r="N216" s="3">
        <v>0</v>
      </c>
      <c r="O216" t="s">
        <v>399</v>
      </c>
    </row>
    <row r="217" spans="1:15">
      <c r="A217" t="s">
        <v>76</v>
      </c>
      <c r="B217" t="s">
        <v>565</v>
      </c>
      <c r="C217" t="str">
        <f>VLOOKUP(A217,Benchmark!$O$3:$Q$500,3,FALSE)</f>
        <v>Intl</v>
      </c>
      <c r="D217">
        <v>20.2591</v>
      </c>
      <c r="E217">
        <v>11111115</v>
      </c>
      <c r="F217" t="s">
        <v>474</v>
      </c>
      <c r="G217" t="s">
        <v>474</v>
      </c>
      <c r="H217" s="1">
        <v>94.265000000000001</v>
      </c>
      <c r="I217" s="1">
        <v>1909.72</v>
      </c>
      <c r="J217" t="s">
        <v>26</v>
      </c>
      <c r="L217" t="s">
        <v>22</v>
      </c>
      <c r="M217">
        <v>8029345</v>
      </c>
      <c r="N217" s="3">
        <v>0</v>
      </c>
      <c r="O217" t="s">
        <v>410</v>
      </c>
    </row>
    <row r="218" spans="1:15">
      <c r="A218" t="s">
        <v>150</v>
      </c>
      <c r="B218" t="s">
        <v>566</v>
      </c>
      <c r="C218" t="str">
        <f>VLOOKUP(A218,Benchmark!$O$3:$Q$500,3,FALSE)</f>
        <v>MMF</v>
      </c>
      <c r="D218">
        <v>18.0745</v>
      </c>
      <c r="E218">
        <v>11111115</v>
      </c>
      <c r="F218" t="s">
        <v>474</v>
      </c>
      <c r="G218" t="s">
        <v>474</v>
      </c>
      <c r="H218" s="1">
        <v>395.25</v>
      </c>
      <c r="I218" s="1">
        <v>7143.95</v>
      </c>
      <c r="J218" t="s">
        <v>26</v>
      </c>
      <c r="L218" t="s">
        <v>22</v>
      </c>
      <c r="M218">
        <v>8029345</v>
      </c>
      <c r="N218" s="3">
        <v>1E-4</v>
      </c>
      <c r="O218" t="s">
        <v>424</v>
      </c>
    </row>
    <row r="219" spans="1:15">
      <c r="A219" t="s">
        <v>567</v>
      </c>
      <c r="B219" t="s">
        <v>568</v>
      </c>
      <c r="C219" t="str">
        <f>VLOOKUP(A219,Benchmark!$O$3:$Q$500,3,FALSE)</f>
        <v>Bond</v>
      </c>
      <c r="D219">
        <v>40</v>
      </c>
      <c r="E219">
        <v>11111115</v>
      </c>
      <c r="F219" t="s">
        <v>474</v>
      </c>
      <c r="G219" t="s">
        <v>474</v>
      </c>
      <c r="H219" s="1">
        <v>50.354999999999997</v>
      </c>
      <c r="I219" s="1">
        <v>2014.2</v>
      </c>
      <c r="J219" t="s">
        <v>24</v>
      </c>
      <c r="L219" t="s">
        <v>22</v>
      </c>
      <c r="M219">
        <v>8029345</v>
      </c>
      <c r="N219" s="3">
        <v>0</v>
      </c>
      <c r="O219" t="s">
        <v>431</v>
      </c>
    </row>
    <row r="220" spans="1:15">
      <c r="A220" t="s">
        <v>569</v>
      </c>
      <c r="B220" t="s">
        <v>570</v>
      </c>
      <c r="C220" t="str">
        <f>VLOOKUP(A220,Benchmark!$O$3:$Q$500,3,FALSE)</f>
        <v>Bond</v>
      </c>
      <c r="D220">
        <v>8.0892999999999997</v>
      </c>
      <c r="E220">
        <v>11111115</v>
      </c>
      <c r="F220" t="s">
        <v>474</v>
      </c>
      <c r="G220" t="s">
        <v>474</v>
      </c>
      <c r="H220" s="1">
        <v>223.9</v>
      </c>
      <c r="I220" s="1">
        <v>1811.19</v>
      </c>
      <c r="J220" t="s">
        <v>26</v>
      </c>
      <c r="L220" t="s">
        <v>22</v>
      </c>
      <c r="M220">
        <v>8029345</v>
      </c>
      <c r="N220" s="3">
        <v>0</v>
      </c>
      <c r="O220" t="s">
        <v>440</v>
      </c>
    </row>
    <row r="221" spans="1:15">
      <c r="A221" t="s">
        <v>571</v>
      </c>
      <c r="B221" t="s">
        <v>572</v>
      </c>
      <c r="C221" t="str">
        <f>VLOOKUP(A221,Benchmark!$O$3:$Q$500,3,FALSE)</f>
        <v>Bond</v>
      </c>
      <c r="D221">
        <v>84.159800000000004</v>
      </c>
      <c r="E221">
        <v>11111115</v>
      </c>
      <c r="F221" t="s">
        <v>474</v>
      </c>
      <c r="G221" t="s">
        <v>474</v>
      </c>
      <c r="H221" s="1">
        <v>80.459999999999994</v>
      </c>
      <c r="I221" s="1">
        <v>6771.5</v>
      </c>
      <c r="J221" t="s">
        <v>26</v>
      </c>
      <c r="L221" t="s">
        <v>22</v>
      </c>
      <c r="M221">
        <v>8029345</v>
      </c>
      <c r="N221" s="3">
        <v>1E-4</v>
      </c>
      <c r="O221" t="s">
        <v>446</v>
      </c>
    </row>
    <row r="222" spans="1:15">
      <c r="A222" t="s">
        <v>573</v>
      </c>
      <c r="B222" t="s">
        <v>574</v>
      </c>
      <c r="C222" t="str">
        <f>VLOOKUP(A222,Benchmark!$O$3:$Q$500,3,FALSE)</f>
        <v>Bond</v>
      </c>
      <c r="D222" s="2">
        <v>3000</v>
      </c>
      <c r="E222">
        <v>11111115</v>
      </c>
      <c r="F222" t="s">
        <v>474</v>
      </c>
      <c r="G222" t="s">
        <v>474</v>
      </c>
      <c r="H222" s="1">
        <v>28.41</v>
      </c>
      <c r="I222" s="1">
        <v>852.3</v>
      </c>
      <c r="L222" t="s">
        <v>22</v>
      </c>
      <c r="M222">
        <v>8029345</v>
      </c>
      <c r="N222" s="3">
        <v>0</v>
      </c>
      <c r="O222" t="s">
        <v>23</v>
      </c>
    </row>
    <row r="223" spans="1:15">
      <c r="A223" t="s">
        <v>78</v>
      </c>
      <c r="B223" t="s">
        <v>79</v>
      </c>
      <c r="C223" t="str">
        <f>VLOOKUP(A223,Benchmark!$O$3:$Q$500,3,FALSE)</f>
        <v>US ETF</v>
      </c>
      <c r="D223" s="2">
        <v>3000</v>
      </c>
      <c r="E223">
        <v>11111115</v>
      </c>
      <c r="F223" t="s">
        <v>474</v>
      </c>
      <c r="G223" t="s">
        <v>474</v>
      </c>
      <c r="H223" s="1">
        <v>96.935000000000002</v>
      </c>
      <c r="I223" s="1">
        <v>2908.05</v>
      </c>
      <c r="L223" t="s">
        <v>22</v>
      </c>
      <c r="M223">
        <v>8029345</v>
      </c>
      <c r="N223" s="3">
        <v>0</v>
      </c>
      <c r="O223" t="s">
        <v>23</v>
      </c>
    </row>
    <row r="224" spans="1:15">
      <c r="A224" t="s">
        <v>578</v>
      </c>
      <c r="B224" t="s">
        <v>579</v>
      </c>
      <c r="C224" t="str">
        <f>VLOOKUP(A224,Benchmark!$O$3:$Q$500,3,FALSE)</f>
        <v>REIT</v>
      </c>
      <c r="D224" s="2">
        <v>1000</v>
      </c>
      <c r="E224">
        <v>11111115</v>
      </c>
      <c r="F224" t="s">
        <v>474</v>
      </c>
      <c r="G224" t="s">
        <v>474</v>
      </c>
      <c r="H224" s="1">
        <v>98.955600000000004</v>
      </c>
      <c r="I224" s="1">
        <v>989.56</v>
      </c>
      <c r="L224" t="s">
        <v>22</v>
      </c>
      <c r="M224">
        <v>8029345</v>
      </c>
      <c r="N224" s="3">
        <v>0</v>
      </c>
      <c r="O224" t="s">
        <v>23</v>
      </c>
    </row>
    <row r="225" spans="1:15">
      <c r="A225" t="s">
        <v>81</v>
      </c>
      <c r="B225" t="s">
        <v>580</v>
      </c>
      <c r="C225" t="str">
        <f>VLOOKUP(A225,Benchmark!$O$3:$Q$500,3,FALSE)</f>
        <v>US MF</v>
      </c>
      <c r="D225" s="2">
        <v>14456.8</v>
      </c>
      <c r="E225">
        <v>11111115</v>
      </c>
      <c r="F225" t="s">
        <v>474</v>
      </c>
      <c r="G225" t="s">
        <v>474</v>
      </c>
      <c r="H225" s="1">
        <v>1</v>
      </c>
      <c r="I225" s="1">
        <v>14456.8</v>
      </c>
      <c r="J225" t="s">
        <v>26</v>
      </c>
      <c r="K225" t="s">
        <v>26</v>
      </c>
      <c r="L225" t="s">
        <v>22</v>
      </c>
      <c r="M225">
        <v>8029345</v>
      </c>
      <c r="N225" s="3">
        <v>2.0000000000000001E-4</v>
      </c>
      <c r="O225" t="s">
        <v>23</v>
      </c>
    </row>
    <row r="226" spans="1:15">
      <c r="A226" t="s">
        <v>509</v>
      </c>
      <c r="B226" t="s">
        <v>510</v>
      </c>
      <c r="C226" t="str">
        <f>VLOOKUP(A226,Benchmark!$O$3:$Q$500,3,FALSE)</f>
        <v>US Equity</v>
      </c>
      <c r="D226">
        <v>51.952300000000001</v>
      </c>
      <c r="E226">
        <v>11111116</v>
      </c>
      <c r="F226" t="s">
        <v>477</v>
      </c>
      <c r="G226" t="s">
        <v>477</v>
      </c>
      <c r="H226" s="1">
        <v>137.5301</v>
      </c>
      <c r="I226" s="1">
        <v>7145.01</v>
      </c>
      <c r="J226" t="s">
        <v>26</v>
      </c>
      <c r="L226" t="s">
        <v>22</v>
      </c>
      <c r="M226">
        <v>8029345</v>
      </c>
      <c r="N226" s="3">
        <v>1E-4</v>
      </c>
      <c r="O226" t="s">
        <v>164</v>
      </c>
    </row>
    <row r="227" spans="1:15">
      <c r="A227" t="s">
        <v>29</v>
      </c>
      <c r="B227" t="s">
        <v>511</v>
      </c>
      <c r="C227" t="str">
        <f>VLOOKUP(A227,Benchmark!$O$3:$Q$500,3,FALSE)</f>
        <v>US Equity</v>
      </c>
      <c r="D227">
        <v>40</v>
      </c>
      <c r="E227">
        <v>11111116</v>
      </c>
      <c r="F227" t="s">
        <v>477</v>
      </c>
      <c r="G227" t="s">
        <v>477</v>
      </c>
      <c r="H227" s="1">
        <v>97.09</v>
      </c>
      <c r="I227" s="1">
        <v>3883.6</v>
      </c>
      <c r="J227" t="s">
        <v>26</v>
      </c>
      <c r="L227" t="s">
        <v>22</v>
      </c>
      <c r="M227">
        <v>8029345</v>
      </c>
      <c r="N227" s="3">
        <v>0</v>
      </c>
      <c r="O227" t="s">
        <v>172</v>
      </c>
    </row>
    <row r="228" spans="1:15">
      <c r="A228" t="s">
        <v>512</v>
      </c>
      <c r="B228" t="s">
        <v>513</v>
      </c>
      <c r="C228" t="str">
        <f>VLOOKUP(A228,Benchmark!$O$3:$Q$500,3,FALSE)</f>
        <v>US Equity</v>
      </c>
      <c r="D228">
        <v>20.494399999999999</v>
      </c>
      <c r="E228">
        <v>11111116</v>
      </c>
      <c r="F228" t="s">
        <v>477</v>
      </c>
      <c r="G228" t="s">
        <v>477</v>
      </c>
      <c r="H228" s="1">
        <v>82.757900000000006</v>
      </c>
      <c r="I228" s="1">
        <v>1696.07</v>
      </c>
      <c r="J228" t="s">
        <v>26</v>
      </c>
      <c r="L228" t="s">
        <v>22</v>
      </c>
      <c r="M228">
        <v>8029345</v>
      </c>
      <c r="N228" s="3">
        <v>0</v>
      </c>
      <c r="O228" t="s">
        <v>184</v>
      </c>
    </row>
    <row r="229" spans="1:15">
      <c r="A229" t="s">
        <v>514</v>
      </c>
      <c r="B229" t="s">
        <v>515</v>
      </c>
      <c r="C229" t="str">
        <f>VLOOKUP(A229,Benchmark!$O$3:$Q$500,3,FALSE)</f>
        <v>US Equity</v>
      </c>
      <c r="D229">
        <v>21</v>
      </c>
      <c r="E229">
        <v>11111116</v>
      </c>
      <c r="F229" t="s">
        <v>477</v>
      </c>
      <c r="G229" t="s">
        <v>477</v>
      </c>
      <c r="H229" s="1">
        <v>135.44999999999999</v>
      </c>
      <c r="I229" s="1">
        <v>2844.45</v>
      </c>
      <c r="J229" t="s">
        <v>24</v>
      </c>
      <c r="L229" t="s">
        <v>22</v>
      </c>
      <c r="M229">
        <v>8029345</v>
      </c>
      <c r="N229" s="3">
        <v>0</v>
      </c>
      <c r="O229" t="s">
        <v>192</v>
      </c>
    </row>
    <row r="230" spans="1:15">
      <c r="A230" t="s">
        <v>516</v>
      </c>
      <c r="B230" t="s">
        <v>517</v>
      </c>
      <c r="C230" t="str">
        <f>VLOOKUP(A230,Benchmark!$O$3:$Q$500,3,FALSE)</f>
        <v>US Equity</v>
      </c>
      <c r="D230">
        <v>2.0788000000000002</v>
      </c>
      <c r="E230">
        <v>11111116</v>
      </c>
      <c r="F230" t="s">
        <v>477</v>
      </c>
      <c r="G230" t="s">
        <v>477</v>
      </c>
      <c r="H230" s="1">
        <v>741.19</v>
      </c>
      <c r="I230" s="1">
        <v>1540.79</v>
      </c>
      <c r="J230" t="s">
        <v>26</v>
      </c>
      <c r="L230" t="s">
        <v>22</v>
      </c>
      <c r="M230">
        <v>8029345</v>
      </c>
      <c r="N230" s="3">
        <v>0</v>
      </c>
      <c r="O230" t="s">
        <v>201</v>
      </c>
    </row>
    <row r="231" spans="1:15">
      <c r="A231" t="s">
        <v>518</v>
      </c>
      <c r="B231" t="s">
        <v>519</v>
      </c>
      <c r="C231" t="str">
        <f>VLOOKUP(A231,Benchmark!$O$3:$Q$500,3,FALSE)</f>
        <v>US Equity</v>
      </c>
      <c r="D231">
        <v>13.8345</v>
      </c>
      <c r="E231">
        <v>11111116</v>
      </c>
      <c r="F231" t="s">
        <v>477</v>
      </c>
      <c r="G231" t="s">
        <v>477</v>
      </c>
      <c r="H231" s="1">
        <v>309.19900000000001</v>
      </c>
      <c r="I231" s="1">
        <v>4277.6099999999997</v>
      </c>
      <c r="J231" t="s">
        <v>26</v>
      </c>
      <c r="L231" t="s">
        <v>22</v>
      </c>
      <c r="M231">
        <v>8029345</v>
      </c>
      <c r="N231" s="3">
        <v>1E-4</v>
      </c>
      <c r="O231" t="s">
        <v>210</v>
      </c>
    </row>
    <row r="232" spans="1:15">
      <c r="A232" t="s">
        <v>520</v>
      </c>
      <c r="B232" t="s">
        <v>521</v>
      </c>
      <c r="C232" t="str">
        <f>VLOOKUP(A232,Benchmark!$O$3:$Q$500,3,FALSE)</f>
        <v>US Equity</v>
      </c>
      <c r="D232">
        <v>18</v>
      </c>
      <c r="E232">
        <v>11111116</v>
      </c>
      <c r="F232" t="s">
        <v>477</v>
      </c>
      <c r="G232" t="s">
        <v>477</v>
      </c>
      <c r="H232" s="1">
        <v>273.65499999999997</v>
      </c>
      <c r="I232" s="1">
        <v>4925.79</v>
      </c>
      <c r="J232" t="s">
        <v>24</v>
      </c>
      <c r="L232" t="s">
        <v>22</v>
      </c>
      <c r="M232">
        <v>8029345</v>
      </c>
      <c r="N232" s="3">
        <v>1E-4</v>
      </c>
      <c r="O232" t="s">
        <v>219</v>
      </c>
    </row>
    <row r="233" spans="1:15">
      <c r="A233" t="s">
        <v>145</v>
      </c>
      <c r="B233" t="s">
        <v>522</v>
      </c>
      <c r="C233" t="str">
        <f>VLOOKUP(A233,Benchmark!$O$3:$Q$500,3,FALSE)</f>
        <v>US Equity</v>
      </c>
      <c r="D233">
        <v>23.577500000000001</v>
      </c>
      <c r="E233">
        <v>11111116</v>
      </c>
      <c r="F233" t="s">
        <v>477</v>
      </c>
      <c r="G233" t="s">
        <v>477</v>
      </c>
      <c r="H233" s="1">
        <v>67.87</v>
      </c>
      <c r="I233" s="1">
        <v>1600.2</v>
      </c>
      <c r="J233" t="s">
        <v>26</v>
      </c>
      <c r="L233" t="s">
        <v>22</v>
      </c>
      <c r="M233">
        <v>8029345</v>
      </c>
      <c r="N233" s="3">
        <v>0</v>
      </c>
      <c r="O233" t="s">
        <v>227</v>
      </c>
    </row>
    <row r="234" spans="1:15">
      <c r="A234" t="s">
        <v>523</v>
      </c>
      <c r="B234" t="s">
        <v>524</v>
      </c>
      <c r="C234" t="str">
        <f>VLOOKUP(A234,Benchmark!$O$3:$Q$500,3,FALSE)</f>
        <v>US Equity</v>
      </c>
      <c r="D234">
        <v>142.29230000000001</v>
      </c>
      <c r="E234">
        <v>11111116</v>
      </c>
      <c r="F234" t="s">
        <v>477</v>
      </c>
      <c r="G234" t="s">
        <v>477</v>
      </c>
      <c r="H234" s="1">
        <v>32.72</v>
      </c>
      <c r="I234" s="1">
        <v>4655.8</v>
      </c>
      <c r="J234" t="s">
        <v>26</v>
      </c>
      <c r="L234" t="s">
        <v>22</v>
      </c>
      <c r="M234">
        <v>8029345</v>
      </c>
      <c r="N234" s="3">
        <v>1E-4</v>
      </c>
      <c r="O234" t="s">
        <v>235</v>
      </c>
    </row>
    <row r="235" spans="1:15">
      <c r="A235" t="s">
        <v>32</v>
      </c>
      <c r="B235" t="s">
        <v>525</v>
      </c>
      <c r="C235" t="str">
        <f>VLOOKUP(A235,Benchmark!$O$3:$Q$500,3,FALSE)</f>
        <v>US Equity</v>
      </c>
      <c r="D235">
        <v>302.48579999999998</v>
      </c>
      <c r="E235">
        <v>11111116</v>
      </c>
      <c r="F235" t="s">
        <v>477</v>
      </c>
      <c r="G235" t="s">
        <v>477</v>
      </c>
      <c r="H235" s="1">
        <v>29.2</v>
      </c>
      <c r="I235" s="1">
        <v>8832.59</v>
      </c>
      <c r="J235" t="s">
        <v>26</v>
      </c>
      <c r="L235" t="s">
        <v>22</v>
      </c>
      <c r="M235">
        <v>8029345</v>
      </c>
      <c r="N235" s="3">
        <v>1E-4</v>
      </c>
      <c r="O235" t="s">
        <v>243</v>
      </c>
    </row>
    <row r="236" spans="1:15">
      <c r="A236" t="s">
        <v>526</v>
      </c>
      <c r="B236" t="s">
        <v>527</v>
      </c>
      <c r="C236" t="str">
        <f>VLOOKUP(A236,Benchmark!$O$3:$Q$500,3,FALSE)</f>
        <v>US Equity</v>
      </c>
      <c r="D236">
        <v>20.531199999999998</v>
      </c>
      <c r="E236">
        <v>11111116</v>
      </c>
      <c r="F236" t="s">
        <v>477</v>
      </c>
      <c r="G236" t="s">
        <v>477</v>
      </c>
      <c r="H236" s="1">
        <v>147.56</v>
      </c>
      <c r="I236" s="1">
        <v>3029.58</v>
      </c>
      <c r="J236" t="s">
        <v>26</v>
      </c>
      <c r="L236" t="s">
        <v>22</v>
      </c>
      <c r="M236">
        <v>8029345</v>
      </c>
      <c r="N236" s="3">
        <v>0</v>
      </c>
      <c r="O236" t="s">
        <v>251</v>
      </c>
    </row>
    <row r="237" spans="1:15">
      <c r="A237" t="s">
        <v>528</v>
      </c>
      <c r="B237" t="s">
        <v>529</v>
      </c>
      <c r="C237" t="str">
        <f>VLOOKUP(A237,Benchmark!$O$3:$Q$500,3,FALSE)</f>
        <v>US Equity</v>
      </c>
      <c r="D237">
        <v>152.20330000000001</v>
      </c>
      <c r="E237">
        <v>11111116</v>
      </c>
      <c r="F237" t="s">
        <v>477</v>
      </c>
      <c r="G237" t="s">
        <v>477</v>
      </c>
      <c r="H237" s="1">
        <v>32.414999999999999</v>
      </c>
      <c r="I237" s="1">
        <v>4933.67</v>
      </c>
      <c r="J237" t="s">
        <v>26</v>
      </c>
      <c r="L237" t="s">
        <v>22</v>
      </c>
      <c r="M237">
        <v>8029345</v>
      </c>
      <c r="N237" s="3">
        <v>1E-4</v>
      </c>
      <c r="O237" t="s">
        <v>261</v>
      </c>
    </row>
    <row r="238" spans="1:15">
      <c r="A238" t="s">
        <v>530</v>
      </c>
      <c r="B238" t="s">
        <v>531</v>
      </c>
      <c r="C238" t="str">
        <f>VLOOKUP(A238,Benchmark!$O$3:$Q$500,3,FALSE)</f>
        <v>US Equity</v>
      </c>
      <c r="D238">
        <v>20</v>
      </c>
      <c r="E238">
        <v>11111116</v>
      </c>
      <c r="F238" t="s">
        <v>477</v>
      </c>
      <c r="G238" t="s">
        <v>477</v>
      </c>
      <c r="H238" s="1">
        <v>97.79</v>
      </c>
      <c r="I238" s="1">
        <v>1955.8</v>
      </c>
      <c r="J238" t="s">
        <v>26</v>
      </c>
      <c r="L238" t="s">
        <v>22</v>
      </c>
      <c r="M238">
        <v>8029345</v>
      </c>
      <c r="N238" s="3">
        <v>0</v>
      </c>
      <c r="O238" t="s">
        <v>265</v>
      </c>
    </row>
    <row r="239" spans="1:15">
      <c r="A239" t="s">
        <v>532</v>
      </c>
      <c r="B239" t="s">
        <v>533</v>
      </c>
      <c r="C239" t="str">
        <f>VLOOKUP(A239,Benchmark!$O$3:$Q$500,3,FALSE)</f>
        <v>US Equity</v>
      </c>
      <c r="D239">
        <v>31</v>
      </c>
      <c r="E239">
        <v>11111116</v>
      </c>
      <c r="F239" t="s">
        <v>477</v>
      </c>
      <c r="G239" t="s">
        <v>477</v>
      </c>
      <c r="H239" s="1">
        <v>44.49</v>
      </c>
      <c r="I239" s="1">
        <v>1379.19</v>
      </c>
      <c r="J239" t="s">
        <v>24</v>
      </c>
      <c r="L239" t="s">
        <v>22</v>
      </c>
      <c r="M239">
        <v>8029345</v>
      </c>
      <c r="N239" s="3">
        <v>0</v>
      </c>
      <c r="O239" t="s">
        <v>275</v>
      </c>
    </row>
    <row r="240" spans="1:15">
      <c r="A240" t="s">
        <v>53</v>
      </c>
      <c r="B240" t="s">
        <v>534</v>
      </c>
      <c r="C240" t="str">
        <f>VLOOKUP(A240,Benchmark!$O$3:$Q$500,3,FALSE)</f>
        <v>US Equity</v>
      </c>
      <c r="D240">
        <v>3</v>
      </c>
      <c r="E240">
        <v>11111116</v>
      </c>
      <c r="F240" t="s">
        <v>477</v>
      </c>
      <c r="G240" t="s">
        <v>477</v>
      </c>
      <c r="H240" s="1">
        <v>495.39</v>
      </c>
      <c r="I240" s="1">
        <v>1486.17</v>
      </c>
      <c r="J240" t="s">
        <v>24</v>
      </c>
      <c r="L240" t="s">
        <v>22</v>
      </c>
      <c r="M240">
        <v>8029345</v>
      </c>
      <c r="N240" s="3">
        <v>0</v>
      </c>
      <c r="O240" t="s">
        <v>279</v>
      </c>
    </row>
    <row r="241" spans="1:15">
      <c r="A241" t="s">
        <v>52</v>
      </c>
      <c r="B241" t="s">
        <v>535</v>
      </c>
      <c r="C241" t="str">
        <f>VLOOKUP(A241,Benchmark!$O$3:$Q$500,3,FALSE)</f>
        <v>US Equity</v>
      </c>
      <c r="D241">
        <v>305.1087</v>
      </c>
      <c r="E241">
        <v>11111116</v>
      </c>
      <c r="F241" t="s">
        <v>477</v>
      </c>
      <c r="G241" t="s">
        <v>477</v>
      </c>
      <c r="H241" s="1">
        <v>51.395000000000003</v>
      </c>
      <c r="I241" s="1">
        <v>15681.06</v>
      </c>
      <c r="J241" t="s">
        <v>26</v>
      </c>
      <c r="L241" t="s">
        <v>22</v>
      </c>
      <c r="M241">
        <v>8029345</v>
      </c>
      <c r="N241" s="3">
        <v>2.0000000000000001E-4</v>
      </c>
      <c r="O241" t="s">
        <v>287</v>
      </c>
    </row>
    <row r="242" spans="1:15">
      <c r="A242" t="s">
        <v>149</v>
      </c>
      <c r="B242" t="s">
        <v>536</v>
      </c>
      <c r="C242" t="str">
        <f>VLOOKUP(A242,Benchmark!$O$3:$Q$500,3,FALSE)</f>
        <v>US Equity</v>
      </c>
      <c r="D242">
        <v>8</v>
      </c>
      <c r="E242">
        <v>11111116</v>
      </c>
      <c r="F242" t="s">
        <v>477</v>
      </c>
      <c r="G242" t="s">
        <v>477</v>
      </c>
      <c r="H242" s="1">
        <v>223.166</v>
      </c>
      <c r="I242" s="1">
        <v>1785.33</v>
      </c>
      <c r="J242" t="s">
        <v>26</v>
      </c>
      <c r="L242" t="s">
        <v>22</v>
      </c>
      <c r="M242">
        <v>8029345</v>
      </c>
      <c r="N242" s="3">
        <v>0</v>
      </c>
      <c r="O242" t="s">
        <v>298</v>
      </c>
    </row>
    <row r="243" spans="1:15">
      <c r="A243" t="s">
        <v>31</v>
      </c>
      <c r="B243" t="s">
        <v>537</v>
      </c>
      <c r="C243" t="str">
        <f>VLOOKUP(A243,Benchmark!$O$3:$Q$500,3,FALSE)</f>
        <v>US Equity</v>
      </c>
      <c r="D243">
        <v>8.0792000000000002</v>
      </c>
      <c r="E243">
        <v>11111116</v>
      </c>
      <c r="F243" t="s">
        <v>477</v>
      </c>
      <c r="G243" t="s">
        <v>477</v>
      </c>
      <c r="H243" s="1">
        <v>184.70500000000001</v>
      </c>
      <c r="I243" s="1">
        <v>1492.27</v>
      </c>
      <c r="J243" t="s">
        <v>26</v>
      </c>
      <c r="L243" t="s">
        <v>22</v>
      </c>
      <c r="M243">
        <v>8029345</v>
      </c>
      <c r="N243" s="3">
        <v>0</v>
      </c>
      <c r="O243" t="s">
        <v>303</v>
      </c>
    </row>
    <row r="244" spans="1:15">
      <c r="A244" t="s">
        <v>538</v>
      </c>
      <c r="B244" t="s">
        <v>539</v>
      </c>
      <c r="C244" t="str">
        <f>VLOOKUP(A244,Benchmark!$O$3:$Q$500,3,FALSE)</f>
        <v>US Equity</v>
      </c>
      <c r="D244">
        <v>10.078900000000001</v>
      </c>
      <c r="E244">
        <v>11111116</v>
      </c>
      <c r="F244" t="s">
        <v>477</v>
      </c>
      <c r="G244" t="s">
        <v>477</v>
      </c>
      <c r="H244" s="1">
        <v>134.89500000000001</v>
      </c>
      <c r="I244" s="1">
        <v>1359.59</v>
      </c>
      <c r="J244" t="s">
        <v>26</v>
      </c>
      <c r="L244" t="s">
        <v>22</v>
      </c>
      <c r="M244">
        <v>8029345</v>
      </c>
      <c r="N244" s="3">
        <v>0</v>
      </c>
      <c r="O244" t="s">
        <v>312</v>
      </c>
    </row>
    <row r="245" spans="1:15">
      <c r="A245" t="s">
        <v>540</v>
      </c>
      <c r="B245" t="s">
        <v>541</v>
      </c>
      <c r="C245" t="str">
        <f>VLOOKUP(A245,Benchmark!$O$3:$Q$500,3,FALSE)</f>
        <v>US Equity</v>
      </c>
      <c r="D245">
        <v>5</v>
      </c>
      <c r="E245">
        <v>11111116</v>
      </c>
      <c r="F245" t="s">
        <v>477</v>
      </c>
      <c r="G245" t="s">
        <v>477</v>
      </c>
      <c r="H245" s="1">
        <v>327.96</v>
      </c>
      <c r="I245" s="1">
        <v>1639.8</v>
      </c>
      <c r="J245" t="s">
        <v>24</v>
      </c>
      <c r="L245" t="s">
        <v>22</v>
      </c>
      <c r="M245">
        <v>8029345</v>
      </c>
      <c r="N245" s="3">
        <v>0</v>
      </c>
      <c r="O245" t="s">
        <v>320</v>
      </c>
    </row>
    <row r="246" spans="1:15">
      <c r="A246" t="s">
        <v>542</v>
      </c>
      <c r="B246" t="s">
        <v>543</v>
      </c>
      <c r="C246" t="str">
        <f>VLOOKUP(A246,Benchmark!$O$3:$Q$500,3,FALSE)</f>
        <v>US Equity</v>
      </c>
      <c r="D246">
        <v>2.0261999999999998</v>
      </c>
      <c r="E246">
        <v>11111116</v>
      </c>
      <c r="F246" t="s">
        <v>477</v>
      </c>
      <c r="G246" t="s">
        <v>477</v>
      </c>
      <c r="H246" s="1">
        <v>442.5</v>
      </c>
      <c r="I246" s="1">
        <v>896.59</v>
      </c>
      <c r="J246" t="s">
        <v>26</v>
      </c>
      <c r="L246" t="s">
        <v>22</v>
      </c>
      <c r="M246">
        <v>8029345</v>
      </c>
      <c r="N246" s="3">
        <v>0</v>
      </c>
      <c r="O246" t="s">
        <v>324</v>
      </c>
    </row>
    <row r="247" spans="1:15">
      <c r="A247" t="s">
        <v>544</v>
      </c>
      <c r="B247" t="s">
        <v>545</v>
      </c>
      <c r="C247" t="str">
        <f>VLOOKUP(A247,Benchmark!$O$3:$Q$500,3,FALSE)</f>
        <v>US Equity</v>
      </c>
      <c r="D247">
        <v>38.622399999999999</v>
      </c>
      <c r="E247">
        <v>11111116</v>
      </c>
      <c r="F247" t="s">
        <v>477</v>
      </c>
      <c r="G247" t="s">
        <v>477</v>
      </c>
      <c r="H247" s="1">
        <v>125.45</v>
      </c>
      <c r="I247" s="1">
        <v>4845.18</v>
      </c>
      <c r="J247" t="s">
        <v>26</v>
      </c>
      <c r="L247" t="s">
        <v>22</v>
      </c>
      <c r="M247">
        <v>8029345</v>
      </c>
      <c r="N247" s="3">
        <v>1E-4</v>
      </c>
      <c r="O247" t="s">
        <v>332</v>
      </c>
    </row>
    <row r="248" spans="1:15">
      <c r="A248" t="s">
        <v>34</v>
      </c>
      <c r="B248" t="s">
        <v>546</v>
      </c>
      <c r="C248" t="str">
        <f>VLOOKUP(A248,Benchmark!$O$3:$Q$500,3,FALSE)</f>
        <v>US Equity</v>
      </c>
      <c r="D248">
        <v>20.6419</v>
      </c>
      <c r="E248">
        <v>11111116</v>
      </c>
      <c r="F248" t="s">
        <v>477</v>
      </c>
      <c r="G248" t="s">
        <v>477</v>
      </c>
      <c r="H248" s="1">
        <v>240.23</v>
      </c>
      <c r="I248" s="1">
        <v>4958.8</v>
      </c>
      <c r="J248" t="s">
        <v>26</v>
      </c>
      <c r="L248" t="s">
        <v>22</v>
      </c>
      <c r="M248">
        <v>8029345</v>
      </c>
      <c r="N248" s="3">
        <v>1E-4</v>
      </c>
      <c r="O248" t="s">
        <v>340</v>
      </c>
    </row>
    <row r="249" spans="1:15">
      <c r="A249" t="s">
        <v>547</v>
      </c>
      <c r="B249" t="s">
        <v>548</v>
      </c>
      <c r="C249" t="str">
        <f>VLOOKUP(A249,Benchmark!$O$3:$Q$500,3,FALSE)</f>
        <v>US Equity</v>
      </c>
      <c r="D249">
        <v>52</v>
      </c>
      <c r="E249">
        <v>11111116</v>
      </c>
      <c r="F249" t="s">
        <v>477</v>
      </c>
      <c r="G249" t="s">
        <v>477</v>
      </c>
      <c r="H249" s="1">
        <v>27.05</v>
      </c>
      <c r="I249" s="1">
        <v>1406.6</v>
      </c>
      <c r="J249" t="s">
        <v>24</v>
      </c>
      <c r="L249" t="s">
        <v>22</v>
      </c>
      <c r="M249">
        <v>8029345</v>
      </c>
      <c r="N249" s="3">
        <v>0</v>
      </c>
      <c r="O249" t="s">
        <v>350</v>
      </c>
    </row>
    <row r="250" spans="1:15">
      <c r="A250" t="s">
        <v>549</v>
      </c>
      <c r="B250" t="s">
        <v>550</v>
      </c>
      <c r="C250" t="str">
        <f>VLOOKUP(A250,Benchmark!$O$3:$Q$500,3,FALSE)</f>
        <v>US Equity</v>
      </c>
      <c r="D250">
        <v>11.103300000000001</v>
      </c>
      <c r="E250">
        <v>11111116</v>
      </c>
      <c r="F250" t="s">
        <v>477</v>
      </c>
      <c r="G250" t="s">
        <v>477</v>
      </c>
      <c r="H250" s="1">
        <v>126.08499999999999</v>
      </c>
      <c r="I250" s="1">
        <v>1399.96</v>
      </c>
      <c r="J250" t="s">
        <v>26</v>
      </c>
      <c r="L250" t="s">
        <v>22</v>
      </c>
      <c r="M250">
        <v>8029345</v>
      </c>
      <c r="N250" s="3">
        <v>0</v>
      </c>
      <c r="O250" t="s">
        <v>357</v>
      </c>
    </row>
    <row r="251" spans="1:15">
      <c r="A251" t="s">
        <v>553</v>
      </c>
      <c r="B251" t="s">
        <v>554</v>
      </c>
      <c r="C251" t="str">
        <f>VLOOKUP(A251,Benchmark!$O$3:$Q$500,3,FALSE)</f>
        <v>Emerging</v>
      </c>
      <c r="D251">
        <v>15</v>
      </c>
      <c r="E251">
        <v>11111116</v>
      </c>
      <c r="F251" t="s">
        <v>477</v>
      </c>
      <c r="G251" t="s">
        <v>477</v>
      </c>
      <c r="H251" s="1">
        <v>145.91</v>
      </c>
      <c r="I251" s="1">
        <v>2188.65</v>
      </c>
      <c r="J251" t="s">
        <v>26</v>
      </c>
      <c r="L251" t="s">
        <v>22</v>
      </c>
      <c r="M251">
        <v>8029345</v>
      </c>
      <c r="N251" s="3">
        <v>0</v>
      </c>
      <c r="O251" t="s">
        <v>363</v>
      </c>
    </row>
    <row r="252" spans="1:15">
      <c r="A252" t="s">
        <v>555</v>
      </c>
      <c r="B252" t="s">
        <v>556</v>
      </c>
      <c r="C252" t="str">
        <f>VLOOKUP(A252,Benchmark!$O$3:$Q$500,3,FALSE)</f>
        <v>Emerging</v>
      </c>
      <c r="D252">
        <v>83.118399999999994</v>
      </c>
      <c r="E252">
        <v>11111116</v>
      </c>
      <c r="F252" t="s">
        <v>477</v>
      </c>
      <c r="G252" t="s">
        <v>477</v>
      </c>
      <c r="H252" s="1">
        <v>20.335000000000001</v>
      </c>
      <c r="I252" s="1">
        <v>1690.21</v>
      </c>
      <c r="J252" t="s">
        <v>26</v>
      </c>
      <c r="L252" t="s">
        <v>22</v>
      </c>
      <c r="M252">
        <v>8029345</v>
      </c>
      <c r="N252" s="3">
        <v>0</v>
      </c>
      <c r="O252" t="s">
        <v>369</v>
      </c>
    </row>
    <row r="253" spans="1:15">
      <c r="A253" t="s">
        <v>557</v>
      </c>
      <c r="B253" t="s">
        <v>558</v>
      </c>
      <c r="C253" t="str">
        <f>VLOOKUP(A253,Benchmark!$O$3:$Q$500,3,FALSE)</f>
        <v>Emerging</v>
      </c>
      <c r="D253">
        <v>50.051099999999998</v>
      </c>
      <c r="E253">
        <v>11111116</v>
      </c>
      <c r="F253" t="s">
        <v>477</v>
      </c>
      <c r="G253" t="s">
        <v>477</v>
      </c>
      <c r="H253" s="1">
        <v>40.42</v>
      </c>
      <c r="I253" s="1">
        <v>2023.07</v>
      </c>
      <c r="J253" t="s">
        <v>26</v>
      </c>
      <c r="L253" t="s">
        <v>22</v>
      </c>
      <c r="M253">
        <v>8029345</v>
      </c>
      <c r="N253" s="3">
        <v>0</v>
      </c>
      <c r="O253" t="s">
        <v>378</v>
      </c>
    </row>
    <row r="254" spans="1:15">
      <c r="A254" t="s">
        <v>559</v>
      </c>
      <c r="B254" t="s">
        <v>560</v>
      </c>
      <c r="C254" t="str">
        <f>VLOOKUP(A254,Benchmark!$O$3:$Q$500,3,FALSE)</f>
        <v>Intl</v>
      </c>
      <c r="D254">
        <v>5</v>
      </c>
      <c r="E254">
        <v>11111116</v>
      </c>
      <c r="F254" t="s">
        <v>477</v>
      </c>
      <c r="G254" t="s">
        <v>477</v>
      </c>
      <c r="H254" s="1">
        <v>288.79000000000002</v>
      </c>
      <c r="I254" s="1">
        <v>1443.95</v>
      </c>
      <c r="J254" t="s">
        <v>24</v>
      </c>
      <c r="L254" t="s">
        <v>22</v>
      </c>
      <c r="M254">
        <v>8029345</v>
      </c>
      <c r="N254" s="3">
        <v>0</v>
      </c>
      <c r="O254" t="s">
        <v>388</v>
      </c>
    </row>
    <row r="255" spans="1:15">
      <c r="A255" t="s">
        <v>561</v>
      </c>
      <c r="B255" t="s">
        <v>562</v>
      </c>
      <c r="C255" t="str">
        <f>VLOOKUP(A255,Benchmark!$O$3:$Q$500,3,FALSE)</f>
        <v>Intl</v>
      </c>
      <c r="D255">
        <v>13</v>
      </c>
      <c r="E255">
        <v>11111116</v>
      </c>
      <c r="F255" t="s">
        <v>477</v>
      </c>
      <c r="G255" t="s">
        <v>477</v>
      </c>
      <c r="H255" s="1">
        <v>78.644999999999996</v>
      </c>
      <c r="I255" s="1">
        <v>1022.39</v>
      </c>
      <c r="J255" t="s">
        <v>26</v>
      </c>
      <c r="L255" t="s">
        <v>22</v>
      </c>
      <c r="M255">
        <v>8029345</v>
      </c>
      <c r="N255" s="3">
        <v>0</v>
      </c>
      <c r="O255" t="s">
        <v>396</v>
      </c>
    </row>
    <row r="256" spans="1:15">
      <c r="A256" t="s">
        <v>563</v>
      </c>
      <c r="B256" t="s">
        <v>564</v>
      </c>
      <c r="C256" t="str">
        <f>VLOOKUP(A256,Benchmark!$O$3:$Q$500,3,FALSE)</f>
        <v>Intl</v>
      </c>
      <c r="D256">
        <v>2.0087999999999999</v>
      </c>
      <c r="E256">
        <v>11111116</v>
      </c>
      <c r="F256" t="s">
        <v>477</v>
      </c>
      <c r="G256" t="s">
        <v>477</v>
      </c>
      <c r="H256" s="1">
        <v>282.38</v>
      </c>
      <c r="I256" s="1">
        <v>567.24</v>
      </c>
      <c r="J256" t="s">
        <v>26</v>
      </c>
      <c r="L256" t="s">
        <v>22</v>
      </c>
      <c r="M256">
        <v>8029345</v>
      </c>
      <c r="N256" s="3">
        <v>0</v>
      </c>
      <c r="O256" t="s">
        <v>402</v>
      </c>
    </row>
    <row r="257" spans="1:15">
      <c r="A257" t="s">
        <v>76</v>
      </c>
      <c r="B257" t="s">
        <v>565</v>
      </c>
      <c r="C257" t="str">
        <f>VLOOKUP(A257,Benchmark!$O$3:$Q$500,3,FALSE)</f>
        <v>Intl</v>
      </c>
      <c r="D257">
        <v>17.2041</v>
      </c>
      <c r="E257">
        <v>11111116</v>
      </c>
      <c r="F257" t="s">
        <v>477</v>
      </c>
      <c r="G257" t="s">
        <v>477</v>
      </c>
      <c r="H257" s="1">
        <v>94.265000000000001</v>
      </c>
      <c r="I257" s="1">
        <v>1621.74</v>
      </c>
      <c r="J257" t="s">
        <v>26</v>
      </c>
      <c r="L257" t="s">
        <v>22</v>
      </c>
      <c r="M257">
        <v>8029345</v>
      </c>
      <c r="N257" s="3">
        <v>0</v>
      </c>
      <c r="O257" t="s">
        <v>409</v>
      </c>
    </row>
    <row r="258" spans="1:15">
      <c r="A258" t="s">
        <v>150</v>
      </c>
      <c r="B258" t="s">
        <v>566</v>
      </c>
      <c r="C258" t="str">
        <f>VLOOKUP(A258,Benchmark!$O$3:$Q$500,3,FALSE)</f>
        <v>MMF</v>
      </c>
      <c r="D258">
        <v>126</v>
      </c>
      <c r="E258">
        <v>11111116</v>
      </c>
      <c r="F258" t="s">
        <v>477</v>
      </c>
      <c r="G258" t="s">
        <v>477</v>
      </c>
      <c r="H258" s="1">
        <v>24.89</v>
      </c>
      <c r="I258" s="1">
        <v>3136.14</v>
      </c>
      <c r="J258" t="s">
        <v>24</v>
      </c>
      <c r="L258" t="s">
        <v>22</v>
      </c>
      <c r="M258">
        <v>8029345</v>
      </c>
      <c r="N258" s="3">
        <v>0</v>
      </c>
      <c r="O258" t="s">
        <v>416</v>
      </c>
    </row>
    <row r="259" spans="1:15">
      <c r="A259" t="s">
        <v>567</v>
      </c>
      <c r="B259" t="s">
        <v>568</v>
      </c>
      <c r="C259" t="str">
        <f>VLOOKUP(A259,Benchmark!$O$3:$Q$500,3,FALSE)</f>
        <v>Bond</v>
      </c>
      <c r="D259">
        <v>19.078700000000001</v>
      </c>
      <c r="E259">
        <v>11111116</v>
      </c>
      <c r="F259" t="s">
        <v>477</v>
      </c>
      <c r="G259" t="s">
        <v>477</v>
      </c>
      <c r="H259" s="1">
        <v>395.25</v>
      </c>
      <c r="I259" s="1">
        <v>7540.86</v>
      </c>
      <c r="J259" t="s">
        <v>26</v>
      </c>
      <c r="L259" t="s">
        <v>22</v>
      </c>
      <c r="M259">
        <v>8029345</v>
      </c>
      <c r="N259" s="3">
        <v>1E-4</v>
      </c>
      <c r="O259" t="s">
        <v>421</v>
      </c>
    </row>
    <row r="260" spans="1:15">
      <c r="A260" t="s">
        <v>569</v>
      </c>
      <c r="B260" t="s">
        <v>570</v>
      </c>
      <c r="C260" t="str">
        <f>VLOOKUP(A260,Benchmark!$O$3:$Q$500,3,FALSE)</f>
        <v>Bond</v>
      </c>
      <c r="D260">
        <v>32</v>
      </c>
      <c r="E260">
        <v>11111116</v>
      </c>
      <c r="F260" t="s">
        <v>477</v>
      </c>
      <c r="G260" t="s">
        <v>477</v>
      </c>
      <c r="H260" s="1">
        <v>50.354999999999997</v>
      </c>
      <c r="I260" s="1">
        <v>1611.36</v>
      </c>
      <c r="J260" t="s">
        <v>24</v>
      </c>
      <c r="L260" t="s">
        <v>22</v>
      </c>
      <c r="M260">
        <v>8029345</v>
      </c>
      <c r="N260" s="3">
        <v>0</v>
      </c>
      <c r="O260" t="s">
        <v>430</v>
      </c>
    </row>
    <row r="261" spans="1:15">
      <c r="A261" t="s">
        <v>571</v>
      </c>
      <c r="B261" t="s">
        <v>572</v>
      </c>
      <c r="C261" t="str">
        <f>VLOOKUP(A261,Benchmark!$O$3:$Q$500,3,FALSE)</f>
        <v>Bond</v>
      </c>
      <c r="D261">
        <v>7.0654000000000003</v>
      </c>
      <c r="E261">
        <v>11111116</v>
      </c>
      <c r="F261" t="s">
        <v>477</v>
      </c>
      <c r="G261" t="s">
        <v>477</v>
      </c>
      <c r="H261" s="1">
        <v>223.9</v>
      </c>
      <c r="I261" s="1">
        <v>1581.94</v>
      </c>
      <c r="J261" t="s">
        <v>26</v>
      </c>
      <c r="L261" t="s">
        <v>22</v>
      </c>
      <c r="M261">
        <v>8029345</v>
      </c>
      <c r="N261" s="3">
        <v>0</v>
      </c>
      <c r="O261" t="s">
        <v>439</v>
      </c>
    </row>
    <row r="262" spans="1:15">
      <c r="A262" t="s">
        <v>573</v>
      </c>
      <c r="B262" t="s">
        <v>574</v>
      </c>
      <c r="C262" t="str">
        <f>VLOOKUP(A262,Benchmark!$O$3:$Q$500,3,FALSE)</f>
        <v>Bond</v>
      </c>
      <c r="D262">
        <v>193.6688</v>
      </c>
      <c r="E262">
        <v>11111116</v>
      </c>
      <c r="F262" t="s">
        <v>477</v>
      </c>
      <c r="G262" t="s">
        <v>477</v>
      </c>
      <c r="H262" s="1">
        <v>80.459999999999994</v>
      </c>
      <c r="I262" s="1">
        <v>15582.59</v>
      </c>
      <c r="J262" t="s">
        <v>26</v>
      </c>
      <c r="L262" t="s">
        <v>22</v>
      </c>
      <c r="M262">
        <v>8029345</v>
      </c>
      <c r="N262" s="3">
        <v>2.0000000000000001E-4</v>
      </c>
      <c r="O262" t="s">
        <v>445</v>
      </c>
    </row>
    <row r="263" spans="1:15">
      <c r="A263" t="s">
        <v>78</v>
      </c>
      <c r="B263" t="s">
        <v>79</v>
      </c>
      <c r="C263" t="str">
        <f>VLOOKUP(A263,Benchmark!$O$3:$Q$500,3,FALSE)</f>
        <v>US ETF</v>
      </c>
      <c r="D263" s="2">
        <v>3000</v>
      </c>
      <c r="E263">
        <v>11111116</v>
      </c>
      <c r="F263" t="s">
        <v>477</v>
      </c>
      <c r="G263" t="s">
        <v>477</v>
      </c>
      <c r="H263" s="1">
        <v>28.41</v>
      </c>
      <c r="I263" s="1">
        <v>852.3</v>
      </c>
      <c r="L263" t="s">
        <v>22</v>
      </c>
      <c r="M263">
        <v>8029345</v>
      </c>
      <c r="N263" s="3">
        <v>0</v>
      </c>
      <c r="O263" t="s">
        <v>23</v>
      </c>
    </row>
    <row r="264" spans="1:15">
      <c r="A264" t="s">
        <v>578</v>
      </c>
      <c r="B264" t="s">
        <v>579</v>
      </c>
      <c r="C264" t="str">
        <f>VLOOKUP(A264,Benchmark!$O$3:$Q$500,3,FALSE)</f>
        <v>REIT</v>
      </c>
      <c r="D264" s="2">
        <v>3000</v>
      </c>
      <c r="E264">
        <v>11111116</v>
      </c>
      <c r="F264" t="s">
        <v>477</v>
      </c>
      <c r="G264" t="s">
        <v>477</v>
      </c>
      <c r="H264" s="1">
        <v>96.935000000000002</v>
      </c>
      <c r="I264" s="1">
        <v>2908.05</v>
      </c>
      <c r="L264" t="s">
        <v>22</v>
      </c>
      <c r="M264">
        <v>8029345</v>
      </c>
      <c r="N264" s="3">
        <v>0</v>
      </c>
      <c r="O264" t="s">
        <v>23</v>
      </c>
    </row>
    <row r="265" spans="1:15">
      <c r="A265" t="s">
        <v>81</v>
      </c>
      <c r="B265" t="s">
        <v>580</v>
      </c>
      <c r="C265" t="str">
        <f>VLOOKUP(A265,Benchmark!$O$3:$Q$500,3,FALSE)</f>
        <v>US MF</v>
      </c>
      <c r="D265" s="2">
        <v>2000</v>
      </c>
      <c r="E265">
        <v>11111116</v>
      </c>
      <c r="F265" t="s">
        <v>477</v>
      </c>
      <c r="G265" t="s">
        <v>477</v>
      </c>
      <c r="H265" s="1">
        <v>98.955600000000004</v>
      </c>
      <c r="I265" s="1">
        <v>1979.11</v>
      </c>
      <c r="L265" t="s">
        <v>22</v>
      </c>
      <c r="M265">
        <v>8029345</v>
      </c>
      <c r="N265" s="3">
        <v>0</v>
      </c>
      <c r="O265" t="s">
        <v>23</v>
      </c>
    </row>
    <row r="266" spans="1:15">
      <c r="A266" t="s">
        <v>150</v>
      </c>
      <c r="B266" t="s">
        <v>151</v>
      </c>
      <c r="C266" t="str">
        <f>VLOOKUP(A266,Benchmark!$O$3:$Q$500,3,FALSE)</f>
        <v>MMF</v>
      </c>
      <c r="D266" s="2">
        <v>16321.35</v>
      </c>
      <c r="E266">
        <v>11111116</v>
      </c>
      <c r="F266" t="s">
        <v>477</v>
      </c>
      <c r="G266" t="s">
        <v>477</v>
      </c>
      <c r="H266" s="1">
        <v>1</v>
      </c>
      <c r="I266" s="1">
        <v>16321.35</v>
      </c>
      <c r="J266" t="s">
        <v>26</v>
      </c>
      <c r="K266" t="s">
        <v>26</v>
      </c>
      <c r="L266" t="s">
        <v>22</v>
      </c>
      <c r="M266">
        <v>8029345</v>
      </c>
      <c r="N266" s="3">
        <v>2.0000000000000001E-4</v>
      </c>
      <c r="O266" t="s">
        <v>23</v>
      </c>
    </row>
    <row r="267" spans="1:15">
      <c r="A267" t="s">
        <v>547</v>
      </c>
      <c r="B267" t="s">
        <v>548</v>
      </c>
      <c r="C267" t="str">
        <f>VLOOKUP(A267,Benchmark!$O$3:$Q$500,3,FALSE)</f>
        <v>US Equity</v>
      </c>
      <c r="D267">
        <v>40.409100000000002</v>
      </c>
      <c r="E267">
        <v>11111117</v>
      </c>
      <c r="F267" t="s">
        <v>478</v>
      </c>
      <c r="G267" t="s">
        <v>478</v>
      </c>
      <c r="H267" s="1">
        <v>137.5301</v>
      </c>
      <c r="I267" s="1">
        <v>5557.47</v>
      </c>
      <c r="J267" t="s">
        <v>26</v>
      </c>
      <c r="L267" t="s">
        <v>22</v>
      </c>
      <c r="M267">
        <v>8029345</v>
      </c>
      <c r="N267" s="3">
        <v>1E-4</v>
      </c>
      <c r="O267" t="s">
        <v>163</v>
      </c>
    </row>
    <row r="268" spans="1:15">
      <c r="A268" t="s">
        <v>549</v>
      </c>
      <c r="B268" t="s">
        <v>550</v>
      </c>
      <c r="C268" t="str">
        <f>VLOOKUP(A268,Benchmark!$O$3:$Q$500,3,FALSE)</f>
        <v>US Equity</v>
      </c>
      <c r="D268">
        <v>40</v>
      </c>
      <c r="E268">
        <v>11111117</v>
      </c>
      <c r="F268" t="s">
        <v>478</v>
      </c>
      <c r="G268" t="s">
        <v>478</v>
      </c>
      <c r="H268" s="1">
        <v>97.09</v>
      </c>
      <c r="I268" s="1">
        <v>3883.6</v>
      </c>
      <c r="J268" t="s">
        <v>26</v>
      </c>
      <c r="L268" t="s">
        <v>22</v>
      </c>
      <c r="M268">
        <v>8029345</v>
      </c>
      <c r="N268" s="3">
        <v>0</v>
      </c>
      <c r="O268" t="s">
        <v>172</v>
      </c>
    </row>
    <row r="269" spans="1:15">
      <c r="A269" t="s">
        <v>553</v>
      </c>
      <c r="B269" t="s">
        <v>554</v>
      </c>
      <c r="C269" t="str">
        <f>VLOOKUP(A269,Benchmark!$O$3:$Q$500,3,FALSE)</f>
        <v>Emerging</v>
      </c>
      <c r="D269">
        <v>1</v>
      </c>
      <c r="E269">
        <v>11111117</v>
      </c>
      <c r="F269" t="s">
        <v>478</v>
      </c>
      <c r="G269" t="s">
        <v>478</v>
      </c>
      <c r="H269" s="1">
        <v>119.4722</v>
      </c>
      <c r="I269" s="1">
        <v>119.47</v>
      </c>
      <c r="J269" t="s">
        <v>24</v>
      </c>
      <c r="L269" t="s">
        <v>22</v>
      </c>
      <c r="M269">
        <v>8029345</v>
      </c>
      <c r="N269" s="3">
        <v>0</v>
      </c>
      <c r="O269" t="s">
        <v>178</v>
      </c>
    </row>
    <row r="270" spans="1:15">
      <c r="A270" t="s">
        <v>555</v>
      </c>
      <c r="B270" t="s">
        <v>556</v>
      </c>
      <c r="C270" t="str">
        <f>VLOOKUP(A270,Benchmark!$O$3:$Q$500,3,FALSE)</f>
        <v>Emerging</v>
      </c>
      <c r="D270">
        <v>19.567</v>
      </c>
      <c r="E270">
        <v>11111117</v>
      </c>
      <c r="F270" t="s">
        <v>478</v>
      </c>
      <c r="G270" t="s">
        <v>478</v>
      </c>
      <c r="H270" s="1">
        <v>82.757900000000006</v>
      </c>
      <c r="I270" s="1">
        <v>1619.32</v>
      </c>
      <c r="J270" t="s">
        <v>26</v>
      </c>
      <c r="L270" t="s">
        <v>22</v>
      </c>
      <c r="M270">
        <v>8029345</v>
      </c>
      <c r="N270" s="3">
        <v>0</v>
      </c>
      <c r="O270" t="s">
        <v>183</v>
      </c>
    </row>
    <row r="271" spans="1:15">
      <c r="A271" t="s">
        <v>557</v>
      </c>
      <c r="B271" t="s">
        <v>558</v>
      </c>
      <c r="C271" t="str">
        <f>VLOOKUP(A271,Benchmark!$O$3:$Q$500,3,FALSE)</f>
        <v>Emerging</v>
      </c>
      <c r="D271">
        <v>21</v>
      </c>
      <c r="E271">
        <v>11111117</v>
      </c>
      <c r="F271" t="s">
        <v>478</v>
      </c>
      <c r="G271" t="s">
        <v>478</v>
      </c>
      <c r="H271" s="1">
        <v>135.44999999999999</v>
      </c>
      <c r="I271" s="1">
        <v>2844.45</v>
      </c>
      <c r="J271" t="s">
        <v>24</v>
      </c>
      <c r="L271" t="s">
        <v>22</v>
      </c>
      <c r="M271">
        <v>8029345</v>
      </c>
      <c r="N271" s="3">
        <v>0</v>
      </c>
      <c r="O271" t="s">
        <v>192</v>
      </c>
    </row>
    <row r="272" spans="1:15">
      <c r="A272" t="s">
        <v>559</v>
      </c>
      <c r="B272" t="s">
        <v>560</v>
      </c>
      <c r="C272" t="str">
        <f>VLOOKUP(A272,Benchmark!$O$3:$Q$500,3,FALSE)</f>
        <v>Intl</v>
      </c>
      <c r="D272">
        <v>3.1179999999999999</v>
      </c>
      <c r="E272">
        <v>11111117</v>
      </c>
      <c r="F272" t="s">
        <v>478</v>
      </c>
      <c r="G272" t="s">
        <v>478</v>
      </c>
      <c r="H272" s="1">
        <v>741.19</v>
      </c>
      <c r="I272" s="1">
        <v>2311.0300000000002</v>
      </c>
      <c r="J272" t="s">
        <v>26</v>
      </c>
      <c r="L272" t="s">
        <v>22</v>
      </c>
      <c r="M272">
        <v>8029345</v>
      </c>
      <c r="N272" s="3">
        <v>0</v>
      </c>
      <c r="O272" t="s">
        <v>200</v>
      </c>
    </row>
    <row r="273" spans="1:15">
      <c r="A273" t="s">
        <v>561</v>
      </c>
      <c r="B273" t="s">
        <v>562</v>
      </c>
      <c r="C273" t="str">
        <f>VLOOKUP(A273,Benchmark!$O$3:$Q$500,3,FALSE)</f>
        <v>Intl</v>
      </c>
      <c r="D273">
        <v>13.308299999999999</v>
      </c>
      <c r="E273">
        <v>11111117</v>
      </c>
      <c r="F273" t="s">
        <v>478</v>
      </c>
      <c r="G273" t="s">
        <v>478</v>
      </c>
      <c r="H273" s="1">
        <v>309.19900000000001</v>
      </c>
      <c r="I273" s="1">
        <v>4114.91</v>
      </c>
      <c r="J273" t="s">
        <v>26</v>
      </c>
      <c r="L273" t="s">
        <v>22</v>
      </c>
      <c r="M273">
        <v>8029345</v>
      </c>
      <c r="N273" s="3">
        <v>1E-4</v>
      </c>
      <c r="O273" t="s">
        <v>209</v>
      </c>
    </row>
    <row r="274" spans="1:15">
      <c r="A274" t="s">
        <v>563</v>
      </c>
      <c r="B274" t="s">
        <v>564</v>
      </c>
      <c r="C274" t="str">
        <f>VLOOKUP(A274,Benchmark!$O$3:$Q$500,3,FALSE)</f>
        <v>Intl</v>
      </c>
      <c r="D274">
        <v>18</v>
      </c>
      <c r="E274">
        <v>11111117</v>
      </c>
      <c r="F274" t="s">
        <v>478</v>
      </c>
      <c r="G274" t="s">
        <v>478</v>
      </c>
      <c r="H274" s="1">
        <v>273.65499999999997</v>
      </c>
      <c r="I274" s="1">
        <v>4925.79</v>
      </c>
      <c r="J274" t="s">
        <v>24</v>
      </c>
      <c r="L274" t="s">
        <v>22</v>
      </c>
      <c r="M274">
        <v>8029345</v>
      </c>
      <c r="N274" s="3">
        <v>1E-4</v>
      </c>
      <c r="O274" t="s">
        <v>219</v>
      </c>
    </row>
    <row r="275" spans="1:15">
      <c r="A275" t="s">
        <v>76</v>
      </c>
      <c r="B275" t="s">
        <v>565</v>
      </c>
      <c r="C275" t="str">
        <f>VLOOKUP(A275,Benchmark!$O$3:$Q$500,3,FALSE)</f>
        <v>Intl</v>
      </c>
      <c r="D275">
        <v>18.7044</v>
      </c>
      <c r="E275">
        <v>11111117</v>
      </c>
      <c r="F275" t="s">
        <v>478</v>
      </c>
      <c r="G275" t="s">
        <v>478</v>
      </c>
      <c r="H275" s="1">
        <v>67.87</v>
      </c>
      <c r="I275" s="1">
        <v>1269.47</v>
      </c>
      <c r="J275" t="s">
        <v>26</v>
      </c>
      <c r="L275" t="s">
        <v>22</v>
      </c>
      <c r="M275">
        <v>8029345</v>
      </c>
      <c r="N275" s="3">
        <v>0</v>
      </c>
      <c r="O275" t="s">
        <v>226</v>
      </c>
    </row>
    <row r="276" spans="1:15">
      <c r="A276" t="s">
        <v>150</v>
      </c>
      <c r="B276" t="s">
        <v>566</v>
      </c>
      <c r="C276" t="str">
        <f>VLOOKUP(A276,Benchmark!$O$3:$Q$500,3,FALSE)</f>
        <v>MMF</v>
      </c>
      <c r="D276">
        <v>112.6096</v>
      </c>
      <c r="E276">
        <v>11111117</v>
      </c>
      <c r="F276" t="s">
        <v>478</v>
      </c>
      <c r="G276" t="s">
        <v>478</v>
      </c>
      <c r="H276" s="1">
        <v>32.72</v>
      </c>
      <c r="I276" s="1">
        <v>3684.59</v>
      </c>
      <c r="J276" t="s">
        <v>26</v>
      </c>
      <c r="L276" t="s">
        <v>22</v>
      </c>
      <c r="M276">
        <v>8029345</v>
      </c>
      <c r="N276" s="3">
        <v>0</v>
      </c>
      <c r="O276" t="s">
        <v>234</v>
      </c>
    </row>
    <row r="277" spans="1:15">
      <c r="A277" t="s">
        <v>509</v>
      </c>
      <c r="B277" t="s">
        <v>510</v>
      </c>
      <c r="C277" t="str">
        <f>VLOOKUP(A277,Benchmark!$O$3:$Q$500,3,FALSE)</f>
        <v>US Equity</v>
      </c>
      <c r="D277">
        <v>34</v>
      </c>
      <c r="E277">
        <v>11111118</v>
      </c>
      <c r="F277" t="s">
        <v>479</v>
      </c>
      <c r="G277" t="s">
        <v>479</v>
      </c>
      <c r="H277" s="1">
        <v>273.65499999999997</v>
      </c>
      <c r="I277" s="1">
        <v>9304.27</v>
      </c>
      <c r="J277" t="s">
        <v>24</v>
      </c>
      <c r="L277" t="s">
        <v>22</v>
      </c>
      <c r="M277">
        <v>8029345</v>
      </c>
      <c r="N277" s="3">
        <v>1E-4</v>
      </c>
      <c r="O277" t="s">
        <v>218</v>
      </c>
    </row>
    <row r="278" spans="1:15">
      <c r="A278" t="s">
        <v>29</v>
      </c>
      <c r="B278" t="s">
        <v>511</v>
      </c>
      <c r="C278" t="str">
        <f>VLOOKUP(A278,Benchmark!$O$3:$Q$500,3,FALSE)</f>
        <v>US Equity</v>
      </c>
      <c r="D278">
        <v>93.284499999999994</v>
      </c>
      <c r="E278">
        <v>11111118</v>
      </c>
      <c r="F278" t="s">
        <v>479</v>
      </c>
      <c r="G278" t="s">
        <v>479</v>
      </c>
      <c r="H278" s="1">
        <v>67.87</v>
      </c>
      <c r="I278" s="1">
        <v>6331.22</v>
      </c>
      <c r="J278" t="s">
        <v>26</v>
      </c>
      <c r="L278" t="s">
        <v>22</v>
      </c>
      <c r="M278">
        <v>8029345</v>
      </c>
      <c r="N278" s="3">
        <v>1E-4</v>
      </c>
      <c r="O278" t="s">
        <v>225</v>
      </c>
    </row>
    <row r="279" spans="1:15">
      <c r="A279" t="s">
        <v>512</v>
      </c>
      <c r="B279" t="s">
        <v>513</v>
      </c>
      <c r="C279" t="str">
        <f>VLOOKUP(A279,Benchmark!$O$3:$Q$500,3,FALSE)</f>
        <v>US Equity</v>
      </c>
      <c r="D279">
        <v>688.82770000000005</v>
      </c>
      <c r="E279">
        <v>11111118</v>
      </c>
      <c r="F279" t="s">
        <v>479</v>
      </c>
      <c r="G279" t="s">
        <v>479</v>
      </c>
      <c r="H279" s="1">
        <v>32.72</v>
      </c>
      <c r="I279" s="1">
        <v>22538.44</v>
      </c>
      <c r="J279" t="s">
        <v>26</v>
      </c>
      <c r="L279" t="s">
        <v>22</v>
      </c>
      <c r="M279">
        <v>8029345</v>
      </c>
      <c r="N279" s="3">
        <v>2.9999999999999997E-4</v>
      </c>
      <c r="O279" t="s">
        <v>233</v>
      </c>
    </row>
    <row r="280" spans="1:15">
      <c r="A280" t="s">
        <v>514</v>
      </c>
      <c r="B280" t="s">
        <v>515</v>
      </c>
      <c r="C280" t="str">
        <f>VLOOKUP(A280,Benchmark!$O$3:$Q$500,3,FALSE)</f>
        <v>US Equity</v>
      </c>
      <c r="D280" s="2">
        <v>1493.1222</v>
      </c>
      <c r="E280">
        <v>11111118</v>
      </c>
      <c r="F280" t="s">
        <v>479</v>
      </c>
      <c r="G280" t="s">
        <v>479</v>
      </c>
      <c r="H280" s="1">
        <v>29.2</v>
      </c>
      <c r="I280" s="1">
        <v>43599.17</v>
      </c>
      <c r="J280" t="s">
        <v>26</v>
      </c>
      <c r="L280" t="s">
        <v>22</v>
      </c>
      <c r="M280">
        <v>8029345</v>
      </c>
      <c r="N280" s="3">
        <v>5.0000000000000001E-4</v>
      </c>
      <c r="O280" t="s">
        <v>242</v>
      </c>
    </row>
    <row r="281" spans="1:15">
      <c r="A281" t="s">
        <v>516</v>
      </c>
      <c r="B281" t="s">
        <v>517</v>
      </c>
      <c r="C281" t="str">
        <f>VLOOKUP(A281,Benchmark!$O$3:$Q$500,3,FALSE)</f>
        <v>US Equity</v>
      </c>
      <c r="D281">
        <v>58.641199999999998</v>
      </c>
      <c r="E281">
        <v>11111118</v>
      </c>
      <c r="F281" t="s">
        <v>479</v>
      </c>
      <c r="G281" t="s">
        <v>479</v>
      </c>
      <c r="H281" s="1">
        <v>147.56</v>
      </c>
      <c r="I281" s="1">
        <v>8653.1</v>
      </c>
      <c r="J281" t="s">
        <v>26</v>
      </c>
      <c r="L281" t="s">
        <v>22</v>
      </c>
      <c r="M281">
        <v>8029345</v>
      </c>
      <c r="N281" s="3">
        <v>1E-4</v>
      </c>
      <c r="O281" t="s">
        <v>250</v>
      </c>
    </row>
    <row r="282" spans="1:15">
      <c r="A282" t="s">
        <v>518</v>
      </c>
      <c r="B282" t="s">
        <v>519</v>
      </c>
      <c r="C282" t="str">
        <f>VLOOKUP(A282,Benchmark!$O$3:$Q$500,3,FALSE)</f>
        <v>US Equity</v>
      </c>
      <c r="D282">
        <v>742.62959999999998</v>
      </c>
      <c r="E282">
        <v>11111118</v>
      </c>
      <c r="F282" t="s">
        <v>479</v>
      </c>
      <c r="G282" t="s">
        <v>479</v>
      </c>
      <c r="H282" s="1">
        <v>32.414999999999999</v>
      </c>
      <c r="I282" s="1">
        <v>24072.34</v>
      </c>
      <c r="J282" t="s">
        <v>26</v>
      </c>
      <c r="L282" t="s">
        <v>22</v>
      </c>
      <c r="M282">
        <v>8029345</v>
      </c>
      <c r="N282" s="3">
        <v>2.9999999999999997E-4</v>
      </c>
      <c r="O282" t="s">
        <v>258</v>
      </c>
    </row>
    <row r="283" spans="1:15">
      <c r="A283" t="s">
        <v>520</v>
      </c>
      <c r="B283" t="s">
        <v>521</v>
      </c>
      <c r="C283" t="str">
        <f>VLOOKUP(A283,Benchmark!$O$3:$Q$500,3,FALSE)</f>
        <v>US Equity</v>
      </c>
      <c r="D283">
        <v>120</v>
      </c>
      <c r="E283">
        <v>11111118</v>
      </c>
      <c r="F283" t="s">
        <v>479</v>
      </c>
      <c r="G283" t="s">
        <v>479</v>
      </c>
      <c r="H283" s="1">
        <v>97.79</v>
      </c>
      <c r="I283" s="1">
        <v>11734.8</v>
      </c>
      <c r="J283" t="s">
        <v>26</v>
      </c>
      <c r="L283" t="s">
        <v>22</v>
      </c>
      <c r="M283">
        <v>8029345</v>
      </c>
      <c r="N283" s="3">
        <v>1E-4</v>
      </c>
      <c r="O283" t="s">
        <v>269</v>
      </c>
    </row>
    <row r="284" spans="1:15">
      <c r="A284" t="s">
        <v>145</v>
      </c>
      <c r="B284" t="s">
        <v>522</v>
      </c>
      <c r="C284" t="str">
        <f>VLOOKUP(A284,Benchmark!$O$3:$Q$500,3,FALSE)</f>
        <v>US Equity</v>
      </c>
      <c r="D284">
        <v>101</v>
      </c>
      <c r="E284">
        <v>11111118</v>
      </c>
      <c r="F284" t="s">
        <v>479</v>
      </c>
      <c r="G284" t="s">
        <v>479</v>
      </c>
      <c r="H284" s="1">
        <v>44.49</v>
      </c>
      <c r="I284" s="1">
        <v>4493.49</v>
      </c>
      <c r="J284" t="s">
        <v>24</v>
      </c>
      <c r="L284" t="s">
        <v>22</v>
      </c>
      <c r="M284">
        <v>8029345</v>
      </c>
      <c r="N284" s="3">
        <v>1E-4</v>
      </c>
      <c r="O284" t="s">
        <v>274</v>
      </c>
    </row>
    <row r="285" spans="1:15">
      <c r="A285" t="s">
        <v>523</v>
      </c>
      <c r="B285" t="s">
        <v>524</v>
      </c>
      <c r="C285" t="str">
        <f>VLOOKUP(A285,Benchmark!$O$3:$Q$500,3,FALSE)</f>
        <v>US Equity</v>
      </c>
      <c r="D285">
        <v>10</v>
      </c>
      <c r="E285">
        <v>11111118</v>
      </c>
      <c r="F285" t="s">
        <v>479</v>
      </c>
      <c r="G285" t="s">
        <v>479</v>
      </c>
      <c r="H285" s="1">
        <v>495.39</v>
      </c>
      <c r="I285" s="1">
        <v>4953.8999999999996</v>
      </c>
      <c r="J285" t="s">
        <v>24</v>
      </c>
      <c r="L285" t="s">
        <v>22</v>
      </c>
      <c r="M285">
        <v>8029345</v>
      </c>
      <c r="N285" s="3">
        <v>1E-4</v>
      </c>
      <c r="O285" t="s">
        <v>282</v>
      </c>
    </row>
    <row r="286" spans="1:15">
      <c r="A286" t="s">
        <v>32</v>
      </c>
      <c r="B286" t="s">
        <v>525</v>
      </c>
      <c r="C286" t="str">
        <f>VLOOKUP(A286,Benchmark!$O$3:$Q$500,3,FALSE)</f>
        <v>US Equity</v>
      </c>
      <c r="D286">
        <v>116.56959999999999</v>
      </c>
      <c r="E286">
        <v>11111118</v>
      </c>
      <c r="F286" t="s">
        <v>479</v>
      </c>
      <c r="G286" t="s">
        <v>479</v>
      </c>
      <c r="H286" s="1">
        <v>51.395000000000003</v>
      </c>
      <c r="I286" s="1">
        <v>5991.09</v>
      </c>
      <c r="J286" t="s">
        <v>26</v>
      </c>
      <c r="L286" t="s">
        <v>22</v>
      </c>
      <c r="M286">
        <v>8029345</v>
      </c>
      <c r="N286" s="3">
        <v>1E-4</v>
      </c>
      <c r="O286" t="s">
        <v>286</v>
      </c>
    </row>
    <row r="287" spans="1:15">
      <c r="A287" t="s">
        <v>526</v>
      </c>
      <c r="B287" t="s">
        <v>527</v>
      </c>
      <c r="C287" t="str">
        <f>VLOOKUP(A287,Benchmark!$O$3:$Q$500,3,FALSE)</f>
        <v>US Equity</v>
      </c>
      <c r="D287">
        <v>37</v>
      </c>
      <c r="E287">
        <v>11111118</v>
      </c>
      <c r="F287" t="s">
        <v>479</v>
      </c>
      <c r="G287" t="s">
        <v>479</v>
      </c>
      <c r="H287" s="1">
        <v>223.166</v>
      </c>
      <c r="I287" s="1">
        <v>8257.14</v>
      </c>
      <c r="J287" t="s">
        <v>26</v>
      </c>
      <c r="L287" t="s">
        <v>22</v>
      </c>
      <c r="M287">
        <v>8029345</v>
      </c>
      <c r="N287" s="3">
        <v>1E-4</v>
      </c>
      <c r="O287" t="s">
        <v>296</v>
      </c>
    </row>
    <row r="288" spans="1:15">
      <c r="A288" t="s">
        <v>528</v>
      </c>
      <c r="B288" t="s">
        <v>529</v>
      </c>
      <c r="C288" t="str">
        <f>VLOOKUP(A288,Benchmark!$O$3:$Q$500,3,FALSE)</f>
        <v>US Equity</v>
      </c>
      <c r="D288">
        <v>22.2178</v>
      </c>
      <c r="E288">
        <v>11111118</v>
      </c>
      <c r="F288" t="s">
        <v>479</v>
      </c>
      <c r="G288" t="s">
        <v>479</v>
      </c>
      <c r="H288" s="1">
        <v>184.70500000000001</v>
      </c>
      <c r="I288" s="1">
        <v>4103.74</v>
      </c>
      <c r="J288" t="s">
        <v>26</v>
      </c>
      <c r="L288" t="s">
        <v>22</v>
      </c>
      <c r="M288">
        <v>8029345</v>
      </c>
      <c r="N288" s="3">
        <v>1E-4</v>
      </c>
      <c r="O288" t="s">
        <v>302</v>
      </c>
    </row>
    <row r="289" spans="1:15">
      <c r="A289" t="s">
        <v>530</v>
      </c>
      <c r="B289" t="s">
        <v>531</v>
      </c>
      <c r="C289" t="str">
        <f>VLOOKUP(A289,Benchmark!$O$3:$Q$500,3,FALSE)</f>
        <v>US Equity</v>
      </c>
      <c r="D289">
        <v>30.236599999999999</v>
      </c>
      <c r="E289">
        <v>11111118</v>
      </c>
      <c r="F289" t="s">
        <v>479</v>
      </c>
      <c r="G289" t="s">
        <v>479</v>
      </c>
      <c r="H289" s="1">
        <v>134.89500000000001</v>
      </c>
      <c r="I289" s="1">
        <v>4078.77</v>
      </c>
      <c r="J289" t="s">
        <v>26</v>
      </c>
      <c r="L289" t="s">
        <v>22</v>
      </c>
      <c r="M289">
        <v>8029345</v>
      </c>
      <c r="N289" s="3">
        <v>1E-4</v>
      </c>
      <c r="O289" t="s">
        <v>311</v>
      </c>
    </row>
    <row r="290" spans="1:15">
      <c r="A290" t="s">
        <v>532</v>
      </c>
      <c r="B290" t="s">
        <v>533</v>
      </c>
      <c r="C290" t="str">
        <f>VLOOKUP(A290,Benchmark!$O$3:$Q$500,3,FALSE)</f>
        <v>US Equity</v>
      </c>
      <c r="D290">
        <v>21</v>
      </c>
      <c r="E290">
        <v>11111118</v>
      </c>
      <c r="F290" t="s">
        <v>479</v>
      </c>
      <c r="G290" t="s">
        <v>479</v>
      </c>
      <c r="H290" s="1">
        <v>327.96</v>
      </c>
      <c r="I290" s="1">
        <v>6887.16</v>
      </c>
      <c r="J290" t="s">
        <v>24</v>
      </c>
      <c r="L290" t="s">
        <v>22</v>
      </c>
      <c r="M290">
        <v>8029345</v>
      </c>
      <c r="N290" s="3">
        <v>1E-4</v>
      </c>
      <c r="O290" t="s">
        <v>319</v>
      </c>
    </row>
    <row r="291" spans="1:15">
      <c r="A291" t="s">
        <v>53</v>
      </c>
      <c r="B291" t="s">
        <v>534</v>
      </c>
      <c r="C291" t="str">
        <f>VLOOKUP(A291,Benchmark!$O$3:$Q$500,3,FALSE)</f>
        <v>US Equity</v>
      </c>
      <c r="D291">
        <v>6.0787000000000004</v>
      </c>
      <c r="E291">
        <v>11111118</v>
      </c>
      <c r="F291" t="s">
        <v>479</v>
      </c>
      <c r="G291" t="s">
        <v>479</v>
      </c>
      <c r="H291" s="1">
        <v>442.5</v>
      </c>
      <c r="I291" s="1">
        <v>2689.82</v>
      </c>
      <c r="J291" t="s">
        <v>26</v>
      </c>
      <c r="L291" t="s">
        <v>22</v>
      </c>
      <c r="M291">
        <v>8029345</v>
      </c>
      <c r="N291" s="3">
        <v>0</v>
      </c>
      <c r="O291" t="s">
        <v>328</v>
      </c>
    </row>
    <row r="292" spans="1:15">
      <c r="A292" t="s">
        <v>52</v>
      </c>
      <c r="B292" t="s">
        <v>535</v>
      </c>
      <c r="C292" t="str">
        <f>VLOOKUP(A292,Benchmark!$O$3:$Q$500,3,FALSE)</f>
        <v>US Equity</v>
      </c>
      <c r="D292">
        <v>114.3886</v>
      </c>
      <c r="E292">
        <v>11111118</v>
      </c>
      <c r="F292" t="s">
        <v>479</v>
      </c>
      <c r="G292" t="s">
        <v>479</v>
      </c>
      <c r="H292" s="1">
        <v>125.45</v>
      </c>
      <c r="I292" s="1">
        <v>14350.05</v>
      </c>
      <c r="J292" t="s">
        <v>26</v>
      </c>
      <c r="L292" t="s">
        <v>22</v>
      </c>
      <c r="M292">
        <v>8029345</v>
      </c>
      <c r="N292" s="3">
        <v>2.0000000000000001E-4</v>
      </c>
      <c r="O292" t="s">
        <v>331</v>
      </c>
    </row>
    <row r="293" spans="1:15">
      <c r="A293" t="s">
        <v>149</v>
      </c>
      <c r="B293" t="s">
        <v>536</v>
      </c>
      <c r="C293" t="str">
        <f>VLOOKUP(A293,Benchmark!$O$3:$Q$500,3,FALSE)</f>
        <v>US Equity</v>
      </c>
      <c r="D293">
        <v>84.146500000000003</v>
      </c>
      <c r="E293">
        <v>11111118</v>
      </c>
      <c r="F293" t="s">
        <v>479</v>
      </c>
      <c r="G293" t="s">
        <v>479</v>
      </c>
      <c r="H293" s="1">
        <v>240.23</v>
      </c>
      <c r="I293" s="1">
        <v>20214.509999999998</v>
      </c>
      <c r="J293" t="s">
        <v>26</v>
      </c>
      <c r="L293" t="s">
        <v>22</v>
      </c>
      <c r="M293">
        <v>8029345</v>
      </c>
      <c r="N293" s="3">
        <v>2.9999999999999997E-4</v>
      </c>
      <c r="O293" t="s">
        <v>339</v>
      </c>
    </row>
    <row r="294" spans="1:15">
      <c r="A294" t="s">
        <v>31</v>
      </c>
      <c r="B294" t="s">
        <v>537</v>
      </c>
      <c r="C294" t="str">
        <f>VLOOKUP(A294,Benchmark!$O$3:$Q$500,3,FALSE)</f>
        <v>US Equity</v>
      </c>
      <c r="D294">
        <v>166</v>
      </c>
      <c r="E294">
        <v>11111118</v>
      </c>
      <c r="F294" t="s">
        <v>479</v>
      </c>
      <c r="G294" t="s">
        <v>479</v>
      </c>
      <c r="H294" s="1">
        <v>27.05</v>
      </c>
      <c r="I294" s="1">
        <v>4490.3</v>
      </c>
      <c r="J294" t="s">
        <v>24</v>
      </c>
      <c r="L294" t="s">
        <v>22</v>
      </c>
      <c r="M294">
        <v>8029345</v>
      </c>
      <c r="N294" s="3">
        <v>1E-4</v>
      </c>
      <c r="O294" t="s">
        <v>348</v>
      </c>
    </row>
    <row r="295" spans="1:15">
      <c r="A295" t="s">
        <v>538</v>
      </c>
      <c r="B295" t="s">
        <v>539</v>
      </c>
      <c r="C295" t="str">
        <f>VLOOKUP(A295,Benchmark!$O$3:$Q$500,3,FALSE)</f>
        <v>US Equity</v>
      </c>
      <c r="D295">
        <v>34.217100000000002</v>
      </c>
      <c r="E295">
        <v>11111118</v>
      </c>
      <c r="F295" t="s">
        <v>479</v>
      </c>
      <c r="G295" t="s">
        <v>479</v>
      </c>
      <c r="H295" s="1">
        <v>126.08499999999999</v>
      </c>
      <c r="I295" s="1">
        <v>4314.26</v>
      </c>
      <c r="J295" t="s">
        <v>26</v>
      </c>
      <c r="L295" t="s">
        <v>22</v>
      </c>
      <c r="M295">
        <v>8029345</v>
      </c>
      <c r="N295" s="3">
        <v>1E-4</v>
      </c>
      <c r="O295" t="s">
        <v>356</v>
      </c>
    </row>
    <row r="296" spans="1:15">
      <c r="A296" t="s">
        <v>540</v>
      </c>
      <c r="B296" t="s">
        <v>541</v>
      </c>
      <c r="C296" t="str">
        <f>VLOOKUP(A296,Benchmark!$O$3:$Q$500,3,FALSE)</f>
        <v>US Equity</v>
      </c>
      <c r="D296">
        <v>66</v>
      </c>
      <c r="E296">
        <v>11111118</v>
      </c>
      <c r="F296" t="s">
        <v>479</v>
      </c>
      <c r="G296" t="s">
        <v>479</v>
      </c>
      <c r="H296" s="1">
        <v>145.91</v>
      </c>
      <c r="I296" s="1">
        <v>9630.06</v>
      </c>
      <c r="J296" t="s">
        <v>26</v>
      </c>
      <c r="L296" t="s">
        <v>22</v>
      </c>
      <c r="M296">
        <v>8029345</v>
      </c>
      <c r="N296" s="3">
        <v>1E-4</v>
      </c>
      <c r="O296" t="s">
        <v>364</v>
      </c>
    </row>
    <row r="297" spans="1:15">
      <c r="A297" t="s">
        <v>542</v>
      </c>
      <c r="B297" t="s">
        <v>543</v>
      </c>
      <c r="C297" t="str">
        <f>VLOOKUP(A297,Benchmark!$O$3:$Q$500,3,FALSE)</f>
        <v>US Equity</v>
      </c>
      <c r="D297">
        <v>391.29689999999999</v>
      </c>
      <c r="E297">
        <v>11111118</v>
      </c>
      <c r="F297" t="s">
        <v>479</v>
      </c>
      <c r="G297" t="s">
        <v>479</v>
      </c>
      <c r="H297" s="1">
        <v>20.335000000000001</v>
      </c>
      <c r="I297" s="1">
        <v>7957.02</v>
      </c>
      <c r="J297" t="s">
        <v>26</v>
      </c>
      <c r="L297" t="s">
        <v>22</v>
      </c>
      <c r="M297">
        <v>8029345</v>
      </c>
      <c r="N297" s="3">
        <v>1E-4</v>
      </c>
      <c r="O297" t="s">
        <v>368</v>
      </c>
    </row>
    <row r="298" spans="1:15">
      <c r="A298" t="s">
        <v>544</v>
      </c>
      <c r="B298" t="s">
        <v>545</v>
      </c>
      <c r="C298" t="str">
        <f>VLOOKUP(A298,Benchmark!$O$3:$Q$500,3,FALSE)</f>
        <v>US Equity</v>
      </c>
      <c r="D298">
        <v>149.1523</v>
      </c>
      <c r="E298">
        <v>11111118</v>
      </c>
      <c r="F298" t="s">
        <v>479</v>
      </c>
      <c r="G298" t="s">
        <v>479</v>
      </c>
      <c r="H298" s="1">
        <v>40.42</v>
      </c>
      <c r="I298" s="1">
        <v>6028.74</v>
      </c>
      <c r="J298" t="s">
        <v>26</v>
      </c>
      <c r="L298" t="s">
        <v>22</v>
      </c>
      <c r="M298">
        <v>8029345</v>
      </c>
      <c r="N298" s="3">
        <v>1E-4</v>
      </c>
      <c r="O298" t="s">
        <v>376</v>
      </c>
    </row>
    <row r="299" spans="1:15">
      <c r="A299" t="s">
        <v>34</v>
      </c>
      <c r="B299" t="s">
        <v>546</v>
      </c>
      <c r="C299" t="str">
        <f>VLOOKUP(A299,Benchmark!$O$3:$Q$500,3,FALSE)</f>
        <v>US Equity</v>
      </c>
      <c r="D299">
        <v>16</v>
      </c>
      <c r="E299">
        <v>11111118</v>
      </c>
      <c r="F299" t="s">
        <v>479</v>
      </c>
      <c r="G299" t="s">
        <v>479</v>
      </c>
      <c r="H299" s="1">
        <v>288.79000000000002</v>
      </c>
      <c r="I299" s="1">
        <v>4620.6400000000003</v>
      </c>
      <c r="J299" t="s">
        <v>24</v>
      </c>
      <c r="L299" t="s">
        <v>22</v>
      </c>
      <c r="M299">
        <v>8029345</v>
      </c>
      <c r="N299" s="3">
        <v>1E-4</v>
      </c>
      <c r="O299" t="s">
        <v>386</v>
      </c>
    </row>
    <row r="300" spans="1:15">
      <c r="A300" t="s">
        <v>547</v>
      </c>
      <c r="B300" t="s">
        <v>548</v>
      </c>
      <c r="C300" t="str">
        <f>VLOOKUP(A300,Benchmark!$O$3:$Q$500,3,FALSE)</f>
        <v>US Equity</v>
      </c>
      <c r="D300">
        <v>45</v>
      </c>
      <c r="E300">
        <v>11111118</v>
      </c>
      <c r="F300" t="s">
        <v>479</v>
      </c>
      <c r="G300" t="s">
        <v>479</v>
      </c>
      <c r="H300" s="1">
        <v>78.644999999999996</v>
      </c>
      <c r="I300" s="1">
        <v>3539.03</v>
      </c>
      <c r="J300" t="s">
        <v>26</v>
      </c>
      <c r="L300" t="s">
        <v>22</v>
      </c>
      <c r="M300">
        <v>8029345</v>
      </c>
      <c r="N300" s="3">
        <v>0</v>
      </c>
      <c r="O300" t="s">
        <v>394</v>
      </c>
    </row>
    <row r="301" spans="1:15">
      <c r="A301" t="s">
        <v>549</v>
      </c>
      <c r="B301" t="s">
        <v>550</v>
      </c>
      <c r="C301" t="str">
        <f>VLOOKUP(A301,Benchmark!$O$3:$Q$500,3,FALSE)</f>
        <v>US Equity</v>
      </c>
      <c r="D301">
        <v>6.0260999999999996</v>
      </c>
      <c r="E301">
        <v>11111118</v>
      </c>
      <c r="F301" t="s">
        <v>479</v>
      </c>
      <c r="G301" t="s">
        <v>479</v>
      </c>
      <c r="H301" s="1">
        <v>282.38</v>
      </c>
      <c r="I301" s="1">
        <v>1701.65</v>
      </c>
      <c r="J301" t="s">
        <v>26</v>
      </c>
      <c r="L301" t="s">
        <v>22</v>
      </c>
      <c r="M301">
        <v>8029345</v>
      </c>
      <c r="N301" s="3">
        <v>0</v>
      </c>
      <c r="O301" t="s">
        <v>401</v>
      </c>
    </row>
    <row r="302" spans="1:15">
      <c r="A302" t="s">
        <v>553</v>
      </c>
      <c r="B302" t="s">
        <v>554</v>
      </c>
      <c r="C302" t="str">
        <f>VLOOKUP(A302,Benchmark!$O$3:$Q$500,3,FALSE)</f>
        <v>Emerging</v>
      </c>
      <c r="D302">
        <v>53.636299999999999</v>
      </c>
      <c r="E302">
        <v>11111118</v>
      </c>
      <c r="F302" t="s">
        <v>479</v>
      </c>
      <c r="G302" t="s">
        <v>479</v>
      </c>
      <c r="H302" s="1">
        <v>94.265000000000001</v>
      </c>
      <c r="I302" s="1">
        <v>5056.03</v>
      </c>
      <c r="J302" t="s">
        <v>26</v>
      </c>
      <c r="L302" t="s">
        <v>22</v>
      </c>
      <c r="M302">
        <v>8029345</v>
      </c>
      <c r="N302" s="3">
        <v>1E-4</v>
      </c>
      <c r="O302" t="s">
        <v>408</v>
      </c>
    </row>
    <row r="303" spans="1:15">
      <c r="A303" t="s">
        <v>555</v>
      </c>
      <c r="B303" t="s">
        <v>556</v>
      </c>
      <c r="C303" t="str">
        <f>VLOOKUP(A303,Benchmark!$O$3:$Q$500,3,FALSE)</f>
        <v>Emerging</v>
      </c>
      <c r="D303">
        <v>59.256700000000002</v>
      </c>
      <c r="E303">
        <v>11111118</v>
      </c>
      <c r="F303" t="s">
        <v>479</v>
      </c>
      <c r="G303" t="s">
        <v>479</v>
      </c>
      <c r="H303" s="1">
        <v>395.25</v>
      </c>
      <c r="I303" s="1">
        <v>23421.21</v>
      </c>
      <c r="J303" t="s">
        <v>26</v>
      </c>
      <c r="L303" t="s">
        <v>22</v>
      </c>
      <c r="M303">
        <v>8029345</v>
      </c>
      <c r="N303" s="3">
        <v>2.9999999999999997E-4</v>
      </c>
      <c r="O303" t="s">
        <v>420</v>
      </c>
    </row>
    <row r="304" spans="1:15">
      <c r="A304" t="s">
        <v>557</v>
      </c>
      <c r="B304" t="s">
        <v>558</v>
      </c>
      <c r="C304" t="str">
        <f>VLOOKUP(A304,Benchmark!$O$3:$Q$500,3,FALSE)</f>
        <v>Emerging</v>
      </c>
      <c r="D304">
        <v>159</v>
      </c>
      <c r="E304">
        <v>11111118</v>
      </c>
      <c r="F304" t="s">
        <v>479</v>
      </c>
      <c r="G304" t="s">
        <v>479</v>
      </c>
      <c r="H304" s="1">
        <v>50.354999999999997</v>
      </c>
      <c r="I304" s="1">
        <v>8006.45</v>
      </c>
      <c r="J304" t="s">
        <v>24</v>
      </c>
      <c r="L304" t="s">
        <v>22</v>
      </c>
      <c r="M304">
        <v>8029345</v>
      </c>
      <c r="N304" s="3">
        <v>1E-4</v>
      </c>
      <c r="O304" t="s">
        <v>428</v>
      </c>
    </row>
    <row r="305" spans="1:15">
      <c r="A305" t="s">
        <v>559</v>
      </c>
      <c r="B305" t="s">
        <v>560</v>
      </c>
      <c r="C305" t="str">
        <f>VLOOKUP(A305,Benchmark!$O$3:$Q$500,3,FALSE)</f>
        <v>Intl</v>
      </c>
      <c r="D305">
        <v>28.2621</v>
      </c>
      <c r="E305">
        <v>11111118</v>
      </c>
      <c r="F305" t="s">
        <v>479</v>
      </c>
      <c r="G305" t="s">
        <v>479</v>
      </c>
      <c r="H305" s="1">
        <v>223.9</v>
      </c>
      <c r="I305" s="1">
        <v>6327.88</v>
      </c>
      <c r="J305" t="s">
        <v>26</v>
      </c>
      <c r="L305" t="s">
        <v>22</v>
      </c>
      <c r="M305">
        <v>8029345</v>
      </c>
      <c r="N305" s="3">
        <v>1E-4</v>
      </c>
      <c r="O305" t="s">
        <v>438</v>
      </c>
    </row>
    <row r="306" spans="1:15">
      <c r="A306" t="s">
        <v>561</v>
      </c>
      <c r="B306" t="s">
        <v>562</v>
      </c>
      <c r="C306" t="str">
        <f>VLOOKUP(A306,Benchmark!$O$3:$Q$500,3,FALSE)</f>
        <v>Intl</v>
      </c>
      <c r="D306">
        <v>74.020200000000003</v>
      </c>
      <c r="E306">
        <v>11111118</v>
      </c>
      <c r="F306" t="s">
        <v>479</v>
      </c>
      <c r="G306" t="s">
        <v>479</v>
      </c>
      <c r="H306" s="1">
        <v>80.459999999999994</v>
      </c>
      <c r="I306" s="1">
        <v>5955.67</v>
      </c>
      <c r="J306" t="s">
        <v>26</v>
      </c>
      <c r="L306" t="s">
        <v>22</v>
      </c>
      <c r="M306">
        <v>8029345</v>
      </c>
      <c r="N306" s="3">
        <v>1E-4</v>
      </c>
      <c r="O306" t="s">
        <v>444</v>
      </c>
    </row>
    <row r="307" spans="1:15">
      <c r="A307" t="s">
        <v>563</v>
      </c>
      <c r="B307" t="s">
        <v>564</v>
      </c>
      <c r="C307" t="str">
        <f>VLOOKUP(A307,Benchmark!$O$3:$Q$500,3,FALSE)</f>
        <v>Intl</v>
      </c>
      <c r="D307" s="2">
        <v>11000</v>
      </c>
      <c r="E307">
        <v>11111118</v>
      </c>
      <c r="F307" t="s">
        <v>479</v>
      </c>
      <c r="G307" t="s">
        <v>479</v>
      </c>
      <c r="H307" s="1">
        <v>28.41</v>
      </c>
      <c r="I307" s="1">
        <v>3125.1</v>
      </c>
      <c r="L307" t="s">
        <v>22</v>
      </c>
      <c r="M307">
        <v>8029345</v>
      </c>
      <c r="N307" s="3">
        <v>0</v>
      </c>
      <c r="O307" t="s">
        <v>23</v>
      </c>
    </row>
    <row r="308" spans="1:15">
      <c r="A308" t="s">
        <v>76</v>
      </c>
      <c r="B308" t="s">
        <v>565</v>
      </c>
      <c r="C308" t="str">
        <f>VLOOKUP(A308,Benchmark!$O$3:$Q$500,3,FALSE)</f>
        <v>Intl</v>
      </c>
      <c r="D308" s="2">
        <v>10000</v>
      </c>
      <c r="E308">
        <v>11111118</v>
      </c>
      <c r="F308" t="s">
        <v>479</v>
      </c>
      <c r="G308" t="s">
        <v>479</v>
      </c>
      <c r="H308" s="1">
        <v>96.935000000000002</v>
      </c>
      <c r="I308" s="1">
        <v>9693.5</v>
      </c>
      <c r="L308" t="s">
        <v>22</v>
      </c>
      <c r="M308">
        <v>8029345</v>
      </c>
      <c r="N308" s="3">
        <v>1E-4</v>
      </c>
      <c r="O308" t="s">
        <v>23</v>
      </c>
    </row>
    <row r="309" spans="1:15">
      <c r="A309" t="s">
        <v>150</v>
      </c>
      <c r="B309" t="s">
        <v>566</v>
      </c>
      <c r="C309" t="str">
        <f>VLOOKUP(A309,Benchmark!$O$3:$Q$500,3,FALSE)</f>
        <v>MMF</v>
      </c>
      <c r="D309" s="2">
        <v>32135.32</v>
      </c>
      <c r="E309">
        <v>11111118</v>
      </c>
      <c r="F309" t="s">
        <v>479</v>
      </c>
      <c r="G309" t="s">
        <v>479</v>
      </c>
      <c r="H309" s="1">
        <v>1</v>
      </c>
      <c r="I309" s="1">
        <v>32135.32</v>
      </c>
      <c r="J309" t="s">
        <v>26</v>
      </c>
      <c r="K309" t="s">
        <v>26</v>
      </c>
      <c r="L309" t="s">
        <v>22</v>
      </c>
      <c r="M309">
        <v>8029345</v>
      </c>
      <c r="N309" s="3">
        <v>4.0000000000000002E-4</v>
      </c>
      <c r="O309" t="s">
        <v>23</v>
      </c>
    </row>
    <row r="310" spans="1:15">
      <c r="A310" t="s">
        <v>29</v>
      </c>
      <c r="B310" t="s">
        <v>511</v>
      </c>
      <c r="C310" t="str">
        <f>VLOOKUP(A310,Benchmark!$O$3:$Q$500,3,FALSE)</f>
        <v>US Equity</v>
      </c>
      <c r="D310" s="2">
        <v>1010.1181</v>
      </c>
      <c r="E310">
        <v>11111119</v>
      </c>
      <c r="F310" t="s">
        <v>480</v>
      </c>
      <c r="G310" t="s">
        <v>480</v>
      </c>
      <c r="H310" s="1">
        <v>137.5301</v>
      </c>
      <c r="I310" s="1">
        <v>138921.64000000001</v>
      </c>
      <c r="J310" t="s">
        <v>26</v>
      </c>
      <c r="L310" t="s">
        <v>22</v>
      </c>
      <c r="M310">
        <v>8029345</v>
      </c>
      <c r="N310" s="3">
        <v>1.6999999999999999E-3</v>
      </c>
      <c r="O310" t="s">
        <v>162</v>
      </c>
    </row>
    <row r="311" spans="1:15">
      <c r="A311" t="s">
        <v>512</v>
      </c>
      <c r="B311" t="s">
        <v>513</v>
      </c>
      <c r="C311" t="str">
        <f>VLOOKUP(A311,Benchmark!$O$3:$Q$500,3,FALSE)</f>
        <v>US Equity</v>
      </c>
      <c r="D311">
        <v>900</v>
      </c>
      <c r="E311">
        <v>11111119</v>
      </c>
      <c r="F311" t="s">
        <v>480</v>
      </c>
      <c r="G311" t="s">
        <v>480</v>
      </c>
      <c r="H311" s="1">
        <v>97.09</v>
      </c>
      <c r="I311" s="1">
        <v>87381</v>
      </c>
      <c r="J311" t="s">
        <v>26</v>
      </c>
      <c r="L311" t="s">
        <v>22</v>
      </c>
      <c r="M311">
        <v>8029345</v>
      </c>
      <c r="N311" s="3">
        <v>1.1000000000000001E-3</v>
      </c>
      <c r="O311" t="s">
        <v>171</v>
      </c>
    </row>
    <row r="312" spans="1:15">
      <c r="A312" t="s">
        <v>514</v>
      </c>
      <c r="B312" t="s">
        <v>515</v>
      </c>
      <c r="C312" t="str">
        <f>VLOOKUP(A312,Benchmark!$O$3:$Q$500,3,FALSE)</f>
        <v>US Equity</v>
      </c>
      <c r="D312">
        <v>148</v>
      </c>
      <c r="E312">
        <v>11111119</v>
      </c>
      <c r="F312" t="s">
        <v>480</v>
      </c>
      <c r="G312" t="s">
        <v>480</v>
      </c>
      <c r="H312" s="1">
        <v>119.4722</v>
      </c>
      <c r="I312" s="1">
        <v>17681.89</v>
      </c>
      <c r="J312" t="s">
        <v>24</v>
      </c>
      <c r="L312" t="s">
        <v>22</v>
      </c>
      <c r="M312">
        <v>8029345</v>
      </c>
      <c r="N312" s="3">
        <v>2.0000000000000001E-4</v>
      </c>
      <c r="O312" t="s">
        <v>177</v>
      </c>
    </row>
    <row r="313" spans="1:15">
      <c r="A313" t="s">
        <v>516</v>
      </c>
      <c r="B313" t="s">
        <v>517</v>
      </c>
      <c r="C313" t="str">
        <f>VLOOKUP(A313,Benchmark!$O$3:$Q$500,3,FALSE)</f>
        <v>US Equity</v>
      </c>
      <c r="D313">
        <v>356.60340000000002</v>
      </c>
      <c r="E313">
        <v>11111119</v>
      </c>
      <c r="F313" t="s">
        <v>480</v>
      </c>
      <c r="G313" t="s">
        <v>480</v>
      </c>
      <c r="H313" s="1">
        <v>82.757900000000006</v>
      </c>
      <c r="I313" s="1">
        <v>29511.75</v>
      </c>
      <c r="J313" t="s">
        <v>26</v>
      </c>
      <c r="L313" t="s">
        <v>22</v>
      </c>
      <c r="M313">
        <v>8029345</v>
      </c>
      <c r="N313" s="3">
        <v>4.0000000000000002E-4</v>
      </c>
      <c r="O313" t="s">
        <v>182</v>
      </c>
    </row>
    <row r="314" spans="1:15">
      <c r="A314" t="s">
        <v>518</v>
      </c>
      <c r="B314" t="s">
        <v>519</v>
      </c>
      <c r="C314" t="str">
        <f>VLOOKUP(A314,Benchmark!$O$3:$Q$500,3,FALSE)</f>
        <v>US Equity</v>
      </c>
      <c r="D314">
        <v>303</v>
      </c>
      <c r="E314">
        <v>11111119</v>
      </c>
      <c r="F314" t="s">
        <v>480</v>
      </c>
      <c r="G314" t="s">
        <v>480</v>
      </c>
      <c r="H314" s="1">
        <v>135.44999999999999</v>
      </c>
      <c r="I314" s="1">
        <v>41041.35</v>
      </c>
      <c r="J314" t="s">
        <v>24</v>
      </c>
      <c r="L314" t="s">
        <v>22</v>
      </c>
      <c r="M314">
        <v>8029345</v>
      </c>
      <c r="N314" s="3">
        <v>5.0000000000000001E-4</v>
      </c>
      <c r="O314" t="s">
        <v>191</v>
      </c>
    </row>
    <row r="315" spans="1:15">
      <c r="A315" t="s">
        <v>520</v>
      </c>
      <c r="B315" t="s">
        <v>521</v>
      </c>
      <c r="C315" t="str">
        <f>VLOOKUP(A315,Benchmark!$O$3:$Q$500,3,FALSE)</f>
        <v>US Equity</v>
      </c>
      <c r="D315">
        <v>12</v>
      </c>
      <c r="E315">
        <v>11111119</v>
      </c>
      <c r="F315" t="s">
        <v>480</v>
      </c>
      <c r="G315" t="s">
        <v>480</v>
      </c>
      <c r="H315" s="1">
        <v>2342.4175</v>
      </c>
      <c r="I315" s="1">
        <v>28109.01</v>
      </c>
      <c r="J315" t="s">
        <v>26</v>
      </c>
      <c r="L315" t="s">
        <v>22</v>
      </c>
      <c r="M315">
        <v>8029345</v>
      </c>
      <c r="N315" s="3">
        <v>2.9999999999999997E-4</v>
      </c>
      <c r="O315" t="s">
        <v>196</v>
      </c>
    </row>
    <row r="316" spans="1:15">
      <c r="A316" t="s">
        <v>145</v>
      </c>
      <c r="B316" t="s">
        <v>522</v>
      </c>
      <c r="C316" t="str">
        <f>VLOOKUP(A316,Benchmark!$O$3:$Q$500,3,FALSE)</f>
        <v>US Equity</v>
      </c>
      <c r="D316">
        <v>34.297800000000002</v>
      </c>
      <c r="E316">
        <v>11111119</v>
      </c>
      <c r="F316" t="s">
        <v>480</v>
      </c>
      <c r="G316" t="s">
        <v>480</v>
      </c>
      <c r="H316" s="1">
        <v>741.19</v>
      </c>
      <c r="I316" s="1">
        <v>25421.19</v>
      </c>
      <c r="J316" t="s">
        <v>26</v>
      </c>
      <c r="L316" t="s">
        <v>22</v>
      </c>
      <c r="M316">
        <v>8029345</v>
      </c>
      <c r="N316" s="3">
        <v>2.9999999999999997E-4</v>
      </c>
      <c r="O316" t="s">
        <v>202</v>
      </c>
    </row>
    <row r="317" spans="1:15">
      <c r="A317" t="s">
        <v>523</v>
      </c>
      <c r="B317" t="s">
        <v>524</v>
      </c>
      <c r="C317" t="str">
        <f>VLOOKUP(A317,Benchmark!$O$3:$Q$500,3,FALSE)</f>
        <v>US Equity</v>
      </c>
      <c r="D317">
        <v>72.652699999999996</v>
      </c>
      <c r="E317">
        <v>11111119</v>
      </c>
      <c r="F317" t="s">
        <v>480</v>
      </c>
      <c r="G317" t="s">
        <v>480</v>
      </c>
      <c r="H317" s="1">
        <v>309.19900000000001</v>
      </c>
      <c r="I317" s="1">
        <v>22464.14</v>
      </c>
      <c r="J317" t="s">
        <v>26</v>
      </c>
      <c r="L317" t="s">
        <v>22</v>
      </c>
      <c r="M317">
        <v>8029345</v>
      </c>
      <c r="N317" s="3">
        <v>2.9999999999999997E-4</v>
      </c>
      <c r="O317" t="s">
        <v>208</v>
      </c>
    </row>
    <row r="318" spans="1:15">
      <c r="A318" t="s">
        <v>32</v>
      </c>
      <c r="B318" t="s">
        <v>525</v>
      </c>
      <c r="C318" t="str">
        <f>VLOOKUP(A318,Benchmark!$O$3:$Q$500,3,FALSE)</f>
        <v>US Equity</v>
      </c>
      <c r="D318">
        <v>174</v>
      </c>
      <c r="E318">
        <v>11111119</v>
      </c>
      <c r="F318" t="s">
        <v>480</v>
      </c>
      <c r="G318" t="s">
        <v>480</v>
      </c>
      <c r="H318" s="1">
        <v>273.65499999999997</v>
      </c>
      <c r="I318" s="1">
        <v>47615.97</v>
      </c>
      <c r="J318" t="s">
        <v>24</v>
      </c>
      <c r="L318" t="s">
        <v>22</v>
      </c>
      <c r="M318">
        <v>8029345</v>
      </c>
      <c r="N318" s="3">
        <v>5.9999999999999995E-4</v>
      </c>
      <c r="O318" t="s">
        <v>217</v>
      </c>
    </row>
    <row r="319" spans="1:15">
      <c r="A319" t="s">
        <v>526</v>
      </c>
      <c r="B319" t="s">
        <v>527</v>
      </c>
      <c r="C319" t="str">
        <f>VLOOKUP(A319,Benchmark!$O$3:$Q$500,3,FALSE)</f>
        <v>US Equity</v>
      </c>
      <c r="D319">
        <v>411.06709999999998</v>
      </c>
      <c r="E319">
        <v>11111119</v>
      </c>
      <c r="F319" t="s">
        <v>480</v>
      </c>
      <c r="G319" t="s">
        <v>480</v>
      </c>
      <c r="H319" s="1">
        <v>67.87</v>
      </c>
      <c r="I319" s="1">
        <v>27899.119999999999</v>
      </c>
      <c r="J319" t="s">
        <v>26</v>
      </c>
      <c r="L319" t="s">
        <v>22</v>
      </c>
      <c r="M319">
        <v>8029345</v>
      </c>
      <c r="N319" s="3">
        <v>2.9999999999999997E-4</v>
      </c>
      <c r="O319" t="s">
        <v>224</v>
      </c>
    </row>
    <row r="320" spans="1:15">
      <c r="A320" t="s">
        <v>528</v>
      </c>
      <c r="B320" t="s">
        <v>529</v>
      </c>
      <c r="C320" t="str">
        <f>VLOOKUP(A320,Benchmark!$O$3:$Q$500,3,FALSE)</f>
        <v>US Equity</v>
      </c>
      <c r="D320" s="2">
        <v>2421.6680999999999</v>
      </c>
      <c r="E320">
        <v>11111119</v>
      </c>
      <c r="F320" t="s">
        <v>480</v>
      </c>
      <c r="G320" t="s">
        <v>480</v>
      </c>
      <c r="H320" s="1">
        <v>32.72</v>
      </c>
      <c r="I320" s="1">
        <v>79236.98</v>
      </c>
      <c r="J320" t="s">
        <v>26</v>
      </c>
      <c r="L320" t="s">
        <v>22</v>
      </c>
      <c r="M320">
        <v>8029345</v>
      </c>
      <c r="N320" s="3">
        <v>1E-3</v>
      </c>
      <c r="O320" t="s">
        <v>232</v>
      </c>
    </row>
    <row r="321" spans="1:15">
      <c r="A321" t="s">
        <v>530</v>
      </c>
      <c r="B321" t="s">
        <v>531</v>
      </c>
      <c r="C321" t="str">
        <f>VLOOKUP(A321,Benchmark!$O$3:$Q$500,3,FALSE)</f>
        <v>US Equity</v>
      </c>
      <c r="D321" s="2">
        <v>5248.4530999999997</v>
      </c>
      <c r="E321">
        <v>11111119</v>
      </c>
      <c r="F321" t="s">
        <v>480</v>
      </c>
      <c r="G321" t="s">
        <v>480</v>
      </c>
      <c r="H321" s="1">
        <v>29.2</v>
      </c>
      <c r="I321" s="1">
        <v>153254.82999999999</v>
      </c>
      <c r="J321" t="s">
        <v>26</v>
      </c>
      <c r="L321" t="s">
        <v>22</v>
      </c>
      <c r="M321">
        <v>8029345</v>
      </c>
      <c r="N321" s="3">
        <v>1.9E-3</v>
      </c>
      <c r="O321" t="s">
        <v>241</v>
      </c>
    </row>
    <row r="322" spans="1:15">
      <c r="A322" t="s">
        <v>532</v>
      </c>
      <c r="B322" t="s">
        <v>533</v>
      </c>
      <c r="C322" t="str">
        <f>VLOOKUP(A322,Benchmark!$O$3:$Q$500,3,FALSE)</f>
        <v>US Equity</v>
      </c>
      <c r="D322">
        <v>348.09649999999999</v>
      </c>
      <c r="E322">
        <v>11111119</v>
      </c>
      <c r="F322" t="s">
        <v>480</v>
      </c>
      <c r="G322" t="s">
        <v>480</v>
      </c>
      <c r="H322" s="1">
        <v>147.56</v>
      </c>
      <c r="I322" s="1">
        <v>51365.120000000003</v>
      </c>
      <c r="J322" t="s">
        <v>26</v>
      </c>
      <c r="L322" t="s">
        <v>22</v>
      </c>
      <c r="M322">
        <v>8029345</v>
      </c>
      <c r="N322" s="3">
        <v>5.9999999999999995E-4</v>
      </c>
      <c r="O322" t="s">
        <v>249</v>
      </c>
    </row>
    <row r="323" spans="1:15">
      <c r="A323" t="s">
        <v>53</v>
      </c>
      <c r="B323" t="s">
        <v>534</v>
      </c>
      <c r="C323" t="str">
        <f>VLOOKUP(A323,Benchmark!$O$3:$Q$500,3,FALSE)</f>
        <v>US Equity</v>
      </c>
      <c r="D323" s="2">
        <v>2605.8431999999998</v>
      </c>
      <c r="E323">
        <v>11111119</v>
      </c>
      <c r="F323" t="s">
        <v>480</v>
      </c>
      <c r="G323" t="s">
        <v>480</v>
      </c>
      <c r="H323" s="1">
        <v>32.414999999999999</v>
      </c>
      <c r="I323" s="1">
        <v>84468.41</v>
      </c>
      <c r="J323" t="s">
        <v>26</v>
      </c>
      <c r="L323" t="s">
        <v>22</v>
      </c>
      <c r="M323">
        <v>8029345</v>
      </c>
      <c r="N323" s="3">
        <v>1.1000000000000001E-3</v>
      </c>
      <c r="O323" t="s">
        <v>257</v>
      </c>
    </row>
    <row r="324" spans="1:15">
      <c r="A324" t="s">
        <v>52</v>
      </c>
      <c r="B324" t="s">
        <v>535</v>
      </c>
      <c r="C324" t="str">
        <f>VLOOKUP(A324,Benchmark!$O$3:$Q$500,3,FALSE)</f>
        <v>US Equity</v>
      </c>
      <c r="D324">
        <v>580</v>
      </c>
      <c r="E324">
        <v>11111119</v>
      </c>
      <c r="F324" t="s">
        <v>480</v>
      </c>
      <c r="G324" t="s">
        <v>480</v>
      </c>
      <c r="H324" s="1">
        <v>97.79</v>
      </c>
      <c r="I324" s="1">
        <v>56718.2</v>
      </c>
      <c r="J324" t="s">
        <v>26</v>
      </c>
      <c r="L324" t="s">
        <v>22</v>
      </c>
      <c r="M324">
        <v>8029345</v>
      </c>
      <c r="N324" s="3">
        <v>6.9999999999999999E-4</v>
      </c>
      <c r="O324" t="s">
        <v>268</v>
      </c>
    </row>
    <row r="325" spans="1:15">
      <c r="A325" t="s">
        <v>149</v>
      </c>
      <c r="B325" t="s">
        <v>536</v>
      </c>
      <c r="C325" t="str">
        <f>VLOOKUP(A325,Benchmark!$O$3:$Q$500,3,FALSE)</f>
        <v>US Equity</v>
      </c>
      <c r="D325">
        <v>512</v>
      </c>
      <c r="E325">
        <v>11111119</v>
      </c>
      <c r="F325" t="s">
        <v>480</v>
      </c>
      <c r="G325" t="s">
        <v>480</v>
      </c>
      <c r="H325" s="1">
        <v>44.49</v>
      </c>
      <c r="I325" s="1">
        <v>22778.880000000001</v>
      </c>
      <c r="J325" t="s">
        <v>24</v>
      </c>
      <c r="L325" t="s">
        <v>22</v>
      </c>
      <c r="M325">
        <v>8029345</v>
      </c>
      <c r="N325" s="3">
        <v>2.9999999999999997E-4</v>
      </c>
      <c r="O325" t="s">
        <v>273</v>
      </c>
    </row>
    <row r="326" spans="1:15">
      <c r="A326" t="s">
        <v>31</v>
      </c>
      <c r="B326" t="s">
        <v>537</v>
      </c>
      <c r="C326" t="str">
        <f>VLOOKUP(A326,Benchmark!$O$3:$Q$500,3,FALSE)</f>
        <v>US Equity</v>
      </c>
      <c r="D326">
        <v>49</v>
      </c>
      <c r="E326">
        <v>11111119</v>
      </c>
      <c r="F326" t="s">
        <v>480</v>
      </c>
      <c r="G326" t="s">
        <v>480</v>
      </c>
      <c r="H326" s="1">
        <v>495.39</v>
      </c>
      <c r="I326" s="1">
        <v>24274.11</v>
      </c>
      <c r="J326" t="s">
        <v>24</v>
      </c>
      <c r="L326" t="s">
        <v>22</v>
      </c>
      <c r="M326">
        <v>8029345</v>
      </c>
      <c r="N326" s="3">
        <v>2.9999999999999997E-4</v>
      </c>
      <c r="O326" t="s">
        <v>281</v>
      </c>
    </row>
    <row r="327" spans="1:15">
      <c r="A327" t="s">
        <v>538</v>
      </c>
      <c r="B327" t="s">
        <v>539</v>
      </c>
      <c r="C327" t="str">
        <f>VLOOKUP(A327,Benchmark!$O$3:$Q$500,3,FALSE)</f>
        <v>US Equity</v>
      </c>
      <c r="D327" s="2">
        <v>12409.1</v>
      </c>
      <c r="E327">
        <v>11111119</v>
      </c>
      <c r="F327" t="s">
        <v>480</v>
      </c>
      <c r="G327" t="s">
        <v>480</v>
      </c>
      <c r="H327" s="1">
        <v>51.395000000000003</v>
      </c>
      <c r="I327" s="1">
        <v>637765.68999999994</v>
      </c>
      <c r="J327" t="s">
        <v>26</v>
      </c>
      <c r="L327" t="s">
        <v>22</v>
      </c>
      <c r="M327">
        <v>8029345</v>
      </c>
      <c r="N327" s="3">
        <v>7.9000000000000008E-3</v>
      </c>
      <c r="O327" t="s">
        <v>285</v>
      </c>
    </row>
    <row r="328" spans="1:15">
      <c r="A328" t="s">
        <v>540</v>
      </c>
      <c r="B328" t="s">
        <v>541</v>
      </c>
      <c r="C328" t="str">
        <f>VLOOKUP(A328,Benchmark!$O$3:$Q$500,3,FALSE)</f>
        <v>US Equity</v>
      </c>
      <c r="D328">
        <v>164</v>
      </c>
      <c r="E328">
        <v>11111119</v>
      </c>
      <c r="F328" t="s">
        <v>480</v>
      </c>
      <c r="G328" t="s">
        <v>480</v>
      </c>
      <c r="H328" s="1">
        <v>223.166</v>
      </c>
      <c r="I328" s="1">
        <v>36599.22</v>
      </c>
      <c r="J328" t="s">
        <v>26</v>
      </c>
      <c r="L328" t="s">
        <v>22</v>
      </c>
      <c r="M328">
        <v>8029345</v>
      </c>
      <c r="N328" s="3">
        <v>5.0000000000000001E-4</v>
      </c>
      <c r="O328" t="s">
        <v>295</v>
      </c>
    </row>
    <row r="329" spans="1:15">
      <c r="A329" t="s">
        <v>542</v>
      </c>
      <c r="B329" t="s">
        <v>543</v>
      </c>
      <c r="C329" t="str">
        <f>VLOOKUP(A329,Benchmark!$O$3:$Q$500,3,FALSE)</f>
        <v>US Equity</v>
      </c>
      <c r="D329">
        <v>144.4162</v>
      </c>
      <c r="E329">
        <v>11111119</v>
      </c>
      <c r="F329" t="s">
        <v>480</v>
      </c>
      <c r="G329" t="s">
        <v>480</v>
      </c>
      <c r="H329" s="1">
        <v>184.70500000000001</v>
      </c>
      <c r="I329" s="1">
        <v>26674.39</v>
      </c>
      <c r="J329" t="s">
        <v>26</v>
      </c>
      <c r="L329" t="s">
        <v>22</v>
      </c>
      <c r="M329">
        <v>8029345</v>
      </c>
      <c r="N329" s="3">
        <v>2.9999999999999997E-4</v>
      </c>
      <c r="O329" t="s">
        <v>301</v>
      </c>
    </row>
    <row r="330" spans="1:15">
      <c r="A330" t="s">
        <v>544</v>
      </c>
      <c r="B330" t="s">
        <v>545</v>
      </c>
      <c r="C330" t="str">
        <f>VLOOKUP(A330,Benchmark!$O$3:$Q$500,3,FALSE)</f>
        <v>US Equity</v>
      </c>
      <c r="D330">
        <v>194.52199999999999</v>
      </c>
      <c r="E330">
        <v>11111119</v>
      </c>
      <c r="F330" t="s">
        <v>480</v>
      </c>
      <c r="G330" t="s">
        <v>480</v>
      </c>
      <c r="H330" s="1">
        <v>134.89500000000001</v>
      </c>
      <c r="I330" s="1">
        <v>26240.05</v>
      </c>
      <c r="J330" t="s">
        <v>26</v>
      </c>
      <c r="L330" t="s">
        <v>22</v>
      </c>
      <c r="M330">
        <v>8029345</v>
      </c>
      <c r="N330" s="3">
        <v>2.9999999999999997E-4</v>
      </c>
      <c r="O330" t="s">
        <v>310</v>
      </c>
    </row>
    <row r="331" spans="1:15">
      <c r="A331" t="s">
        <v>34</v>
      </c>
      <c r="B331" t="s">
        <v>546</v>
      </c>
      <c r="C331" t="str">
        <f>VLOOKUP(A331,Benchmark!$O$3:$Q$500,3,FALSE)</f>
        <v>US Equity</v>
      </c>
      <c r="D331">
        <v>96</v>
      </c>
      <c r="E331">
        <v>11111119</v>
      </c>
      <c r="F331" t="s">
        <v>480</v>
      </c>
      <c r="G331" t="s">
        <v>480</v>
      </c>
      <c r="H331" s="1">
        <v>327.96</v>
      </c>
      <c r="I331" s="1">
        <v>31484.16</v>
      </c>
      <c r="J331" t="s">
        <v>24</v>
      </c>
      <c r="L331" t="s">
        <v>22</v>
      </c>
      <c r="M331">
        <v>8029345</v>
      </c>
      <c r="N331" s="3">
        <v>4.0000000000000002E-4</v>
      </c>
      <c r="O331" t="s">
        <v>318</v>
      </c>
    </row>
    <row r="332" spans="1:15">
      <c r="A332" t="s">
        <v>547</v>
      </c>
      <c r="B332" t="s">
        <v>548</v>
      </c>
      <c r="C332" t="str">
        <f>VLOOKUP(A332,Benchmark!$O$3:$Q$500,3,FALSE)</f>
        <v>US Equity</v>
      </c>
      <c r="D332">
        <v>39.511400000000002</v>
      </c>
      <c r="E332">
        <v>11111119</v>
      </c>
      <c r="F332" t="s">
        <v>480</v>
      </c>
      <c r="G332" t="s">
        <v>480</v>
      </c>
      <c r="H332" s="1">
        <v>442.5</v>
      </c>
      <c r="I332" s="1">
        <v>17483.79</v>
      </c>
      <c r="J332" t="s">
        <v>26</v>
      </c>
      <c r="L332" t="s">
        <v>22</v>
      </c>
      <c r="M332">
        <v>8029345</v>
      </c>
      <c r="N332" s="3">
        <v>2.0000000000000001E-4</v>
      </c>
      <c r="O332" t="s">
        <v>327</v>
      </c>
    </row>
    <row r="333" spans="1:15">
      <c r="A333" t="s">
        <v>549</v>
      </c>
      <c r="B333" t="s">
        <v>550</v>
      </c>
      <c r="C333" t="str">
        <f>VLOOKUP(A333,Benchmark!$O$3:$Q$500,3,FALSE)</f>
        <v>US Equity</v>
      </c>
      <c r="D333">
        <v>675.91359999999997</v>
      </c>
      <c r="E333">
        <v>11111119</v>
      </c>
      <c r="F333" t="s">
        <v>480</v>
      </c>
      <c r="G333" t="s">
        <v>480</v>
      </c>
      <c r="H333" s="1">
        <v>125.45</v>
      </c>
      <c r="I333" s="1">
        <v>84793.36</v>
      </c>
      <c r="J333" t="s">
        <v>26</v>
      </c>
      <c r="L333" t="s">
        <v>22</v>
      </c>
      <c r="M333">
        <v>8029345</v>
      </c>
      <c r="N333" s="3">
        <v>1.1000000000000001E-3</v>
      </c>
      <c r="O333" t="s">
        <v>330</v>
      </c>
    </row>
    <row r="334" spans="1:15">
      <c r="A334" t="s">
        <v>553</v>
      </c>
      <c r="B334" t="s">
        <v>554</v>
      </c>
      <c r="C334" t="str">
        <f>VLOOKUP(A334,Benchmark!$O$3:$Q$500,3,FALSE)</f>
        <v>Emerging</v>
      </c>
      <c r="D334">
        <v>366.37560000000002</v>
      </c>
      <c r="E334">
        <v>11111119</v>
      </c>
      <c r="F334" t="s">
        <v>480</v>
      </c>
      <c r="G334" t="s">
        <v>480</v>
      </c>
      <c r="H334" s="1">
        <v>240.23</v>
      </c>
      <c r="I334" s="1">
        <v>88014.41</v>
      </c>
      <c r="J334" t="s">
        <v>26</v>
      </c>
      <c r="L334" t="s">
        <v>22</v>
      </c>
      <c r="M334">
        <v>8029345</v>
      </c>
      <c r="N334" s="3">
        <v>1.1000000000000001E-3</v>
      </c>
      <c r="O334" t="s">
        <v>338</v>
      </c>
    </row>
    <row r="335" spans="1:15">
      <c r="A335" t="s">
        <v>555</v>
      </c>
      <c r="B335" t="s">
        <v>556</v>
      </c>
      <c r="C335" t="str">
        <f>VLOOKUP(A335,Benchmark!$O$3:$Q$500,3,FALSE)</f>
        <v>Emerging</v>
      </c>
      <c r="D335">
        <v>842</v>
      </c>
      <c r="E335">
        <v>11111119</v>
      </c>
      <c r="F335" t="s">
        <v>480</v>
      </c>
      <c r="G335" t="s">
        <v>480</v>
      </c>
      <c r="H335" s="1">
        <v>27.05</v>
      </c>
      <c r="I335" s="1">
        <v>22776.1</v>
      </c>
      <c r="J335" t="s">
        <v>24</v>
      </c>
      <c r="L335" t="s">
        <v>22</v>
      </c>
      <c r="M335">
        <v>8029345</v>
      </c>
      <c r="N335" s="3">
        <v>2.9999999999999997E-4</v>
      </c>
      <c r="O335" t="s">
        <v>347</v>
      </c>
    </row>
    <row r="336" spans="1:15">
      <c r="A336" t="s">
        <v>557</v>
      </c>
      <c r="B336" t="s">
        <v>558</v>
      </c>
      <c r="C336" t="str">
        <f>VLOOKUP(A336,Benchmark!$O$3:$Q$500,3,FALSE)</f>
        <v>Emerging</v>
      </c>
      <c r="D336">
        <v>203.29</v>
      </c>
      <c r="E336">
        <v>11111119</v>
      </c>
      <c r="F336" t="s">
        <v>480</v>
      </c>
      <c r="G336" t="s">
        <v>480</v>
      </c>
      <c r="H336" s="1">
        <v>126.08499999999999</v>
      </c>
      <c r="I336" s="1">
        <v>25631.82</v>
      </c>
      <c r="J336" t="s">
        <v>26</v>
      </c>
      <c r="L336" t="s">
        <v>22</v>
      </c>
      <c r="M336">
        <v>8029345</v>
      </c>
      <c r="N336" s="3">
        <v>2.9999999999999997E-4</v>
      </c>
      <c r="O336" t="s">
        <v>355</v>
      </c>
    </row>
    <row r="337" spans="1:15">
      <c r="A337" t="s">
        <v>559</v>
      </c>
      <c r="B337" t="s">
        <v>560</v>
      </c>
      <c r="C337" t="str">
        <f>VLOOKUP(A337,Benchmark!$O$3:$Q$500,3,FALSE)</f>
        <v>Intl</v>
      </c>
      <c r="D337">
        <v>288</v>
      </c>
      <c r="E337">
        <v>11111119</v>
      </c>
      <c r="F337" t="s">
        <v>480</v>
      </c>
      <c r="G337" t="s">
        <v>480</v>
      </c>
      <c r="H337" s="1">
        <v>145.91</v>
      </c>
      <c r="I337" s="1">
        <v>42022.080000000002</v>
      </c>
      <c r="J337" t="s">
        <v>26</v>
      </c>
      <c r="L337" t="s">
        <v>22</v>
      </c>
      <c r="M337">
        <v>8029345</v>
      </c>
      <c r="N337" s="3">
        <v>5.0000000000000001E-4</v>
      </c>
      <c r="O337" t="s">
        <v>362</v>
      </c>
    </row>
    <row r="338" spans="1:15">
      <c r="A338" t="s">
        <v>561</v>
      </c>
      <c r="B338" t="s">
        <v>562</v>
      </c>
      <c r="C338" t="str">
        <f>VLOOKUP(A338,Benchmark!$O$3:$Q$500,3,FALSE)</f>
        <v>Intl</v>
      </c>
      <c r="D338" s="2">
        <v>1284.9195999999999</v>
      </c>
      <c r="E338">
        <v>11111119</v>
      </c>
      <c r="F338" t="s">
        <v>480</v>
      </c>
      <c r="G338" t="s">
        <v>480</v>
      </c>
      <c r="H338" s="1">
        <v>20.335000000000001</v>
      </c>
      <c r="I338" s="1">
        <v>26128.84</v>
      </c>
      <c r="J338" t="s">
        <v>26</v>
      </c>
      <c r="L338" t="s">
        <v>22</v>
      </c>
      <c r="M338">
        <v>8029345</v>
      </c>
      <c r="N338" s="3">
        <v>2.9999999999999997E-4</v>
      </c>
      <c r="O338" t="s">
        <v>367</v>
      </c>
    </row>
    <row r="339" spans="1:15">
      <c r="A339" t="s">
        <v>563</v>
      </c>
      <c r="B339" t="s">
        <v>564</v>
      </c>
      <c r="C339" t="str">
        <f>VLOOKUP(A339,Benchmark!$O$3:$Q$500,3,FALSE)</f>
        <v>Intl</v>
      </c>
      <c r="D339">
        <v>879.89779999999996</v>
      </c>
      <c r="E339">
        <v>11111119</v>
      </c>
      <c r="F339" t="s">
        <v>480</v>
      </c>
      <c r="G339" t="s">
        <v>480</v>
      </c>
      <c r="H339" s="1">
        <v>40.42</v>
      </c>
      <c r="I339" s="1">
        <v>35565.47</v>
      </c>
      <c r="J339" t="s">
        <v>26</v>
      </c>
      <c r="L339" t="s">
        <v>22</v>
      </c>
      <c r="M339">
        <v>8029345</v>
      </c>
      <c r="N339" s="3">
        <v>4.0000000000000002E-4</v>
      </c>
      <c r="O339" t="s">
        <v>375</v>
      </c>
    </row>
    <row r="340" spans="1:15">
      <c r="A340" t="s">
        <v>76</v>
      </c>
      <c r="B340" t="s">
        <v>565</v>
      </c>
      <c r="C340" t="str">
        <f>VLOOKUP(A340,Benchmark!$O$3:$Q$500,3,FALSE)</f>
        <v>Intl</v>
      </c>
      <c r="D340">
        <v>83</v>
      </c>
      <c r="E340">
        <v>11111119</v>
      </c>
      <c r="F340" t="s">
        <v>480</v>
      </c>
      <c r="G340" t="s">
        <v>480</v>
      </c>
      <c r="H340" s="1">
        <v>288.79000000000002</v>
      </c>
      <c r="I340" s="1">
        <v>23969.57</v>
      </c>
      <c r="J340" t="s">
        <v>24</v>
      </c>
      <c r="L340" t="s">
        <v>22</v>
      </c>
      <c r="M340">
        <v>8029345</v>
      </c>
      <c r="N340" s="3">
        <v>2.9999999999999997E-4</v>
      </c>
      <c r="O340" t="s">
        <v>385</v>
      </c>
    </row>
    <row r="341" spans="1:15">
      <c r="A341" t="s">
        <v>150</v>
      </c>
      <c r="B341" t="s">
        <v>566</v>
      </c>
      <c r="C341" t="str">
        <f>VLOOKUP(A341,Benchmark!$O$3:$Q$500,3,FALSE)</f>
        <v>MMF</v>
      </c>
      <c r="D341">
        <v>217</v>
      </c>
      <c r="E341">
        <v>11111119</v>
      </c>
      <c r="F341" t="s">
        <v>480</v>
      </c>
      <c r="G341" t="s">
        <v>480</v>
      </c>
      <c r="H341" s="1">
        <v>78.644999999999996</v>
      </c>
      <c r="I341" s="1">
        <v>17065.97</v>
      </c>
      <c r="J341" t="s">
        <v>26</v>
      </c>
      <c r="L341" t="s">
        <v>22</v>
      </c>
      <c r="M341">
        <v>8029345</v>
      </c>
      <c r="N341" s="3">
        <v>2.0000000000000001E-4</v>
      </c>
      <c r="O341" t="s">
        <v>393</v>
      </c>
    </row>
    <row r="342" spans="1:15">
      <c r="A342" t="s">
        <v>567</v>
      </c>
      <c r="B342" t="s">
        <v>568</v>
      </c>
      <c r="C342" t="str">
        <f>VLOOKUP(A342,Benchmark!$O$3:$Q$500,3,FALSE)</f>
        <v>Bond</v>
      </c>
      <c r="D342">
        <v>41.178600000000003</v>
      </c>
      <c r="E342">
        <v>11111119</v>
      </c>
      <c r="F342" t="s">
        <v>480</v>
      </c>
      <c r="G342" t="s">
        <v>480</v>
      </c>
      <c r="H342" s="1">
        <v>282.38</v>
      </c>
      <c r="I342" s="1">
        <v>11628.01</v>
      </c>
      <c r="J342" t="s">
        <v>26</v>
      </c>
      <c r="L342" t="s">
        <v>22</v>
      </c>
      <c r="M342">
        <v>8029345</v>
      </c>
      <c r="N342" s="3">
        <v>1E-4</v>
      </c>
      <c r="O342" t="s">
        <v>400</v>
      </c>
    </row>
    <row r="343" spans="1:15">
      <c r="A343" t="s">
        <v>569</v>
      </c>
      <c r="B343" t="s">
        <v>570</v>
      </c>
      <c r="C343" t="str">
        <f>VLOOKUP(A343,Benchmark!$O$3:$Q$500,3,FALSE)</f>
        <v>Bond</v>
      </c>
      <c r="D343">
        <v>340.03390000000002</v>
      </c>
      <c r="E343">
        <v>11111119</v>
      </c>
      <c r="F343" t="s">
        <v>480</v>
      </c>
      <c r="G343" t="s">
        <v>480</v>
      </c>
      <c r="H343" s="1">
        <v>94.265000000000001</v>
      </c>
      <c r="I343" s="1">
        <v>32053.3</v>
      </c>
      <c r="J343" t="s">
        <v>26</v>
      </c>
      <c r="L343" t="s">
        <v>22</v>
      </c>
      <c r="M343">
        <v>8029345</v>
      </c>
      <c r="N343" s="3">
        <v>4.0000000000000002E-4</v>
      </c>
      <c r="O343" t="s">
        <v>407</v>
      </c>
    </row>
    <row r="344" spans="1:15">
      <c r="A344" t="s">
        <v>571</v>
      </c>
      <c r="B344" t="s">
        <v>572</v>
      </c>
      <c r="C344" t="str">
        <f>VLOOKUP(A344,Benchmark!$O$3:$Q$500,3,FALSE)</f>
        <v>Bond</v>
      </c>
      <c r="D344" s="2">
        <v>5283</v>
      </c>
      <c r="E344">
        <v>11111119</v>
      </c>
      <c r="F344" t="s">
        <v>480</v>
      </c>
      <c r="G344" t="s">
        <v>480</v>
      </c>
      <c r="H344" s="1">
        <v>24.89</v>
      </c>
      <c r="I344" s="1">
        <v>131493.87</v>
      </c>
      <c r="J344" t="s">
        <v>24</v>
      </c>
      <c r="L344" t="s">
        <v>22</v>
      </c>
      <c r="M344">
        <v>8029345</v>
      </c>
      <c r="N344" s="3">
        <v>1.6000000000000001E-3</v>
      </c>
      <c r="O344" t="s">
        <v>414</v>
      </c>
    </row>
    <row r="345" spans="1:15">
      <c r="A345" t="s">
        <v>573</v>
      </c>
      <c r="B345" t="s">
        <v>574</v>
      </c>
      <c r="C345" t="str">
        <f>VLOOKUP(A345,Benchmark!$O$3:$Q$500,3,FALSE)</f>
        <v>Bond</v>
      </c>
      <c r="D345">
        <v>545.2482</v>
      </c>
      <c r="E345">
        <v>11111119</v>
      </c>
      <c r="F345" t="s">
        <v>480</v>
      </c>
      <c r="G345" t="s">
        <v>480</v>
      </c>
      <c r="H345" s="1">
        <v>395.25</v>
      </c>
      <c r="I345" s="1">
        <v>215509.35</v>
      </c>
      <c r="J345" t="s">
        <v>26</v>
      </c>
      <c r="L345" t="s">
        <v>22</v>
      </c>
      <c r="M345">
        <v>8029345</v>
      </c>
      <c r="N345" s="3">
        <v>2.7000000000000001E-3</v>
      </c>
      <c r="O345" t="s">
        <v>419</v>
      </c>
    </row>
    <row r="346" spans="1:15">
      <c r="A346" t="s">
        <v>78</v>
      </c>
      <c r="B346" t="s">
        <v>79</v>
      </c>
      <c r="C346" t="str">
        <f>VLOOKUP(A346,Benchmark!$O$3:$Q$500,3,FALSE)</f>
        <v>US ETF</v>
      </c>
      <c r="D346">
        <v>534</v>
      </c>
      <c r="E346">
        <v>11111119</v>
      </c>
      <c r="F346" t="s">
        <v>480</v>
      </c>
      <c r="G346" t="s">
        <v>480</v>
      </c>
      <c r="H346" s="1">
        <v>50.354999999999997</v>
      </c>
      <c r="I346" s="1">
        <v>26889.57</v>
      </c>
      <c r="J346" t="s">
        <v>24</v>
      </c>
      <c r="L346" t="s">
        <v>22</v>
      </c>
      <c r="M346">
        <v>8029345</v>
      </c>
      <c r="N346" s="3">
        <v>2.9999999999999997E-4</v>
      </c>
      <c r="O346" t="s">
        <v>427</v>
      </c>
    </row>
    <row r="347" spans="1:15">
      <c r="A347" t="s">
        <v>578</v>
      </c>
      <c r="B347" t="s">
        <v>579</v>
      </c>
      <c r="C347" t="str">
        <f>VLOOKUP(A347,Benchmark!$O$3:$Q$500,3,FALSE)</f>
        <v>REIT</v>
      </c>
      <c r="D347">
        <v>127.1789</v>
      </c>
      <c r="E347">
        <v>11111119</v>
      </c>
      <c r="F347" t="s">
        <v>480</v>
      </c>
      <c r="G347" t="s">
        <v>480</v>
      </c>
      <c r="H347" s="1">
        <v>223.9</v>
      </c>
      <c r="I347" s="1">
        <v>28475.360000000001</v>
      </c>
      <c r="J347" t="s">
        <v>26</v>
      </c>
      <c r="L347" t="s">
        <v>22</v>
      </c>
      <c r="M347">
        <v>8029345</v>
      </c>
      <c r="N347" s="3">
        <v>4.0000000000000002E-4</v>
      </c>
      <c r="O347" t="s">
        <v>437</v>
      </c>
    </row>
    <row r="348" spans="1:15">
      <c r="A348" t="s">
        <v>81</v>
      </c>
      <c r="B348" t="s">
        <v>580</v>
      </c>
      <c r="C348" t="str">
        <f>VLOOKUP(A348,Benchmark!$O$3:$Q$500,3,FALSE)</f>
        <v>US MF</v>
      </c>
      <c r="D348" s="2">
        <v>7914.0519000000004</v>
      </c>
      <c r="E348">
        <v>11111119</v>
      </c>
      <c r="F348" t="s">
        <v>480</v>
      </c>
      <c r="G348" t="s">
        <v>480</v>
      </c>
      <c r="H348" s="1">
        <v>80.459999999999994</v>
      </c>
      <c r="I348" s="1">
        <v>636764.62</v>
      </c>
      <c r="J348" t="s">
        <v>26</v>
      </c>
      <c r="L348" t="s">
        <v>22</v>
      </c>
      <c r="M348">
        <v>8029345</v>
      </c>
      <c r="N348" s="3">
        <v>7.9000000000000008E-3</v>
      </c>
      <c r="O348" t="s">
        <v>443</v>
      </c>
    </row>
  </sheetData>
  <phoneticPr fontId="2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66FAC9-298C-4B97-A4D0-5C03D9DC8A21}">
  <dimension ref="A1:L30"/>
  <sheetViews>
    <sheetView zoomScale="85" zoomScaleNormal="85" workbookViewId="0">
      <selection activeCell="C36" sqref="C36"/>
    </sheetView>
  </sheetViews>
  <sheetFormatPr defaultRowHeight="15"/>
  <cols>
    <col min="1" max="1" width="65" bestFit="1" customWidth="1"/>
    <col min="2" max="2" width="29.85546875" bestFit="1" customWidth="1"/>
    <col min="3" max="3" width="33.28515625" bestFit="1" customWidth="1"/>
    <col min="4" max="4" width="31.5703125" bestFit="1" customWidth="1"/>
    <col min="5" max="5" width="19.28515625" bestFit="1" customWidth="1"/>
    <col min="6" max="6" width="29" bestFit="1" customWidth="1"/>
    <col min="7" max="7" width="23.28515625" bestFit="1" customWidth="1"/>
    <col min="8" max="8" width="18.42578125" bestFit="1" customWidth="1"/>
    <col min="9" max="9" width="19" bestFit="1" customWidth="1"/>
    <col min="10" max="10" width="13.85546875" bestFit="1" customWidth="1"/>
    <col min="11" max="11" width="23.7109375" bestFit="1" customWidth="1"/>
    <col min="12" max="12" width="18.42578125" bestFit="1" customWidth="1"/>
  </cols>
  <sheetData>
    <row r="1" spans="1:12">
      <c r="A1" t="s">
        <v>158</v>
      </c>
    </row>
    <row r="2" spans="1:12">
      <c r="A2" t="s">
        <v>583</v>
      </c>
    </row>
    <row r="4" spans="1:12">
      <c r="A4" t="s">
        <v>1</v>
      </c>
      <c r="B4" t="s">
        <v>2</v>
      </c>
      <c r="C4" t="s">
        <v>3</v>
      </c>
      <c r="D4" t="s">
        <v>4</v>
      </c>
      <c r="E4" t="s">
        <v>135</v>
      </c>
      <c r="F4" t="s">
        <v>136</v>
      </c>
      <c r="G4" t="s">
        <v>5</v>
      </c>
    </row>
    <row r="5" spans="1:12">
      <c r="A5" s="1"/>
      <c r="B5" s="1"/>
      <c r="C5" s="1"/>
      <c r="D5" s="1"/>
      <c r="E5" s="1"/>
      <c r="F5" s="1"/>
    </row>
    <row r="7" spans="1:12">
      <c r="A7" t="s">
        <v>137</v>
      </c>
      <c r="B7" t="s">
        <v>11</v>
      </c>
      <c r="C7" t="s">
        <v>12</v>
      </c>
      <c r="D7" t="s">
        <v>13</v>
      </c>
      <c r="E7" t="s">
        <v>138</v>
      </c>
      <c r="F7" t="s">
        <v>139</v>
      </c>
      <c r="G7" t="s">
        <v>140</v>
      </c>
      <c r="H7" t="s">
        <v>141</v>
      </c>
      <c r="I7" t="s">
        <v>142</v>
      </c>
      <c r="J7" t="s">
        <v>143</v>
      </c>
      <c r="K7" t="s">
        <v>144</v>
      </c>
      <c r="L7" t="s">
        <v>21</v>
      </c>
    </row>
    <row r="8" spans="1:12">
      <c r="A8">
        <v>11111111</v>
      </c>
      <c r="B8" t="s">
        <v>470</v>
      </c>
      <c r="C8" t="s">
        <v>470</v>
      </c>
      <c r="D8" t="s">
        <v>470</v>
      </c>
      <c r="E8" s="1">
        <v>105269.29</v>
      </c>
      <c r="F8" s="1">
        <v>2239.89</v>
      </c>
      <c r="G8" s="1">
        <v>0</v>
      </c>
      <c r="H8" s="1">
        <v>103029.4</v>
      </c>
      <c r="I8" s="1">
        <v>0</v>
      </c>
      <c r="J8" s="1">
        <v>2239.89</v>
      </c>
      <c r="K8" s="1">
        <v>38313.53</v>
      </c>
      <c r="L8" t="s">
        <v>450</v>
      </c>
    </row>
    <row r="9" spans="1:12">
      <c r="A9">
        <v>11111112</v>
      </c>
      <c r="B9" t="s">
        <v>471</v>
      </c>
      <c r="C9" t="s">
        <v>471</v>
      </c>
      <c r="D9" t="s">
        <v>471</v>
      </c>
      <c r="E9" s="1">
        <v>82357.58</v>
      </c>
      <c r="F9" s="1">
        <v>707.87</v>
      </c>
      <c r="G9" s="1">
        <v>0</v>
      </c>
      <c r="H9" s="1">
        <v>81649.710000000006</v>
      </c>
      <c r="I9" s="1">
        <v>0</v>
      </c>
      <c r="J9" s="1">
        <v>707.87</v>
      </c>
      <c r="K9" s="1">
        <v>6207.38</v>
      </c>
      <c r="L9" t="s">
        <v>451</v>
      </c>
    </row>
    <row r="10" spans="1:12">
      <c r="A10">
        <v>11111113</v>
      </c>
      <c r="B10" t="s">
        <v>472</v>
      </c>
      <c r="C10" t="s">
        <v>472</v>
      </c>
      <c r="D10" t="s">
        <v>472</v>
      </c>
      <c r="E10" s="1">
        <v>344105.47</v>
      </c>
      <c r="F10" s="1">
        <v>2530.27</v>
      </c>
      <c r="G10" s="1">
        <v>0</v>
      </c>
      <c r="H10" s="1">
        <v>341575.2</v>
      </c>
      <c r="I10" s="1">
        <v>0</v>
      </c>
      <c r="J10" s="1">
        <v>2530.27</v>
      </c>
      <c r="K10" s="1">
        <v>33806.660000000003</v>
      </c>
      <c r="L10" t="s">
        <v>452</v>
      </c>
    </row>
    <row r="11" spans="1:12">
      <c r="A11">
        <v>11111114</v>
      </c>
      <c r="B11" t="s">
        <v>473</v>
      </c>
      <c r="C11" t="s">
        <v>473</v>
      </c>
      <c r="D11" t="s">
        <v>473</v>
      </c>
      <c r="E11" s="1">
        <v>130508.21</v>
      </c>
      <c r="F11" s="1">
        <v>1292.9100000000001</v>
      </c>
      <c r="G11" s="1">
        <v>0</v>
      </c>
      <c r="H11" s="1">
        <v>129215.3</v>
      </c>
      <c r="I11" s="1">
        <v>0</v>
      </c>
      <c r="J11" s="1">
        <v>1292.9100000000001</v>
      </c>
      <c r="K11" s="1">
        <v>14456.8</v>
      </c>
      <c r="L11" t="s">
        <v>453</v>
      </c>
    </row>
    <row r="12" spans="1:12">
      <c r="A12">
        <v>11111115</v>
      </c>
      <c r="B12" t="s">
        <v>474</v>
      </c>
      <c r="C12" t="s">
        <v>474</v>
      </c>
      <c r="D12" t="s">
        <v>474</v>
      </c>
      <c r="E12" s="1">
        <v>152320.29999999999</v>
      </c>
      <c r="F12" s="1">
        <v>597.85</v>
      </c>
      <c r="G12" s="1">
        <v>0</v>
      </c>
      <c r="H12" s="1">
        <v>151722.45000000001</v>
      </c>
      <c r="I12" s="1">
        <v>0</v>
      </c>
      <c r="J12" s="1">
        <v>597.85</v>
      </c>
      <c r="K12" s="1">
        <v>16321.35</v>
      </c>
      <c r="L12" t="s">
        <v>454</v>
      </c>
    </row>
    <row r="13" spans="1:12">
      <c r="A13">
        <v>11111116</v>
      </c>
      <c r="B13" t="s">
        <v>477</v>
      </c>
      <c r="C13" t="s">
        <v>477</v>
      </c>
      <c r="D13" t="s">
        <v>477</v>
      </c>
      <c r="E13" s="1">
        <v>2898206.86</v>
      </c>
      <c r="F13" s="1">
        <v>3615.12</v>
      </c>
      <c r="G13" s="1">
        <v>0</v>
      </c>
      <c r="H13" s="1">
        <v>2894591.74</v>
      </c>
      <c r="I13" s="1">
        <v>0</v>
      </c>
      <c r="J13" s="1">
        <v>3615.12</v>
      </c>
      <c r="K13" s="1">
        <v>275024.18</v>
      </c>
      <c r="L13" t="s">
        <v>455</v>
      </c>
    </row>
    <row r="14" spans="1:12">
      <c r="A14">
        <v>11111117</v>
      </c>
      <c r="B14" t="s">
        <v>478</v>
      </c>
      <c r="C14" t="s">
        <v>478</v>
      </c>
      <c r="D14" t="s">
        <v>478</v>
      </c>
      <c r="E14" s="1">
        <v>118974.43</v>
      </c>
      <c r="F14" s="1">
        <v>1333.89</v>
      </c>
      <c r="G14" s="1">
        <v>0</v>
      </c>
      <c r="H14" s="1">
        <v>117640.54</v>
      </c>
      <c r="I14" s="1">
        <v>0</v>
      </c>
      <c r="J14" s="1">
        <v>1333.89</v>
      </c>
      <c r="K14" s="1">
        <v>11805.18</v>
      </c>
      <c r="L14" t="s">
        <v>456</v>
      </c>
    </row>
    <row r="15" spans="1:12">
      <c r="A15">
        <v>11111118</v>
      </c>
      <c r="B15" t="s">
        <v>479</v>
      </c>
      <c r="C15" t="s">
        <v>479</v>
      </c>
      <c r="D15" t="s">
        <v>479</v>
      </c>
      <c r="E15" s="1">
        <v>417411.57</v>
      </c>
      <c r="F15" s="1">
        <v>3328.09</v>
      </c>
      <c r="G15" s="1">
        <v>0</v>
      </c>
      <c r="H15" s="1">
        <v>414083.48</v>
      </c>
      <c r="I15" s="1">
        <v>0</v>
      </c>
      <c r="J15" s="1">
        <v>3328.09</v>
      </c>
      <c r="K15" s="1">
        <v>32135.32</v>
      </c>
      <c r="L15" t="s">
        <v>457</v>
      </c>
    </row>
    <row r="16" spans="1:12">
      <c r="A16">
        <v>11111119</v>
      </c>
      <c r="B16" t="s">
        <v>480</v>
      </c>
      <c r="C16" t="s">
        <v>480</v>
      </c>
      <c r="D16" t="s">
        <v>480</v>
      </c>
      <c r="E16" s="1">
        <v>3639289.72</v>
      </c>
      <c r="F16" s="1">
        <v>4704.74</v>
      </c>
      <c r="G16" s="1">
        <v>0</v>
      </c>
      <c r="H16" s="1">
        <v>3634584.98</v>
      </c>
      <c r="I16" s="1">
        <v>0</v>
      </c>
      <c r="J16" s="1">
        <v>4704.74</v>
      </c>
      <c r="K16" s="1">
        <v>286993.13</v>
      </c>
      <c r="L16" t="s">
        <v>458</v>
      </c>
    </row>
    <row r="17" spans="1:12">
      <c r="A17">
        <v>11111120</v>
      </c>
      <c r="B17" t="s">
        <v>481</v>
      </c>
      <c r="C17" t="s">
        <v>481</v>
      </c>
      <c r="D17" t="s">
        <v>481</v>
      </c>
      <c r="E17" s="1">
        <v>113220.51</v>
      </c>
      <c r="F17" s="1">
        <v>744.15</v>
      </c>
      <c r="G17" s="1">
        <v>0</v>
      </c>
      <c r="H17" s="1">
        <v>112476.36</v>
      </c>
      <c r="I17" s="1">
        <v>0</v>
      </c>
      <c r="J17" s="1">
        <v>744.15</v>
      </c>
      <c r="K17" s="1">
        <v>10609.82</v>
      </c>
      <c r="L17" t="s">
        <v>459</v>
      </c>
    </row>
    <row r="18" spans="1:12">
      <c r="A18">
        <v>11111121</v>
      </c>
      <c r="B18" t="s">
        <v>482</v>
      </c>
      <c r="C18" t="s">
        <v>482</v>
      </c>
      <c r="D18" t="s">
        <v>482</v>
      </c>
      <c r="E18" s="1">
        <v>125543.76</v>
      </c>
      <c r="F18" s="1">
        <v>768.14</v>
      </c>
      <c r="G18" s="1">
        <v>0</v>
      </c>
      <c r="H18" s="1">
        <v>124775.62</v>
      </c>
      <c r="I18" s="1">
        <v>0</v>
      </c>
      <c r="J18" s="1">
        <v>768.14</v>
      </c>
      <c r="K18" s="1">
        <v>8109.67</v>
      </c>
      <c r="L18" t="s">
        <v>460</v>
      </c>
    </row>
    <row r="19" spans="1:12">
      <c r="A19">
        <v>11111122</v>
      </c>
      <c r="B19" t="s">
        <v>483</v>
      </c>
      <c r="C19" t="s">
        <v>483</v>
      </c>
      <c r="D19" t="s">
        <v>483</v>
      </c>
      <c r="E19" s="1">
        <v>108215.34</v>
      </c>
      <c r="F19" s="1">
        <v>1013.98</v>
      </c>
      <c r="G19" s="1">
        <v>0</v>
      </c>
      <c r="H19" s="1">
        <v>107201.36</v>
      </c>
      <c r="I19" s="1">
        <v>0</v>
      </c>
      <c r="J19" s="1">
        <v>61711.98</v>
      </c>
      <c r="K19" s="1">
        <v>8309.86</v>
      </c>
      <c r="L19" t="s">
        <v>461</v>
      </c>
    </row>
    <row r="20" spans="1:12">
      <c r="A20">
        <v>11111123</v>
      </c>
      <c r="B20" t="s">
        <v>484</v>
      </c>
      <c r="C20" t="s">
        <v>484</v>
      </c>
      <c r="D20" t="s">
        <v>484</v>
      </c>
      <c r="E20" s="1">
        <v>2041816.24</v>
      </c>
      <c r="F20" s="1">
        <v>5856.38</v>
      </c>
      <c r="G20" s="1">
        <v>0</v>
      </c>
      <c r="H20" s="1">
        <v>2035959.86</v>
      </c>
      <c r="I20" s="1">
        <v>0</v>
      </c>
      <c r="J20" s="1">
        <v>5856.38</v>
      </c>
      <c r="K20" s="1">
        <v>678557.03</v>
      </c>
      <c r="L20" t="s">
        <v>462</v>
      </c>
    </row>
    <row r="21" spans="1:12">
      <c r="A21">
        <v>11111124</v>
      </c>
      <c r="B21" t="s">
        <v>485</v>
      </c>
      <c r="C21" t="s">
        <v>485</v>
      </c>
      <c r="D21" t="s">
        <v>485</v>
      </c>
      <c r="E21" s="1">
        <v>618377.34</v>
      </c>
      <c r="F21" s="1">
        <v>2498.15</v>
      </c>
      <c r="G21" s="1">
        <v>0</v>
      </c>
      <c r="H21" s="1">
        <v>615879.18999999994</v>
      </c>
      <c r="I21" s="1">
        <v>0</v>
      </c>
      <c r="J21" s="1">
        <v>2498.15</v>
      </c>
      <c r="K21" s="1">
        <v>11223.28</v>
      </c>
      <c r="L21" t="s">
        <v>206</v>
      </c>
    </row>
    <row r="22" spans="1:12">
      <c r="A22">
        <v>11111125</v>
      </c>
      <c r="B22" t="s">
        <v>486</v>
      </c>
      <c r="C22" t="s">
        <v>486</v>
      </c>
      <c r="D22" t="s">
        <v>486</v>
      </c>
      <c r="E22" s="1">
        <v>6089.69</v>
      </c>
      <c r="F22" s="1">
        <v>115.74</v>
      </c>
      <c r="G22" s="1">
        <v>0</v>
      </c>
      <c r="H22" s="1">
        <v>5973.95</v>
      </c>
      <c r="I22" s="1">
        <v>0</v>
      </c>
      <c r="J22" s="1">
        <v>115.74</v>
      </c>
      <c r="K22" s="1">
        <v>1301.3599999999999</v>
      </c>
      <c r="L22" t="s">
        <v>463</v>
      </c>
    </row>
    <row r="23" spans="1:12">
      <c r="A23">
        <v>11111126</v>
      </c>
      <c r="B23" t="s">
        <v>487</v>
      </c>
      <c r="C23" t="s">
        <v>487</v>
      </c>
      <c r="D23" t="s">
        <v>487</v>
      </c>
      <c r="E23" s="1">
        <v>0</v>
      </c>
      <c r="F23" s="1">
        <v>0</v>
      </c>
      <c r="G23" s="1">
        <v>0</v>
      </c>
      <c r="H23" s="1">
        <v>0</v>
      </c>
      <c r="I23" s="1">
        <v>0</v>
      </c>
      <c r="J23" s="1">
        <v>0</v>
      </c>
      <c r="K23" s="1">
        <v>0</v>
      </c>
      <c r="L23" t="s">
        <v>23</v>
      </c>
    </row>
    <row r="24" spans="1:12">
      <c r="A24">
        <v>11111127</v>
      </c>
      <c r="B24" t="s">
        <v>488</v>
      </c>
      <c r="C24" t="s">
        <v>488</v>
      </c>
      <c r="D24" t="s">
        <v>488</v>
      </c>
      <c r="E24" s="1">
        <v>0</v>
      </c>
      <c r="F24" s="1">
        <v>0</v>
      </c>
      <c r="G24" s="1">
        <v>0</v>
      </c>
      <c r="H24" s="1">
        <v>0</v>
      </c>
      <c r="I24" s="1">
        <v>0</v>
      </c>
      <c r="J24" s="1">
        <v>0</v>
      </c>
      <c r="K24" s="1">
        <v>0</v>
      </c>
      <c r="L24" t="s">
        <v>23</v>
      </c>
    </row>
    <row r="25" spans="1:12">
      <c r="A25">
        <v>11111128</v>
      </c>
      <c r="B25" t="s">
        <v>489</v>
      </c>
      <c r="C25" t="s">
        <v>489</v>
      </c>
      <c r="D25" t="s">
        <v>489</v>
      </c>
      <c r="E25" s="1">
        <v>192716.08</v>
      </c>
      <c r="F25" s="1">
        <v>1172.1199999999999</v>
      </c>
      <c r="G25" s="1">
        <v>0</v>
      </c>
      <c r="H25" s="1">
        <v>191543.96</v>
      </c>
      <c r="I25" s="1">
        <v>0</v>
      </c>
      <c r="J25" s="1">
        <v>1172.1199999999999</v>
      </c>
      <c r="K25" s="1">
        <v>38069.769999999997</v>
      </c>
      <c r="L25" t="s">
        <v>464</v>
      </c>
    </row>
    <row r="26" spans="1:12">
      <c r="A26">
        <v>11111129</v>
      </c>
      <c r="B26" t="s">
        <v>490</v>
      </c>
      <c r="C26" t="s">
        <v>490</v>
      </c>
      <c r="D26" t="s">
        <v>490</v>
      </c>
      <c r="E26" s="1">
        <v>89013.84</v>
      </c>
      <c r="F26" s="1">
        <v>542</v>
      </c>
      <c r="G26" s="1">
        <v>0</v>
      </c>
      <c r="H26" s="1">
        <v>88471.84</v>
      </c>
      <c r="I26" s="1">
        <v>0</v>
      </c>
      <c r="J26" s="1">
        <v>542</v>
      </c>
      <c r="K26" s="1">
        <v>6477</v>
      </c>
      <c r="L26" t="s">
        <v>465</v>
      </c>
    </row>
    <row r="27" spans="1:12">
      <c r="A27">
        <v>11111130</v>
      </c>
      <c r="B27" t="s">
        <v>491</v>
      </c>
      <c r="C27" t="s">
        <v>491</v>
      </c>
      <c r="D27" t="s">
        <v>491</v>
      </c>
      <c r="E27" s="1">
        <v>132136.4</v>
      </c>
      <c r="F27" s="1">
        <v>375.35</v>
      </c>
      <c r="G27" s="1">
        <v>0</v>
      </c>
      <c r="H27" s="1">
        <v>131761.04999999999</v>
      </c>
      <c r="I27" s="1">
        <v>0</v>
      </c>
      <c r="J27" s="1">
        <v>375.35</v>
      </c>
      <c r="K27" s="1">
        <v>0</v>
      </c>
      <c r="L27" t="s">
        <v>466</v>
      </c>
    </row>
    <row r="28" spans="1:12">
      <c r="A28">
        <v>11111131</v>
      </c>
      <c r="B28" t="s">
        <v>492</v>
      </c>
      <c r="C28" t="s">
        <v>492</v>
      </c>
      <c r="D28" t="s">
        <v>492</v>
      </c>
      <c r="E28" s="1">
        <v>232862.98</v>
      </c>
      <c r="F28" s="1">
        <v>1951.63</v>
      </c>
      <c r="G28" s="1">
        <v>0</v>
      </c>
      <c r="H28" s="1">
        <v>230911.35</v>
      </c>
      <c r="I28" s="1">
        <v>0</v>
      </c>
      <c r="J28" s="1">
        <v>1951.63</v>
      </c>
      <c r="K28" s="1">
        <v>16005.59</v>
      </c>
      <c r="L28" t="s">
        <v>467</v>
      </c>
    </row>
    <row r="29" spans="1:12">
      <c r="A29">
        <v>11111132</v>
      </c>
      <c r="B29" t="s">
        <v>493</v>
      </c>
      <c r="C29" t="s">
        <v>493</v>
      </c>
      <c r="D29" t="s">
        <v>493</v>
      </c>
      <c r="E29" s="1">
        <v>133144.57999999999</v>
      </c>
      <c r="F29" s="1">
        <v>652.37</v>
      </c>
      <c r="G29" s="1">
        <v>0</v>
      </c>
      <c r="H29" s="1">
        <v>132492.21</v>
      </c>
      <c r="I29" s="1">
        <v>0</v>
      </c>
      <c r="J29" s="1">
        <v>652.37</v>
      </c>
      <c r="K29" s="1">
        <v>17076</v>
      </c>
      <c r="L29" t="s">
        <v>468</v>
      </c>
    </row>
    <row r="30" spans="1:12">
      <c r="A30">
        <v>11111133</v>
      </c>
      <c r="B30" t="s">
        <v>494</v>
      </c>
      <c r="C30" t="s">
        <v>494</v>
      </c>
      <c r="D30" t="s">
        <v>494</v>
      </c>
      <c r="E30" s="1">
        <v>65306.61</v>
      </c>
      <c r="F30" s="1">
        <v>599.62</v>
      </c>
      <c r="G30" s="1">
        <v>0</v>
      </c>
      <c r="H30" s="1">
        <v>64706.99</v>
      </c>
      <c r="I30" s="1">
        <v>0</v>
      </c>
      <c r="J30" s="1">
        <v>599.62</v>
      </c>
      <c r="K30" s="1">
        <v>12964.85</v>
      </c>
      <c r="L30" t="s">
        <v>469</v>
      </c>
    </row>
  </sheetData>
  <phoneticPr fontId="2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51"/>
  <sheetViews>
    <sheetView workbookViewId="0">
      <selection activeCell="K31" sqref="K31"/>
    </sheetView>
  </sheetViews>
  <sheetFormatPr defaultRowHeight="15"/>
  <cols>
    <col min="3" max="3" width="9.42578125" customWidth="1"/>
    <col min="4" max="4" width="8.5703125" customWidth="1"/>
    <col min="5" max="5" width="9.42578125" customWidth="1"/>
    <col min="6" max="6" width="8.28515625" customWidth="1"/>
  </cols>
  <sheetData>
    <row r="1" spans="1:8">
      <c r="A1" t="s">
        <v>582</v>
      </c>
      <c r="E1" t="s">
        <v>22</v>
      </c>
      <c r="F1" t="s">
        <v>134</v>
      </c>
      <c r="G1" t="s">
        <v>105</v>
      </c>
    </row>
    <row r="2" spans="1:8">
      <c r="A2" s="62">
        <v>11111111</v>
      </c>
      <c r="B2" s="62" t="s">
        <v>132</v>
      </c>
      <c r="C2" s="62"/>
      <c r="D2" t="s">
        <v>132</v>
      </c>
      <c r="E2" s="31">
        <v>0.8</v>
      </c>
      <c r="F2" s="31">
        <v>0.17</v>
      </c>
      <c r="G2" s="31">
        <v>0.03</v>
      </c>
      <c r="H2" s="98"/>
    </row>
    <row r="3" spans="1:8">
      <c r="A3" s="62">
        <v>11111112</v>
      </c>
      <c r="B3" s="62" t="s">
        <v>93</v>
      </c>
      <c r="C3" s="62"/>
      <c r="D3" t="s">
        <v>93</v>
      </c>
      <c r="E3" s="31">
        <v>0.6</v>
      </c>
      <c r="F3" s="31">
        <v>0.27</v>
      </c>
      <c r="G3" s="31">
        <v>0.13</v>
      </c>
      <c r="H3" s="98"/>
    </row>
    <row r="4" spans="1:8">
      <c r="A4" s="62">
        <v>11111113</v>
      </c>
      <c r="B4" s="62" t="s">
        <v>94</v>
      </c>
      <c r="C4" s="62"/>
      <c r="D4" t="s">
        <v>91</v>
      </c>
      <c r="E4" s="31">
        <v>0.4</v>
      </c>
      <c r="F4" s="31">
        <v>0.34</v>
      </c>
      <c r="G4" s="31">
        <v>0.26</v>
      </c>
      <c r="H4" s="98"/>
    </row>
    <row r="5" spans="1:8">
      <c r="A5" s="62">
        <v>11111114</v>
      </c>
      <c r="B5" s="62" t="s">
        <v>94</v>
      </c>
      <c r="C5" s="62"/>
      <c r="D5" t="s">
        <v>94</v>
      </c>
      <c r="E5" s="31">
        <v>0.25</v>
      </c>
      <c r="F5" s="31">
        <v>0.51</v>
      </c>
      <c r="G5" s="31">
        <v>0.24</v>
      </c>
      <c r="H5" s="98"/>
    </row>
    <row r="6" spans="1:8">
      <c r="A6" s="62">
        <v>11111115</v>
      </c>
      <c r="B6" s="62" t="s">
        <v>94</v>
      </c>
      <c r="C6" s="62"/>
      <c r="D6" t="s">
        <v>92</v>
      </c>
      <c r="E6" s="31">
        <v>0.05</v>
      </c>
      <c r="F6" s="31">
        <v>0.6</v>
      </c>
      <c r="G6" s="31">
        <v>0.35</v>
      </c>
      <c r="H6" s="98"/>
    </row>
    <row r="7" spans="1:8">
      <c r="A7" s="62">
        <v>11111116</v>
      </c>
      <c r="B7" s="62" t="s">
        <v>94</v>
      </c>
      <c r="C7" s="62"/>
      <c r="D7" s="1"/>
      <c r="E7" s="1"/>
    </row>
    <row r="8" spans="1:8">
      <c r="A8" s="62">
        <v>11111117</v>
      </c>
      <c r="B8" s="62" t="s">
        <v>91</v>
      </c>
      <c r="C8" s="62"/>
      <c r="E8" s="63"/>
    </row>
    <row r="9" spans="1:8">
      <c r="A9" s="62">
        <v>11111118</v>
      </c>
      <c r="B9" s="62" t="s">
        <v>94</v>
      </c>
      <c r="C9" s="62"/>
      <c r="D9" s="31"/>
    </row>
    <row r="10" spans="1:8">
      <c r="A10" s="62">
        <v>11111119</v>
      </c>
      <c r="B10" s="62" t="s">
        <v>94</v>
      </c>
      <c r="C10" s="62"/>
      <c r="D10" s="31"/>
    </row>
    <row r="11" spans="1:8">
      <c r="A11" s="62"/>
      <c r="B11" s="62"/>
      <c r="C11" s="62"/>
      <c r="D11" s="31"/>
    </row>
    <row r="12" spans="1:8">
      <c r="A12" s="62"/>
      <c r="B12" s="62"/>
      <c r="C12" s="62"/>
      <c r="D12" s="31"/>
    </row>
    <row r="13" spans="1:8">
      <c r="A13" s="62"/>
      <c r="B13" s="62"/>
      <c r="C13" s="62"/>
      <c r="D13" s="31"/>
    </row>
    <row r="14" spans="1:8">
      <c r="A14" s="62"/>
      <c r="B14" s="62"/>
      <c r="C14" s="62"/>
      <c r="D14" s="31"/>
    </row>
    <row r="15" spans="1:8">
      <c r="A15" s="62"/>
      <c r="B15" s="62"/>
      <c r="C15" s="62"/>
      <c r="D15" s="31"/>
    </row>
    <row r="16" spans="1:8">
      <c r="A16" s="62"/>
      <c r="B16" s="62"/>
      <c r="C16" s="62"/>
    </row>
    <row r="17" spans="1:5">
      <c r="A17" s="62"/>
      <c r="B17" s="62"/>
      <c r="C17" s="62"/>
    </row>
    <row r="18" spans="1:5">
      <c r="A18" s="62"/>
      <c r="B18" s="62"/>
      <c r="C18" s="62"/>
      <c r="D18" s="1"/>
      <c r="E18" s="1"/>
    </row>
    <row r="19" spans="1:5">
      <c r="A19" s="62"/>
      <c r="B19" s="62"/>
      <c r="C19" s="62"/>
      <c r="D19" s="1"/>
      <c r="E19" s="1"/>
    </row>
    <row r="20" spans="1:5">
      <c r="A20" s="62"/>
      <c r="B20" s="62"/>
      <c r="C20" s="62"/>
      <c r="D20" s="1"/>
      <c r="E20" s="1"/>
    </row>
    <row r="21" spans="1:5">
      <c r="A21" s="62"/>
      <c r="B21" s="62"/>
      <c r="C21" s="62"/>
      <c r="D21" s="1"/>
      <c r="E21" s="1"/>
    </row>
    <row r="22" spans="1:5">
      <c r="A22" s="62"/>
      <c r="B22" s="62"/>
      <c r="C22" s="62"/>
      <c r="D22" s="1"/>
      <c r="E22" s="1"/>
    </row>
    <row r="23" spans="1:5">
      <c r="A23" s="62"/>
      <c r="B23" s="62"/>
      <c r="C23" s="62"/>
      <c r="D23" s="1"/>
      <c r="E23" s="1"/>
    </row>
    <row r="24" spans="1:5">
      <c r="A24" s="62"/>
      <c r="B24" s="62"/>
      <c r="C24" s="62"/>
      <c r="D24" s="1"/>
      <c r="E24" s="1"/>
    </row>
    <row r="25" spans="1:5">
      <c r="A25" s="62"/>
      <c r="B25" s="62"/>
      <c r="C25" s="62"/>
      <c r="D25" s="1"/>
      <c r="E25" s="1"/>
    </row>
    <row r="26" spans="1:5">
      <c r="A26" s="62"/>
      <c r="B26" s="62"/>
      <c r="C26" s="62"/>
      <c r="D26" s="1"/>
      <c r="E26" s="1"/>
    </row>
    <row r="27" spans="1:5">
      <c r="A27" s="62"/>
      <c r="B27" s="62"/>
      <c r="C27" s="62"/>
      <c r="D27" s="1"/>
      <c r="E27" s="1"/>
    </row>
    <row r="28" spans="1:5">
      <c r="A28" s="62"/>
      <c r="B28" s="62"/>
      <c r="C28" s="62"/>
      <c r="D28" s="1"/>
      <c r="E28" s="1"/>
    </row>
    <row r="29" spans="1:5">
      <c r="A29" s="62"/>
      <c r="B29" s="62"/>
      <c r="C29" s="62"/>
      <c r="D29" s="1"/>
      <c r="E29" s="1"/>
    </row>
    <row r="30" spans="1:5">
      <c r="A30" s="62"/>
      <c r="B30" s="62"/>
      <c r="C30" s="62"/>
      <c r="D30" s="1"/>
      <c r="E30" s="1"/>
    </row>
    <row r="31" spans="1:5">
      <c r="A31" s="62"/>
      <c r="B31" s="62"/>
      <c r="C31" s="62"/>
      <c r="D31" s="1"/>
      <c r="E31" s="1"/>
    </row>
    <row r="32" spans="1:5">
      <c r="A32" s="62"/>
      <c r="B32" s="62"/>
      <c r="C32" s="62"/>
      <c r="D32" s="1"/>
      <c r="E32" s="1"/>
    </row>
    <row r="33" spans="1:5">
      <c r="A33" s="62"/>
      <c r="B33" s="62"/>
      <c r="C33" s="62"/>
      <c r="D33" s="1"/>
      <c r="E33" s="1"/>
    </row>
    <row r="34" spans="1:5">
      <c r="A34" s="62"/>
      <c r="B34" s="62"/>
      <c r="C34" s="62"/>
      <c r="D34" s="1"/>
      <c r="E34" s="1"/>
    </row>
    <row r="35" spans="1:5">
      <c r="A35" s="62"/>
      <c r="B35" s="62"/>
      <c r="C35" s="62"/>
      <c r="D35" s="1"/>
      <c r="E35" s="1"/>
    </row>
    <row r="36" spans="1:5">
      <c r="A36" s="62"/>
      <c r="B36" s="62"/>
      <c r="C36" s="62"/>
      <c r="D36" s="1"/>
      <c r="E36" s="1"/>
    </row>
    <row r="37" spans="1:5">
      <c r="A37" s="62"/>
      <c r="B37" s="62"/>
      <c r="C37" s="62"/>
      <c r="D37" s="1"/>
      <c r="E37" s="1"/>
    </row>
    <row r="38" spans="1:5">
      <c r="A38" s="62"/>
      <c r="B38" s="62"/>
      <c r="C38" s="62"/>
      <c r="D38" s="1"/>
      <c r="E38" s="1"/>
    </row>
    <row r="39" spans="1:5">
      <c r="A39" s="62"/>
      <c r="B39" s="62"/>
      <c r="C39" s="62"/>
      <c r="D39" s="1"/>
      <c r="E39" s="1"/>
    </row>
    <row r="40" spans="1:5">
      <c r="A40" s="62"/>
      <c r="B40" s="62"/>
      <c r="C40" s="62"/>
      <c r="D40" s="1"/>
      <c r="E40" s="1"/>
    </row>
    <row r="41" spans="1:5">
      <c r="A41" s="62"/>
      <c r="B41" s="62"/>
      <c r="C41" s="62"/>
      <c r="D41" s="1"/>
      <c r="E41" s="1"/>
    </row>
    <row r="42" spans="1:5">
      <c r="A42" s="62"/>
      <c r="B42" s="62"/>
      <c r="C42" s="62"/>
      <c r="D42" s="1"/>
      <c r="E42" s="1"/>
    </row>
    <row r="43" spans="1:5">
      <c r="A43" s="62"/>
      <c r="B43" s="62"/>
      <c r="C43" s="62"/>
      <c r="D43" s="1"/>
      <c r="E43" s="1"/>
    </row>
    <row r="44" spans="1:5">
      <c r="A44" s="62"/>
      <c r="B44" s="62"/>
      <c r="C44" s="62"/>
      <c r="D44" s="1"/>
      <c r="E44" s="1"/>
    </row>
    <row r="45" spans="1:5">
      <c r="A45" s="62"/>
      <c r="B45" s="62"/>
      <c r="C45" s="62"/>
      <c r="D45" s="1"/>
      <c r="E45" s="1"/>
    </row>
    <row r="46" spans="1:5">
      <c r="A46" s="62"/>
      <c r="B46" s="62"/>
      <c r="C46" s="62"/>
      <c r="D46" s="1"/>
      <c r="E46" s="1"/>
    </row>
    <row r="47" spans="1:5">
      <c r="A47" s="62"/>
      <c r="B47" s="62"/>
      <c r="C47" s="62"/>
      <c r="D47" s="1"/>
      <c r="E47" s="1"/>
    </row>
    <row r="48" spans="1:5">
      <c r="A48" s="62"/>
      <c r="B48" s="62"/>
      <c r="C48" s="62"/>
      <c r="D48" s="1"/>
      <c r="E48" s="1"/>
    </row>
    <row r="49" spans="1:5">
      <c r="A49" s="62"/>
      <c r="B49" s="62"/>
      <c r="C49" s="62"/>
      <c r="D49" s="1"/>
      <c r="E49" s="1"/>
    </row>
    <row r="50" spans="1:5">
      <c r="A50" s="62"/>
      <c r="B50" s="62"/>
      <c r="C50" s="62"/>
      <c r="D50" s="1"/>
      <c r="E50" s="1"/>
    </row>
    <row r="51" spans="1:5">
      <c r="A51" s="62"/>
      <c r="B51" s="62"/>
      <c r="C51" s="62"/>
      <c r="D51" s="1"/>
      <c r="E51" s="1"/>
    </row>
    <row r="52" spans="1:5">
      <c r="A52" s="62"/>
      <c r="B52" s="62"/>
      <c r="C52" s="62"/>
      <c r="D52" s="1"/>
      <c r="E52" s="1"/>
    </row>
    <row r="53" spans="1:5">
      <c r="A53" s="62"/>
      <c r="B53" s="62"/>
      <c r="C53" s="62"/>
      <c r="D53" s="1"/>
      <c r="E53" s="1"/>
    </row>
    <row r="54" spans="1:5">
      <c r="A54" s="62"/>
      <c r="B54" s="62"/>
      <c r="C54" s="62"/>
      <c r="D54" s="1"/>
      <c r="E54" s="1"/>
    </row>
    <row r="55" spans="1:5">
      <c r="A55" s="62"/>
      <c r="B55" s="62"/>
      <c r="C55" s="62"/>
      <c r="D55" s="1"/>
      <c r="E55" s="1"/>
    </row>
    <row r="56" spans="1:5">
      <c r="A56" s="62"/>
      <c r="B56" s="62"/>
      <c r="C56" s="62"/>
      <c r="D56" s="1"/>
      <c r="E56" s="1"/>
    </row>
    <row r="57" spans="1:5">
      <c r="A57" s="62"/>
      <c r="B57" s="62"/>
      <c r="C57" s="62"/>
      <c r="D57" s="1"/>
      <c r="E57" s="1"/>
    </row>
    <row r="58" spans="1:5">
      <c r="A58" s="62"/>
      <c r="B58" s="62"/>
      <c r="C58" s="62"/>
      <c r="D58" s="1"/>
      <c r="E58" s="1"/>
    </row>
    <row r="59" spans="1:5">
      <c r="A59" s="62"/>
      <c r="B59" s="62"/>
      <c r="C59" s="62"/>
      <c r="D59" s="1"/>
      <c r="E59" s="1"/>
    </row>
    <row r="60" spans="1:5">
      <c r="A60" s="62"/>
      <c r="B60" s="62"/>
      <c r="C60" s="62"/>
      <c r="D60" s="1"/>
      <c r="E60" s="1"/>
    </row>
    <row r="61" spans="1:5">
      <c r="A61" s="62"/>
      <c r="B61" s="62"/>
      <c r="C61" s="62"/>
      <c r="D61" s="1"/>
      <c r="E61" s="1"/>
    </row>
    <row r="62" spans="1:5">
      <c r="A62" s="62"/>
      <c r="B62" s="62"/>
      <c r="C62" s="62"/>
      <c r="D62" s="1"/>
      <c r="E62" s="1"/>
    </row>
    <row r="63" spans="1:5">
      <c r="A63" s="62"/>
      <c r="B63" s="62"/>
      <c r="C63" s="62"/>
      <c r="D63" s="1"/>
      <c r="E63" s="1"/>
    </row>
    <row r="64" spans="1:5">
      <c r="A64" s="62"/>
      <c r="B64" s="62"/>
      <c r="C64" s="62"/>
      <c r="D64" s="1"/>
      <c r="E64" s="1"/>
    </row>
    <row r="65" spans="1:5">
      <c r="A65" s="62"/>
      <c r="B65" s="62"/>
      <c r="C65" s="62"/>
      <c r="D65" s="1"/>
      <c r="E65" s="1"/>
    </row>
    <row r="66" spans="1:5">
      <c r="A66" s="62"/>
      <c r="B66" s="62"/>
      <c r="C66" s="62"/>
      <c r="D66" s="1"/>
      <c r="E66" s="1"/>
    </row>
    <row r="67" spans="1:5">
      <c r="A67" s="62"/>
      <c r="B67" s="62"/>
      <c r="C67" s="62"/>
      <c r="D67" s="1"/>
      <c r="E67" s="1"/>
    </row>
    <row r="68" spans="1:5">
      <c r="A68" s="62"/>
      <c r="B68" s="62"/>
      <c r="C68" s="62"/>
      <c r="D68" s="1"/>
      <c r="E68" s="1"/>
    </row>
    <row r="69" spans="1:5">
      <c r="A69" s="62"/>
      <c r="B69" s="62"/>
      <c r="C69" s="62"/>
      <c r="D69" s="1"/>
      <c r="E69" s="1"/>
    </row>
    <row r="70" spans="1:5">
      <c r="A70" s="62"/>
      <c r="B70" s="62"/>
      <c r="C70" s="62"/>
      <c r="D70" s="1"/>
      <c r="E70" s="1"/>
    </row>
    <row r="71" spans="1:5">
      <c r="A71" s="62"/>
      <c r="B71" s="62"/>
      <c r="C71" s="62"/>
      <c r="D71" s="1"/>
      <c r="E71" s="1"/>
    </row>
    <row r="72" spans="1:5">
      <c r="A72" s="62"/>
      <c r="B72" s="62"/>
      <c r="C72" s="62"/>
      <c r="D72" s="1"/>
      <c r="E72" s="1"/>
    </row>
    <row r="73" spans="1:5">
      <c r="A73" s="62"/>
      <c r="B73" s="62"/>
      <c r="C73" s="62"/>
      <c r="D73" s="1"/>
      <c r="E73" s="1"/>
    </row>
    <row r="74" spans="1:5">
      <c r="A74" s="62"/>
      <c r="B74" s="62"/>
      <c r="C74" s="62"/>
      <c r="D74" s="1"/>
      <c r="E74" s="1"/>
    </row>
    <row r="75" spans="1:5">
      <c r="A75" s="62"/>
      <c r="B75" s="62"/>
      <c r="C75" s="62"/>
      <c r="D75" s="1"/>
      <c r="E75" s="1"/>
    </row>
    <row r="76" spans="1:5">
      <c r="A76" s="62"/>
      <c r="B76" s="62"/>
      <c r="C76" s="62"/>
      <c r="D76" s="1"/>
      <c r="E76" s="1"/>
    </row>
    <row r="77" spans="1:5">
      <c r="A77" s="62"/>
      <c r="B77" s="62"/>
      <c r="C77" s="62"/>
      <c r="D77" s="1"/>
      <c r="E77" s="1"/>
    </row>
    <row r="78" spans="1:5">
      <c r="A78" s="62"/>
      <c r="B78" s="62"/>
      <c r="C78" s="62"/>
      <c r="D78" s="1"/>
      <c r="E78" s="1"/>
    </row>
    <row r="79" spans="1:5">
      <c r="A79" s="62"/>
      <c r="B79" s="62"/>
      <c r="C79" s="62"/>
      <c r="D79" s="1"/>
      <c r="E79" s="1"/>
    </row>
    <row r="80" spans="1:5">
      <c r="A80" s="62"/>
      <c r="B80" s="62"/>
      <c r="C80" s="62"/>
      <c r="D80" s="1"/>
      <c r="E80" s="1"/>
    </row>
    <row r="81" spans="1:5">
      <c r="A81" s="62"/>
      <c r="B81" s="62"/>
      <c r="C81" s="62"/>
      <c r="D81" s="1"/>
      <c r="E81" s="1"/>
    </row>
    <row r="82" spans="1:5">
      <c r="A82" s="62"/>
      <c r="B82" s="62"/>
      <c r="C82" s="62"/>
      <c r="D82" s="1"/>
      <c r="E82" s="1"/>
    </row>
    <row r="83" spans="1:5">
      <c r="A83" s="62"/>
      <c r="B83" s="62"/>
      <c r="C83" s="62"/>
      <c r="D83" s="1"/>
      <c r="E83" s="1"/>
    </row>
    <row r="84" spans="1:5">
      <c r="A84" s="62"/>
      <c r="B84" s="62"/>
      <c r="C84" s="62"/>
      <c r="D84" s="1"/>
      <c r="E84" s="1"/>
    </row>
    <row r="85" spans="1:5">
      <c r="A85" s="62"/>
      <c r="B85" s="62"/>
      <c r="C85" s="62"/>
      <c r="D85" s="1"/>
      <c r="E85" s="1"/>
    </row>
    <row r="86" spans="1:5">
      <c r="A86" s="62"/>
      <c r="B86" s="62"/>
      <c r="C86" s="62"/>
      <c r="D86" s="1"/>
      <c r="E86" s="1"/>
    </row>
    <row r="87" spans="1:5">
      <c r="A87" s="62"/>
      <c r="B87" s="62"/>
      <c r="C87" s="62"/>
      <c r="D87" s="1"/>
      <c r="E87" s="1"/>
    </row>
    <row r="88" spans="1:5">
      <c r="A88" s="62"/>
      <c r="B88" s="62"/>
      <c r="C88" s="62"/>
      <c r="D88" s="1"/>
      <c r="E88" s="1"/>
    </row>
    <row r="89" spans="1:5">
      <c r="A89" s="62"/>
      <c r="B89" s="62"/>
      <c r="C89" s="62"/>
      <c r="D89" s="1"/>
      <c r="E89" s="1"/>
    </row>
    <row r="90" spans="1:5">
      <c r="A90" s="62"/>
      <c r="B90" s="62"/>
      <c r="C90" s="62"/>
      <c r="D90" s="1"/>
      <c r="E90" s="1"/>
    </row>
    <row r="91" spans="1:5">
      <c r="A91" s="62"/>
      <c r="B91" s="62"/>
      <c r="C91" s="62"/>
      <c r="D91" s="1"/>
      <c r="E91" s="1"/>
    </row>
    <row r="92" spans="1:5">
      <c r="A92" s="62"/>
      <c r="B92" s="62"/>
      <c r="C92" s="62"/>
      <c r="D92" s="1"/>
      <c r="E92" s="1"/>
    </row>
    <row r="93" spans="1:5">
      <c r="A93" s="62"/>
      <c r="B93" s="62"/>
      <c r="C93" s="62"/>
      <c r="D93" s="1"/>
      <c r="E93" s="1"/>
    </row>
    <row r="94" spans="1:5">
      <c r="A94" s="62"/>
      <c r="B94" s="62"/>
      <c r="C94" s="62"/>
      <c r="D94" s="1"/>
      <c r="E94" s="1"/>
    </row>
    <row r="95" spans="1:5">
      <c r="A95" s="62"/>
      <c r="B95" s="62"/>
      <c r="C95" s="62"/>
      <c r="D95" s="1"/>
      <c r="E95" s="1"/>
    </row>
    <row r="96" spans="1:5">
      <c r="A96" s="62"/>
      <c r="B96" s="62"/>
      <c r="C96" s="62"/>
      <c r="D96" s="1"/>
      <c r="E96" s="1"/>
    </row>
    <row r="97" spans="1:5">
      <c r="A97" s="62"/>
      <c r="B97" s="62"/>
      <c r="C97" s="62"/>
      <c r="D97" s="1"/>
      <c r="E97" s="1"/>
    </row>
    <row r="98" spans="1:5">
      <c r="A98" s="62"/>
      <c r="B98" s="62"/>
      <c r="C98" s="62"/>
      <c r="D98" s="1"/>
      <c r="E98" s="1"/>
    </row>
    <row r="99" spans="1:5">
      <c r="A99" s="62"/>
      <c r="B99" s="62"/>
      <c r="C99" s="62"/>
      <c r="D99" s="1"/>
      <c r="E99" s="1"/>
    </row>
    <row r="100" spans="1:5">
      <c r="A100" s="62"/>
      <c r="B100" s="62"/>
      <c r="C100" s="62"/>
      <c r="D100" s="1"/>
      <c r="E100" s="1"/>
    </row>
    <row r="101" spans="1:5">
      <c r="A101" s="62"/>
      <c r="B101" s="62"/>
      <c r="C101" s="62"/>
      <c r="D101" s="1"/>
      <c r="E101" s="1"/>
    </row>
    <row r="102" spans="1:5">
      <c r="A102" s="62"/>
      <c r="B102" s="62"/>
      <c r="C102" s="62"/>
      <c r="D102" s="1"/>
      <c r="E102" s="1"/>
    </row>
    <row r="103" spans="1:5">
      <c r="A103" s="62"/>
      <c r="B103" s="62"/>
      <c r="C103" s="62"/>
      <c r="D103" s="1"/>
      <c r="E103" s="1"/>
    </row>
    <row r="104" spans="1:5">
      <c r="A104" s="62"/>
      <c r="B104" s="62"/>
      <c r="C104" s="62"/>
      <c r="D104" s="1"/>
      <c r="E104" s="1"/>
    </row>
    <row r="105" spans="1:5">
      <c r="A105" s="62"/>
      <c r="B105" s="62"/>
      <c r="C105" s="62"/>
    </row>
    <row r="106" spans="1:5">
      <c r="A106" s="62"/>
      <c r="B106" s="62"/>
      <c r="C106" s="62"/>
    </row>
    <row r="107" spans="1:5">
      <c r="A107" s="62"/>
      <c r="B107" s="62"/>
      <c r="C107" s="62"/>
    </row>
    <row r="108" spans="1:5">
      <c r="A108" s="62"/>
      <c r="B108" s="62"/>
      <c r="C108" s="62"/>
    </row>
    <row r="109" spans="1:5">
      <c r="A109" s="62"/>
      <c r="B109" s="62"/>
      <c r="C109" s="62"/>
    </row>
    <row r="110" spans="1:5">
      <c r="A110" s="62"/>
      <c r="B110" s="62"/>
      <c r="C110" s="62"/>
    </row>
    <row r="111" spans="1:5">
      <c r="A111" s="62"/>
      <c r="B111" s="62"/>
      <c r="C111" s="62"/>
    </row>
    <row r="112" spans="1:5">
      <c r="A112" s="62"/>
      <c r="B112" s="62"/>
      <c r="C112" s="62"/>
    </row>
    <row r="113" spans="1:3">
      <c r="A113" s="62"/>
      <c r="B113" s="62"/>
      <c r="C113" s="62"/>
    </row>
    <row r="114" spans="1:3">
      <c r="A114" s="62"/>
      <c r="B114" s="62"/>
      <c r="C114" s="62"/>
    </row>
    <row r="115" spans="1:3">
      <c r="A115" s="62"/>
      <c r="B115" s="62"/>
      <c r="C115" s="62"/>
    </row>
    <row r="116" spans="1:3">
      <c r="A116" s="62"/>
      <c r="B116" s="62"/>
      <c r="C116" s="62"/>
    </row>
    <row r="117" spans="1:3">
      <c r="A117" s="62"/>
      <c r="B117" s="62"/>
      <c r="C117" s="62"/>
    </row>
    <row r="118" spans="1:3">
      <c r="A118" s="62"/>
      <c r="B118" s="62"/>
      <c r="C118" s="62"/>
    </row>
    <row r="119" spans="1:3">
      <c r="A119" s="62"/>
      <c r="B119" s="62"/>
      <c r="C119" s="62"/>
    </row>
    <row r="120" spans="1:3">
      <c r="A120" s="62"/>
      <c r="B120" s="62"/>
      <c r="C120" s="62"/>
    </row>
    <row r="121" spans="1:3">
      <c r="A121" s="62"/>
      <c r="B121" s="62"/>
      <c r="C121" s="62"/>
    </row>
    <row r="122" spans="1:3">
      <c r="A122" s="62"/>
      <c r="B122" s="62"/>
      <c r="C122" s="62"/>
    </row>
    <row r="123" spans="1:3">
      <c r="A123" s="62"/>
      <c r="B123" s="62"/>
      <c r="C123" s="62"/>
    </row>
    <row r="124" spans="1:3">
      <c r="A124" s="62"/>
      <c r="B124" s="62"/>
      <c r="C124" s="62"/>
    </row>
    <row r="125" spans="1:3">
      <c r="A125" s="62"/>
      <c r="B125" s="62"/>
      <c r="C125" s="62"/>
    </row>
    <row r="126" spans="1:3">
      <c r="A126" s="62"/>
      <c r="B126" s="62"/>
      <c r="C126" s="62"/>
    </row>
    <row r="127" spans="1:3">
      <c r="A127" s="62"/>
      <c r="B127" s="62"/>
      <c r="C127" s="62"/>
    </row>
    <row r="128" spans="1:3">
      <c r="A128" s="62"/>
      <c r="B128" s="62"/>
      <c r="C128" s="62"/>
    </row>
    <row r="129" spans="1:3">
      <c r="A129" s="62"/>
      <c r="B129" s="62"/>
      <c r="C129" s="62"/>
    </row>
    <row r="130" spans="1:3">
      <c r="A130" s="62"/>
      <c r="B130" s="62"/>
      <c r="C130" s="62"/>
    </row>
    <row r="131" spans="1:3">
      <c r="A131" s="62"/>
      <c r="B131" s="62"/>
      <c r="C131" s="62"/>
    </row>
    <row r="132" spans="1:3">
      <c r="A132" s="62"/>
      <c r="B132" s="62"/>
      <c r="C132" s="62"/>
    </row>
    <row r="134" spans="1:3">
      <c r="B134" s="62"/>
    </row>
    <row r="135" spans="1:3">
      <c r="B135" s="62"/>
    </row>
    <row r="136" spans="1:3">
      <c r="B136" s="62"/>
    </row>
    <row r="137" spans="1:3">
      <c r="B137" s="62"/>
    </row>
    <row r="138" spans="1:3">
      <c r="B138" s="62"/>
    </row>
    <row r="139" spans="1:3">
      <c r="B139" s="62"/>
    </row>
    <row r="140" spans="1:3">
      <c r="B140" s="62"/>
    </row>
    <row r="141" spans="1:3">
      <c r="B141" s="62"/>
    </row>
    <row r="142" spans="1:3">
      <c r="B142" s="62"/>
    </row>
    <row r="143" spans="1:3">
      <c r="B143" s="62"/>
    </row>
    <row r="144" spans="1:3">
      <c r="B144" s="62"/>
    </row>
    <row r="145" spans="2:2">
      <c r="B145" s="62"/>
    </row>
    <row r="146" spans="2:2">
      <c r="B146" s="62"/>
    </row>
    <row r="147" spans="2:2">
      <c r="B147" s="62"/>
    </row>
    <row r="148" spans="2:2">
      <c r="B148" s="62"/>
    </row>
    <row r="149" spans="2:2">
      <c r="B149" s="62"/>
    </row>
    <row r="150" spans="2:2">
      <c r="B150" s="62"/>
    </row>
    <row r="151" spans="2:2">
      <c r="B151" s="6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520"/>
  <sheetViews>
    <sheetView zoomScaleNormal="100" workbookViewId="0">
      <selection activeCell="E8" sqref="E8"/>
    </sheetView>
  </sheetViews>
  <sheetFormatPr defaultRowHeight="15"/>
  <cols>
    <col min="2" max="2" width="10" customWidth="1"/>
    <col min="4" max="4" width="39.140625" bestFit="1" customWidth="1"/>
    <col min="15" max="15" width="13.7109375" bestFit="1" customWidth="1"/>
    <col min="16" max="16" width="68.140625" bestFit="1" customWidth="1"/>
    <col min="17" max="17" width="12.85546875" bestFit="1" customWidth="1"/>
    <col min="18" max="18" width="23.140625" bestFit="1" customWidth="1"/>
  </cols>
  <sheetData>
    <row r="1" spans="1:18">
      <c r="A1" t="s">
        <v>1444</v>
      </c>
      <c r="O1" t="s">
        <v>1443</v>
      </c>
    </row>
    <row r="2" spans="1:18" ht="15.75" thickBot="1">
      <c r="F2" t="s">
        <v>132</v>
      </c>
      <c r="G2" t="s">
        <v>93</v>
      </c>
      <c r="H2" t="s">
        <v>91</v>
      </c>
      <c r="I2" t="s">
        <v>94</v>
      </c>
      <c r="J2" t="s">
        <v>92</v>
      </c>
      <c r="O2" t="s">
        <v>6</v>
      </c>
      <c r="P2" t="s">
        <v>7</v>
      </c>
      <c r="Q2" t="s">
        <v>8</v>
      </c>
      <c r="R2" t="s">
        <v>109</v>
      </c>
    </row>
    <row r="3" spans="1:18" ht="15.75" thickBot="1">
      <c r="A3" s="126" t="s">
        <v>155</v>
      </c>
      <c r="B3" s="127"/>
      <c r="C3" s="127"/>
      <c r="D3" s="128"/>
      <c r="E3" s="37"/>
      <c r="F3" s="38">
        <v>0.02</v>
      </c>
      <c r="G3" s="38">
        <v>0.02</v>
      </c>
      <c r="H3" s="38">
        <v>0.02</v>
      </c>
      <c r="I3" s="38">
        <v>0.02</v>
      </c>
      <c r="J3" s="38">
        <v>0.02</v>
      </c>
      <c r="O3" t="s">
        <v>496</v>
      </c>
      <c r="P3" t="s">
        <v>497</v>
      </c>
      <c r="Q3" t="s">
        <v>102</v>
      </c>
      <c r="R3" t="s">
        <v>116</v>
      </c>
    </row>
    <row r="4" spans="1:18" ht="15.75" thickBot="1">
      <c r="A4" s="29"/>
      <c r="B4" s="33"/>
      <c r="C4" s="34"/>
      <c r="D4" s="33"/>
      <c r="E4" s="34"/>
      <c r="F4" s="35"/>
      <c r="G4" s="35"/>
      <c r="H4" s="35"/>
      <c r="I4" s="35"/>
      <c r="J4" s="35"/>
      <c r="O4" t="s">
        <v>498</v>
      </c>
      <c r="P4" t="s">
        <v>499</v>
      </c>
      <c r="Q4" t="s">
        <v>102</v>
      </c>
      <c r="R4" t="s">
        <v>116</v>
      </c>
    </row>
    <row r="5" spans="1:18">
      <c r="A5" s="132" t="s">
        <v>99</v>
      </c>
      <c r="B5" s="40"/>
      <c r="C5" s="39" t="s">
        <v>567</v>
      </c>
      <c r="D5" s="40" t="s">
        <v>568</v>
      </c>
      <c r="E5" s="34"/>
      <c r="F5" s="90">
        <v>0.04</v>
      </c>
      <c r="G5" s="90">
        <v>0.04</v>
      </c>
      <c r="H5" s="90">
        <v>0.04</v>
      </c>
      <c r="I5" s="90">
        <v>0.01</v>
      </c>
      <c r="J5" s="90">
        <v>0</v>
      </c>
      <c r="O5" t="s">
        <v>111</v>
      </c>
      <c r="P5" t="s">
        <v>124</v>
      </c>
      <c r="Q5" t="s">
        <v>102</v>
      </c>
      <c r="R5" t="s">
        <v>114</v>
      </c>
    </row>
    <row r="6" spans="1:18">
      <c r="A6" s="132"/>
      <c r="B6" s="40"/>
      <c r="C6" s="39" t="s">
        <v>569</v>
      </c>
      <c r="D6" s="40" t="s">
        <v>570</v>
      </c>
      <c r="E6" s="34"/>
      <c r="F6" s="91">
        <v>0.04</v>
      </c>
      <c r="G6" s="91">
        <v>0.04</v>
      </c>
      <c r="H6" s="91">
        <v>0.04</v>
      </c>
      <c r="I6" s="91">
        <v>0.04</v>
      </c>
      <c r="J6" s="93">
        <v>0</v>
      </c>
      <c r="O6" t="s">
        <v>500</v>
      </c>
      <c r="P6" t="s">
        <v>501</v>
      </c>
      <c r="Q6" t="s">
        <v>102</v>
      </c>
      <c r="R6" t="s">
        <v>114</v>
      </c>
    </row>
    <row r="7" spans="1:18">
      <c r="A7" s="132"/>
      <c r="B7" s="40"/>
      <c r="C7" s="39" t="s">
        <v>571</v>
      </c>
      <c r="D7" s="40" t="s">
        <v>572</v>
      </c>
      <c r="E7" s="34"/>
      <c r="F7" s="91">
        <v>0.35</v>
      </c>
      <c r="G7" s="91">
        <v>0.25</v>
      </c>
      <c r="H7" s="91">
        <v>0.15</v>
      </c>
      <c r="I7" s="91">
        <v>0.08</v>
      </c>
      <c r="J7" s="91">
        <v>0.01</v>
      </c>
      <c r="O7" t="s">
        <v>502</v>
      </c>
      <c r="P7" t="s">
        <v>503</v>
      </c>
      <c r="Q7" t="s">
        <v>102</v>
      </c>
      <c r="R7" t="s">
        <v>114</v>
      </c>
    </row>
    <row r="8" spans="1:18" ht="15.75" thickBot="1">
      <c r="A8" s="132"/>
      <c r="B8" s="40"/>
      <c r="C8" s="39" t="s">
        <v>573</v>
      </c>
      <c r="D8" s="40" t="s">
        <v>574</v>
      </c>
      <c r="E8" s="34"/>
      <c r="F8" s="92">
        <v>0.35</v>
      </c>
      <c r="G8" s="92">
        <v>0.25</v>
      </c>
      <c r="H8" s="92">
        <v>0.15</v>
      </c>
      <c r="I8" s="92">
        <v>0.1</v>
      </c>
      <c r="J8" s="92">
        <v>0.02</v>
      </c>
      <c r="O8" t="s">
        <v>504</v>
      </c>
      <c r="P8" t="s">
        <v>505</v>
      </c>
      <c r="Q8" t="s">
        <v>102</v>
      </c>
      <c r="R8" t="s">
        <v>110</v>
      </c>
    </row>
    <row r="9" spans="1:18" ht="15.75" thickBot="1">
      <c r="A9" s="33"/>
      <c r="B9" s="33"/>
      <c r="C9" s="41"/>
      <c r="D9" s="33"/>
      <c r="E9" s="34"/>
      <c r="F9" s="35"/>
      <c r="G9" s="35"/>
      <c r="H9" s="35"/>
      <c r="I9" s="35"/>
      <c r="J9" s="35"/>
      <c r="O9" t="s">
        <v>33</v>
      </c>
      <c r="P9" t="s">
        <v>506</v>
      </c>
      <c r="Q9" t="s">
        <v>102</v>
      </c>
      <c r="R9" t="s">
        <v>113</v>
      </c>
    </row>
    <row r="10" spans="1:18" ht="15.75" thickBot="1">
      <c r="A10" s="124" t="s">
        <v>128</v>
      </c>
      <c r="B10" s="125"/>
      <c r="C10" s="113"/>
      <c r="D10" s="114"/>
      <c r="E10" s="36"/>
      <c r="F10" s="42">
        <f>SUM(F3:F9)</f>
        <v>0.79999999999999993</v>
      </c>
      <c r="G10" s="42">
        <f>SUM(G3:G9)</f>
        <v>0.6</v>
      </c>
      <c r="H10" s="42">
        <f>SUM(H3:H9)</f>
        <v>0.4</v>
      </c>
      <c r="I10" s="42">
        <f>SUM(I3:I9)</f>
        <v>0.25</v>
      </c>
      <c r="J10" s="42">
        <f>SUM(J3:J9)</f>
        <v>0.05</v>
      </c>
      <c r="O10" t="s">
        <v>507</v>
      </c>
      <c r="P10" t="s">
        <v>507</v>
      </c>
      <c r="Q10" t="s">
        <v>102</v>
      </c>
      <c r="R10" t="s">
        <v>117</v>
      </c>
    </row>
    <row r="11" spans="1:18" ht="15.75" thickBot="1">
      <c r="A11" s="29"/>
      <c r="B11" s="33"/>
      <c r="C11" s="34"/>
      <c r="D11" s="33"/>
      <c r="E11" s="34"/>
      <c r="F11" s="35"/>
      <c r="G11" s="35"/>
      <c r="H11" s="35"/>
      <c r="I11" s="35"/>
      <c r="J11" s="35"/>
      <c r="O11" t="s">
        <v>27</v>
      </c>
      <c r="P11" t="s">
        <v>508</v>
      </c>
      <c r="Q11" t="s">
        <v>102</v>
      </c>
      <c r="R11" t="s">
        <v>110</v>
      </c>
    </row>
    <row r="12" spans="1:18">
      <c r="A12" s="129" t="s">
        <v>102</v>
      </c>
      <c r="B12" s="43"/>
      <c r="C12" s="87" t="s">
        <v>496</v>
      </c>
      <c r="D12" s="88" t="s">
        <v>497</v>
      </c>
      <c r="E12" s="34"/>
      <c r="F12" s="94">
        <v>5.0000000000000001E-3</v>
      </c>
      <c r="G12" s="94">
        <v>8.0000000000000002E-3</v>
      </c>
      <c r="H12" s="94">
        <v>0.01</v>
      </c>
      <c r="I12" s="94">
        <v>1.4999999999999999E-2</v>
      </c>
      <c r="J12" s="94">
        <v>1.7500000000000002E-2</v>
      </c>
      <c r="O12" t="s">
        <v>509</v>
      </c>
      <c r="P12" t="s">
        <v>510</v>
      </c>
      <c r="Q12" t="s">
        <v>102</v>
      </c>
      <c r="R12" t="s">
        <v>112</v>
      </c>
    </row>
    <row r="13" spans="1:18">
      <c r="A13" s="130"/>
      <c r="B13" s="46"/>
      <c r="C13" t="s">
        <v>498</v>
      </c>
      <c r="D13" s="89" t="s">
        <v>499</v>
      </c>
      <c r="E13" s="34"/>
      <c r="F13" s="95">
        <v>5.0000000000000001E-3</v>
      </c>
      <c r="G13" s="95">
        <v>8.0000000000000002E-3</v>
      </c>
      <c r="H13" s="95">
        <v>0.01</v>
      </c>
      <c r="I13" s="95">
        <v>1.4999999999999999E-2</v>
      </c>
      <c r="J13" s="95">
        <v>1.7500000000000002E-2</v>
      </c>
      <c r="O13" t="s">
        <v>29</v>
      </c>
      <c r="P13" t="s">
        <v>511</v>
      </c>
      <c r="Q13" t="s">
        <v>102</v>
      </c>
      <c r="R13" t="s">
        <v>110</v>
      </c>
    </row>
    <row r="14" spans="1:18">
      <c r="A14" s="130"/>
      <c r="B14" s="46"/>
      <c r="C14" t="s">
        <v>111</v>
      </c>
      <c r="D14" s="89" t="s">
        <v>124</v>
      </c>
      <c r="E14" s="34"/>
      <c r="F14" s="95">
        <v>5.0000000000000001E-3</v>
      </c>
      <c r="G14" s="95">
        <v>8.0000000000000002E-3</v>
      </c>
      <c r="H14" s="95">
        <v>0.01</v>
      </c>
      <c r="I14" s="95">
        <v>1.4999999999999999E-2</v>
      </c>
      <c r="J14" s="95">
        <v>1.7500000000000002E-2</v>
      </c>
      <c r="O14" t="s">
        <v>512</v>
      </c>
      <c r="P14" t="s">
        <v>513</v>
      </c>
      <c r="Q14" t="s">
        <v>102</v>
      </c>
      <c r="R14" t="s">
        <v>551</v>
      </c>
    </row>
    <row r="15" spans="1:18">
      <c r="A15" s="130"/>
      <c r="B15" s="46"/>
      <c r="C15" t="s">
        <v>500</v>
      </c>
      <c r="D15" s="89" t="s">
        <v>501</v>
      </c>
      <c r="E15" s="34"/>
      <c r="F15" s="95">
        <v>5.0000000000000001E-3</v>
      </c>
      <c r="G15" s="95">
        <v>8.0000000000000002E-3</v>
      </c>
      <c r="H15" s="95">
        <v>0.01</v>
      </c>
      <c r="I15" s="95">
        <v>1.4999999999999999E-2</v>
      </c>
      <c r="J15" s="95">
        <v>1.7500000000000002E-2</v>
      </c>
      <c r="O15" t="s">
        <v>514</v>
      </c>
      <c r="P15" t="s">
        <v>515</v>
      </c>
      <c r="Q15" t="s">
        <v>102</v>
      </c>
      <c r="R15" t="s">
        <v>122</v>
      </c>
    </row>
    <row r="16" spans="1:18">
      <c r="A16" s="130"/>
      <c r="B16" s="46"/>
      <c r="C16" t="s">
        <v>502</v>
      </c>
      <c r="D16" s="89" t="s">
        <v>503</v>
      </c>
      <c r="E16" s="34"/>
      <c r="F16" s="95">
        <v>5.0000000000000001E-3</v>
      </c>
      <c r="G16" s="95">
        <v>8.0000000000000002E-3</v>
      </c>
      <c r="H16" s="95">
        <v>0.01</v>
      </c>
      <c r="I16" s="95">
        <v>1.4999999999999999E-2</v>
      </c>
      <c r="J16" s="95">
        <v>1.7500000000000002E-2</v>
      </c>
      <c r="O16" t="s">
        <v>516</v>
      </c>
      <c r="P16" t="s">
        <v>517</v>
      </c>
      <c r="Q16" t="s">
        <v>102</v>
      </c>
      <c r="R16" t="s">
        <v>114</v>
      </c>
    </row>
    <row r="17" spans="1:18">
      <c r="A17" s="130"/>
      <c r="B17" s="46"/>
      <c r="C17" t="s">
        <v>504</v>
      </c>
      <c r="D17" s="89" t="s">
        <v>505</v>
      </c>
      <c r="E17" s="34"/>
      <c r="F17" s="95">
        <v>5.0000000000000001E-3</v>
      </c>
      <c r="G17" s="95">
        <v>8.0000000000000002E-3</v>
      </c>
      <c r="H17" s="95">
        <v>0.01</v>
      </c>
      <c r="I17" s="95">
        <v>1.4999999999999999E-2</v>
      </c>
      <c r="J17" s="95">
        <v>1.7500000000000002E-2</v>
      </c>
      <c r="O17" t="s">
        <v>518</v>
      </c>
      <c r="P17" t="s">
        <v>519</v>
      </c>
      <c r="Q17" t="s">
        <v>102</v>
      </c>
      <c r="R17" t="s">
        <v>115</v>
      </c>
    </row>
    <row r="18" spans="1:18">
      <c r="A18" s="130"/>
      <c r="B18" s="46"/>
      <c r="C18" t="s">
        <v>33</v>
      </c>
      <c r="D18" s="89" t="s">
        <v>506</v>
      </c>
      <c r="E18" s="34"/>
      <c r="F18" s="95">
        <v>5.0000000000000001E-3</v>
      </c>
      <c r="G18" s="95">
        <v>8.0000000000000002E-3</v>
      </c>
      <c r="H18" s="95">
        <v>0.01</v>
      </c>
      <c r="I18" s="95">
        <v>1.4999999999999999E-2</v>
      </c>
      <c r="J18" s="95">
        <v>1.7500000000000002E-2</v>
      </c>
      <c r="O18" t="s">
        <v>520</v>
      </c>
      <c r="P18" t="s">
        <v>521</v>
      </c>
      <c r="Q18" t="s">
        <v>102</v>
      </c>
      <c r="R18" t="s">
        <v>110</v>
      </c>
    </row>
    <row r="19" spans="1:18">
      <c r="A19" s="130"/>
      <c r="B19" s="46"/>
      <c r="C19" t="s">
        <v>507</v>
      </c>
      <c r="D19" s="89" t="s">
        <v>507</v>
      </c>
      <c r="E19" s="34"/>
      <c r="F19" s="95">
        <v>5.0000000000000001E-3</v>
      </c>
      <c r="G19" s="95">
        <v>8.0000000000000002E-3</v>
      </c>
      <c r="H19" s="95">
        <v>0.01</v>
      </c>
      <c r="I19" s="95">
        <v>1.4999999999999999E-2</v>
      </c>
      <c r="J19" s="95">
        <v>1.7500000000000002E-2</v>
      </c>
      <c r="O19" t="s">
        <v>145</v>
      </c>
      <c r="P19" t="s">
        <v>522</v>
      </c>
      <c r="Q19" t="s">
        <v>102</v>
      </c>
      <c r="R19" t="s">
        <v>116</v>
      </c>
    </row>
    <row r="20" spans="1:18">
      <c r="A20" s="130"/>
      <c r="B20" s="46"/>
      <c r="C20" t="s">
        <v>27</v>
      </c>
      <c r="D20" s="89" t="s">
        <v>508</v>
      </c>
      <c r="E20" s="34"/>
      <c r="F20" s="95">
        <v>5.0000000000000001E-3</v>
      </c>
      <c r="G20" s="95">
        <v>8.0000000000000002E-3</v>
      </c>
      <c r="H20" s="95">
        <v>0.01</v>
      </c>
      <c r="I20" s="95">
        <v>1.4999999999999999E-2</v>
      </c>
      <c r="J20" s="95">
        <v>1.7500000000000002E-2</v>
      </c>
      <c r="O20" t="s">
        <v>523</v>
      </c>
      <c r="P20" t="s">
        <v>524</v>
      </c>
      <c r="Q20" t="s">
        <v>102</v>
      </c>
      <c r="R20" t="s">
        <v>115</v>
      </c>
    </row>
    <row r="21" spans="1:18">
      <c r="A21" s="130"/>
      <c r="B21" s="46"/>
      <c r="C21" t="s">
        <v>509</v>
      </c>
      <c r="D21" s="89" t="s">
        <v>510</v>
      </c>
      <c r="E21" s="34"/>
      <c r="F21" s="95">
        <v>5.0000000000000001E-3</v>
      </c>
      <c r="G21" s="95">
        <v>8.0000000000000002E-3</v>
      </c>
      <c r="H21" s="95">
        <v>0.01</v>
      </c>
      <c r="I21" s="95">
        <v>1.4999999999999999E-2</v>
      </c>
      <c r="J21" s="95">
        <v>1.7500000000000002E-2</v>
      </c>
      <c r="O21" t="s">
        <v>32</v>
      </c>
      <c r="P21" t="s">
        <v>525</v>
      </c>
      <c r="Q21" t="s">
        <v>102</v>
      </c>
      <c r="R21" t="s">
        <v>552</v>
      </c>
    </row>
    <row r="22" spans="1:18">
      <c r="A22" s="130"/>
      <c r="B22" s="46"/>
      <c r="C22" t="s">
        <v>29</v>
      </c>
      <c r="D22" s="89" t="s">
        <v>511</v>
      </c>
      <c r="E22" s="47"/>
      <c r="F22" s="96">
        <v>5.0000000000000001E-3</v>
      </c>
      <c r="G22" s="96">
        <v>8.0000000000000002E-3</v>
      </c>
      <c r="H22" s="96">
        <v>0.01</v>
      </c>
      <c r="I22" s="96">
        <v>1.4999999999999999E-2</v>
      </c>
      <c r="J22" s="96">
        <v>1.7500000000000002E-2</v>
      </c>
      <c r="O22" t="s">
        <v>526</v>
      </c>
      <c r="P22" t="s">
        <v>527</v>
      </c>
      <c r="Q22" t="s">
        <v>102</v>
      </c>
      <c r="R22" t="s">
        <v>114</v>
      </c>
    </row>
    <row r="23" spans="1:18">
      <c r="A23" s="130"/>
      <c r="B23" s="46"/>
      <c r="C23" t="s">
        <v>512</v>
      </c>
      <c r="D23" s="89" t="s">
        <v>513</v>
      </c>
      <c r="E23" s="34"/>
      <c r="F23" s="95">
        <v>5.0000000000000001E-3</v>
      </c>
      <c r="G23" s="95">
        <v>8.0000000000000002E-3</v>
      </c>
      <c r="H23" s="95">
        <v>0.01</v>
      </c>
      <c r="I23" s="95">
        <v>1.4999999999999999E-2</v>
      </c>
      <c r="J23" s="95">
        <v>1.7500000000000002E-2</v>
      </c>
      <c r="O23" t="s">
        <v>528</v>
      </c>
      <c r="P23" t="s">
        <v>529</v>
      </c>
      <c r="Q23" t="s">
        <v>102</v>
      </c>
      <c r="R23" t="s">
        <v>116</v>
      </c>
    </row>
    <row r="24" spans="1:18">
      <c r="A24" s="130"/>
      <c r="B24" s="46"/>
      <c r="C24" t="s">
        <v>514</v>
      </c>
      <c r="D24" s="89" t="s">
        <v>515</v>
      </c>
      <c r="E24" s="47"/>
      <c r="F24" s="96">
        <v>5.0000000000000001E-3</v>
      </c>
      <c r="G24" s="96">
        <v>8.0000000000000002E-3</v>
      </c>
      <c r="H24" s="96">
        <v>0.01</v>
      </c>
      <c r="I24" s="96">
        <v>1.4999999999999999E-2</v>
      </c>
      <c r="J24" s="96">
        <v>1.7500000000000002E-2</v>
      </c>
      <c r="O24" t="s">
        <v>530</v>
      </c>
      <c r="P24" t="s">
        <v>531</v>
      </c>
      <c r="Q24" t="s">
        <v>102</v>
      </c>
      <c r="R24" t="s">
        <v>551</v>
      </c>
    </row>
    <row r="25" spans="1:18">
      <c r="A25" s="130"/>
      <c r="B25" s="46"/>
      <c r="C25" t="s">
        <v>516</v>
      </c>
      <c r="D25" s="89" t="s">
        <v>517</v>
      </c>
      <c r="E25" s="47"/>
      <c r="F25" s="96">
        <v>5.0000000000000001E-3</v>
      </c>
      <c r="G25" s="96">
        <v>8.0000000000000002E-3</v>
      </c>
      <c r="H25" s="96">
        <v>0.01</v>
      </c>
      <c r="I25" s="96">
        <v>1.4999999999999999E-2</v>
      </c>
      <c r="J25" s="96">
        <v>1.7500000000000002E-2</v>
      </c>
      <c r="O25" t="s">
        <v>532</v>
      </c>
      <c r="P25" t="s">
        <v>533</v>
      </c>
      <c r="Q25" t="s">
        <v>102</v>
      </c>
      <c r="R25" t="s">
        <v>122</v>
      </c>
    </row>
    <row r="26" spans="1:18">
      <c r="A26" s="130"/>
      <c r="B26" s="46"/>
      <c r="C26" t="s">
        <v>518</v>
      </c>
      <c r="D26" s="89" t="s">
        <v>519</v>
      </c>
      <c r="E26" s="47"/>
      <c r="F26" s="96">
        <v>5.0000000000000001E-3</v>
      </c>
      <c r="G26" s="96">
        <v>8.0000000000000002E-3</v>
      </c>
      <c r="H26" s="96">
        <v>0.01</v>
      </c>
      <c r="I26" s="96">
        <v>1.4999999999999999E-2</v>
      </c>
      <c r="J26" s="96">
        <v>1.7500000000000002E-2</v>
      </c>
      <c r="O26" t="s">
        <v>53</v>
      </c>
      <c r="P26" t="s">
        <v>534</v>
      </c>
      <c r="Q26" t="s">
        <v>102</v>
      </c>
      <c r="R26" t="s">
        <v>113</v>
      </c>
    </row>
    <row r="27" spans="1:18">
      <c r="A27" s="130"/>
      <c r="B27" s="46"/>
      <c r="C27" t="s">
        <v>520</v>
      </c>
      <c r="D27" s="89" t="s">
        <v>521</v>
      </c>
      <c r="E27" s="47"/>
      <c r="F27" s="96">
        <v>5.0000000000000001E-3</v>
      </c>
      <c r="G27" s="96">
        <v>8.0000000000000002E-3</v>
      </c>
      <c r="H27" s="96">
        <v>0.01</v>
      </c>
      <c r="I27" s="96">
        <v>1.4999999999999999E-2</v>
      </c>
      <c r="J27" s="96">
        <v>1.7500000000000002E-2</v>
      </c>
      <c r="O27" t="s">
        <v>52</v>
      </c>
      <c r="P27" t="s">
        <v>535</v>
      </c>
      <c r="Q27" t="s">
        <v>102</v>
      </c>
      <c r="R27" t="s">
        <v>113</v>
      </c>
    </row>
    <row r="28" spans="1:18">
      <c r="A28" s="130"/>
      <c r="B28" s="46"/>
      <c r="C28" t="s">
        <v>145</v>
      </c>
      <c r="D28" s="89" t="s">
        <v>522</v>
      </c>
      <c r="E28" s="47"/>
      <c r="F28" s="96">
        <v>5.0000000000000001E-3</v>
      </c>
      <c r="G28" s="96">
        <v>8.0000000000000002E-3</v>
      </c>
      <c r="H28" s="96">
        <v>0.01</v>
      </c>
      <c r="I28" s="96">
        <v>1.4999999999999999E-2</v>
      </c>
      <c r="J28" s="96">
        <v>1.7500000000000002E-2</v>
      </c>
      <c r="O28" t="s">
        <v>149</v>
      </c>
      <c r="P28" t="s">
        <v>536</v>
      </c>
      <c r="Q28" t="s">
        <v>102</v>
      </c>
      <c r="R28" t="s">
        <v>117</v>
      </c>
    </row>
    <row r="29" spans="1:18">
      <c r="A29" s="130"/>
      <c r="B29" s="46"/>
      <c r="C29" t="s">
        <v>523</v>
      </c>
      <c r="D29" s="89" t="s">
        <v>524</v>
      </c>
      <c r="E29" s="34"/>
      <c r="F29" s="95">
        <v>5.0000000000000001E-3</v>
      </c>
      <c r="G29" s="95">
        <v>8.0000000000000002E-3</v>
      </c>
      <c r="H29" s="95">
        <v>0.01</v>
      </c>
      <c r="I29" s="95">
        <v>1.4999999999999999E-2</v>
      </c>
      <c r="J29" s="95">
        <v>1.7500000000000002E-2</v>
      </c>
      <c r="O29" t="s">
        <v>31</v>
      </c>
      <c r="P29" t="s">
        <v>537</v>
      </c>
      <c r="Q29" t="s">
        <v>102</v>
      </c>
      <c r="R29" t="s">
        <v>112</v>
      </c>
    </row>
    <row r="30" spans="1:18">
      <c r="A30" s="130"/>
      <c r="B30" s="46"/>
      <c r="C30" t="s">
        <v>32</v>
      </c>
      <c r="D30" s="89" t="s">
        <v>525</v>
      </c>
      <c r="E30" s="34"/>
      <c r="F30" s="95">
        <v>5.0000000000000001E-3</v>
      </c>
      <c r="G30" s="95">
        <v>8.0000000000000002E-3</v>
      </c>
      <c r="H30" s="95">
        <v>0.01</v>
      </c>
      <c r="I30" s="95">
        <v>1.4999999999999999E-2</v>
      </c>
      <c r="J30" s="95">
        <v>1.7500000000000002E-2</v>
      </c>
      <c r="O30" t="s">
        <v>538</v>
      </c>
      <c r="P30" t="s">
        <v>539</v>
      </c>
      <c r="Q30" t="s">
        <v>102</v>
      </c>
      <c r="R30" t="s">
        <v>115</v>
      </c>
    </row>
    <row r="31" spans="1:18">
      <c r="A31" s="130"/>
      <c r="B31" s="46"/>
      <c r="C31" t="s">
        <v>526</v>
      </c>
      <c r="D31" s="89" t="s">
        <v>527</v>
      </c>
      <c r="E31" s="34"/>
      <c r="F31" s="95">
        <v>5.0000000000000001E-3</v>
      </c>
      <c r="G31" s="95">
        <v>8.0000000000000002E-3</v>
      </c>
      <c r="H31" s="95">
        <v>0.01</v>
      </c>
      <c r="I31" s="95">
        <v>1.4999999999999999E-2</v>
      </c>
      <c r="J31" s="95">
        <v>1.7500000000000002E-2</v>
      </c>
      <c r="O31" t="s">
        <v>540</v>
      </c>
      <c r="P31" t="s">
        <v>541</v>
      </c>
      <c r="Q31" t="s">
        <v>102</v>
      </c>
      <c r="R31" t="s">
        <v>551</v>
      </c>
    </row>
    <row r="32" spans="1:18">
      <c r="A32" s="130"/>
      <c r="B32" s="46"/>
      <c r="C32" t="s">
        <v>528</v>
      </c>
      <c r="D32" s="89" t="s">
        <v>529</v>
      </c>
      <c r="E32" s="34"/>
      <c r="F32" s="95">
        <v>5.0000000000000001E-3</v>
      </c>
      <c r="G32" s="95">
        <v>8.0000000000000002E-3</v>
      </c>
      <c r="H32" s="95">
        <v>0.01</v>
      </c>
      <c r="I32" s="95">
        <v>1.4999999999999999E-2</v>
      </c>
      <c r="J32" s="95">
        <v>1.7500000000000002E-2</v>
      </c>
      <c r="O32" t="s">
        <v>542</v>
      </c>
      <c r="P32" t="s">
        <v>543</v>
      </c>
      <c r="Q32" t="s">
        <v>102</v>
      </c>
      <c r="R32" t="s">
        <v>116</v>
      </c>
    </row>
    <row r="33" spans="1:18">
      <c r="A33" s="130"/>
      <c r="B33" s="46"/>
      <c r="C33" t="s">
        <v>530</v>
      </c>
      <c r="D33" s="89" t="s">
        <v>531</v>
      </c>
      <c r="E33" s="47"/>
      <c r="F33" s="96">
        <v>5.0000000000000001E-3</v>
      </c>
      <c r="G33" s="96">
        <v>8.0000000000000002E-3</v>
      </c>
      <c r="H33" s="96">
        <v>0.01</v>
      </c>
      <c r="I33" s="96">
        <v>1.4999999999999999E-2</v>
      </c>
      <c r="J33" s="96">
        <v>1.7500000000000002E-2</v>
      </c>
      <c r="O33" t="s">
        <v>544</v>
      </c>
      <c r="P33" t="s">
        <v>545</v>
      </c>
      <c r="Q33" t="s">
        <v>102</v>
      </c>
      <c r="R33" t="s">
        <v>551</v>
      </c>
    </row>
    <row r="34" spans="1:18">
      <c r="A34" s="130"/>
      <c r="B34" s="46"/>
      <c r="C34" t="s">
        <v>532</v>
      </c>
      <c r="D34" s="89" t="s">
        <v>533</v>
      </c>
      <c r="E34" s="47"/>
      <c r="F34" s="96">
        <v>5.0000000000000001E-3</v>
      </c>
      <c r="G34" s="96">
        <v>8.0000000000000002E-3</v>
      </c>
      <c r="H34" s="96">
        <v>0.01</v>
      </c>
      <c r="I34" s="96">
        <v>1.4999999999999999E-2</v>
      </c>
      <c r="J34" s="96">
        <v>1.7500000000000002E-2</v>
      </c>
      <c r="O34" t="s">
        <v>34</v>
      </c>
      <c r="P34" t="s">
        <v>546</v>
      </c>
      <c r="Q34" t="s">
        <v>102</v>
      </c>
      <c r="R34" t="s">
        <v>122</v>
      </c>
    </row>
    <row r="35" spans="1:18">
      <c r="A35" s="130"/>
      <c r="B35" s="46"/>
      <c r="C35" t="s">
        <v>53</v>
      </c>
      <c r="D35" s="89" t="s">
        <v>534</v>
      </c>
      <c r="E35" s="47"/>
      <c r="F35" s="96">
        <v>5.0000000000000001E-3</v>
      </c>
      <c r="G35" s="96">
        <v>8.0000000000000002E-3</v>
      </c>
      <c r="H35" s="96">
        <v>0.01</v>
      </c>
      <c r="I35" s="96">
        <v>1.4999999999999999E-2</v>
      </c>
      <c r="J35" s="96">
        <v>1.7500000000000002E-2</v>
      </c>
      <c r="O35" t="s">
        <v>547</v>
      </c>
      <c r="P35" t="s">
        <v>548</v>
      </c>
      <c r="Q35" t="s">
        <v>102</v>
      </c>
      <c r="R35" t="s">
        <v>122</v>
      </c>
    </row>
    <row r="36" spans="1:18">
      <c r="A36" s="130"/>
      <c r="B36" s="46"/>
      <c r="C36" t="s">
        <v>52</v>
      </c>
      <c r="D36" s="89" t="s">
        <v>535</v>
      </c>
      <c r="E36" s="47"/>
      <c r="F36" s="96">
        <v>5.0000000000000001E-3</v>
      </c>
      <c r="G36" s="96">
        <v>8.0000000000000002E-3</v>
      </c>
      <c r="H36" s="96">
        <v>0.01</v>
      </c>
      <c r="I36" s="96">
        <v>1.4999999999999999E-2</v>
      </c>
      <c r="J36" s="96">
        <v>1.7500000000000002E-2</v>
      </c>
      <c r="O36" t="s">
        <v>549</v>
      </c>
      <c r="P36" t="s">
        <v>550</v>
      </c>
      <c r="Q36" t="s">
        <v>102</v>
      </c>
      <c r="R36" t="s">
        <v>552</v>
      </c>
    </row>
    <row r="37" spans="1:18">
      <c r="A37" s="130"/>
      <c r="B37" s="46"/>
      <c r="C37" t="s">
        <v>149</v>
      </c>
      <c r="D37" s="89" t="s">
        <v>536</v>
      </c>
      <c r="E37" s="47"/>
      <c r="F37" s="96">
        <v>5.0000000000000001E-3</v>
      </c>
      <c r="G37" s="96">
        <v>8.0000000000000002E-3</v>
      </c>
      <c r="H37" s="96">
        <v>0.01</v>
      </c>
      <c r="I37" s="96">
        <v>1.4999999999999999E-2</v>
      </c>
      <c r="J37" s="96">
        <v>1.7500000000000002E-2</v>
      </c>
      <c r="O37" t="s">
        <v>553</v>
      </c>
      <c r="P37" t="s">
        <v>554</v>
      </c>
      <c r="Q37" t="s">
        <v>108</v>
      </c>
    </row>
    <row r="38" spans="1:18">
      <c r="A38" s="130"/>
      <c r="B38" s="46"/>
      <c r="C38" t="s">
        <v>31</v>
      </c>
      <c r="D38" s="89" t="s">
        <v>537</v>
      </c>
      <c r="E38" s="47"/>
      <c r="F38" s="96">
        <v>5.0000000000000001E-3</v>
      </c>
      <c r="G38" s="96">
        <v>8.0000000000000002E-3</v>
      </c>
      <c r="H38" s="96">
        <v>0.01</v>
      </c>
      <c r="I38" s="96">
        <v>1.4999999999999999E-2</v>
      </c>
      <c r="J38" s="96">
        <v>1.7500000000000002E-2</v>
      </c>
      <c r="O38" t="s">
        <v>555</v>
      </c>
      <c r="P38" t="s">
        <v>556</v>
      </c>
      <c r="Q38" t="s">
        <v>108</v>
      </c>
    </row>
    <row r="39" spans="1:18">
      <c r="A39" s="130"/>
      <c r="B39" s="46"/>
      <c r="C39" t="s">
        <v>538</v>
      </c>
      <c r="D39" s="89" t="s">
        <v>539</v>
      </c>
      <c r="E39" s="47"/>
      <c r="F39" s="96">
        <v>5.0000000000000001E-3</v>
      </c>
      <c r="G39" s="96">
        <v>8.0000000000000002E-3</v>
      </c>
      <c r="H39" s="96">
        <v>0.01</v>
      </c>
      <c r="I39" s="96">
        <v>1.4999999999999999E-2</v>
      </c>
      <c r="J39" s="96">
        <v>1.7500000000000002E-2</v>
      </c>
      <c r="O39" t="s">
        <v>557</v>
      </c>
      <c r="P39" t="s">
        <v>558</v>
      </c>
      <c r="Q39" t="s">
        <v>108</v>
      </c>
    </row>
    <row r="40" spans="1:18">
      <c r="A40" s="130"/>
      <c r="B40" s="46"/>
      <c r="C40" t="s">
        <v>540</v>
      </c>
      <c r="D40" s="89" t="s">
        <v>541</v>
      </c>
      <c r="E40" s="47"/>
      <c r="F40" s="96">
        <v>5.0000000000000001E-3</v>
      </c>
      <c r="G40" s="96">
        <v>8.0000000000000002E-3</v>
      </c>
      <c r="H40" s="96">
        <v>0.01</v>
      </c>
      <c r="I40" s="96">
        <v>1.4999999999999999E-2</v>
      </c>
      <c r="J40" s="96">
        <v>1.7500000000000002E-2</v>
      </c>
      <c r="O40" t="s">
        <v>559</v>
      </c>
      <c r="P40" t="s">
        <v>560</v>
      </c>
      <c r="Q40" t="s">
        <v>105</v>
      </c>
    </row>
    <row r="41" spans="1:18">
      <c r="A41" s="130"/>
      <c r="B41" s="46"/>
      <c r="C41" t="s">
        <v>542</v>
      </c>
      <c r="D41" s="89" t="s">
        <v>543</v>
      </c>
      <c r="E41" s="47"/>
      <c r="F41" s="96">
        <v>5.0000000000000001E-3</v>
      </c>
      <c r="G41" s="96">
        <v>8.0000000000000002E-3</v>
      </c>
      <c r="H41" s="96">
        <v>0.01</v>
      </c>
      <c r="I41" s="96">
        <v>1.4999999999999999E-2</v>
      </c>
      <c r="J41" s="96">
        <v>1.7500000000000002E-2</v>
      </c>
      <c r="O41" t="s">
        <v>561</v>
      </c>
      <c r="P41" t="s">
        <v>562</v>
      </c>
      <c r="Q41" t="s">
        <v>105</v>
      </c>
    </row>
    <row r="42" spans="1:18">
      <c r="A42" s="130"/>
      <c r="B42" s="46"/>
      <c r="C42" t="s">
        <v>544</v>
      </c>
      <c r="D42" s="89" t="s">
        <v>545</v>
      </c>
      <c r="E42" s="47"/>
      <c r="F42" s="96">
        <v>5.0000000000000001E-3</v>
      </c>
      <c r="G42" s="96">
        <v>8.0000000000000002E-3</v>
      </c>
      <c r="H42" s="96">
        <v>0.01</v>
      </c>
      <c r="I42" s="96">
        <v>1.4999999999999999E-2</v>
      </c>
      <c r="J42" s="96">
        <v>1.7500000000000002E-2</v>
      </c>
      <c r="O42" t="s">
        <v>563</v>
      </c>
      <c r="P42" t="s">
        <v>564</v>
      </c>
      <c r="Q42" t="s">
        <v>105</v>
      </c>
    </row>
    <row r="43" spans="1:18">
      <c r="A43" s="130"/>
      <c r="B43" s="46"/>
      <c r="C43" t="s">
        <v>34</v>
      </c>
      <c r="D43" s="89" t="s">
        <v>546</v>
      </c>
      <c r="E43" s="47"/>
      <c r="F43" s="96">
        <v>5.0000000000000001E-3</v>
      </c>
      <c r="G43" s="96">
        <v>8.0000000000000002E-3</v>
      </c>
      <c r="H43" s="96">
        <v>0.01</v>
      </c>
      <c r="I43" s="96">
        <v>1.4999999999999999E-2</v>
      </c>
      <c r="J43" s="96">
        <v>1.7500000000000002E-2</v>
      </c>
      <c r="O43" t="s">
        <v>76</v>
      </c>
      <c r="P43" t="s">
        <v>565</v>
      </c>
      <c r="Q43" t="s">
        <v>105</v>
      </c>
    </row>
    <row r="44" spans="1:18">
      <c r="A44" s="130"/>
      <c r="B44" s="46"/>
      <c r="C44" t="s">
        <v>547</v>
      </c>
      <c r="D44" s="89" t="s">
        <v>548</v>
      </c>
      <c r="E44" s="47"/>
      <c r="F44" s="96">
        <v>5.0000000000000001E-3</v>
      </c>
      <c r="G44" s="96">
        <v>8.0000000000000002E-3</v>
      </c>
      <c r="H44" s="96">
        <v>0.01</v>
      </c>
      <c r="I44" s="96">
        <v>1.4999999999999999E-2</v>
      </c>
      <c r="J44" s="96">
        <v>1.7500000000000002E-2</v>
      </c>
      <c r="O44" t="s">
        <v>567</v>
      </c>
      <c r="P44" t="s">
        <v>568</v>
      </c>
      <c r="Q44" t="s">
        <v>99</v>
      </c>
    </row>
    <row r="45" spans="1:18">
      <c r="A45" s="130"/>
      <c r="B45" s="46"/>
      <c r="C45" t="s">
        <v>549</v>
      </c>
      <c r="D45" s="89" t="s">
        <v>550</v>
      </c>
      <c r="E45" s="47"/>
      <c r="F45" s="96">
        <v>5.0000000000000001E-3</v>
      </c>
      <c r="G45" s="96">
        <v>8.0000000000000002E-3</v>
      </c>
      <c r="H45" s="96">
        <v>0.01</v>
      </c>
      <c r="I45" s="96">
        <v>1.4999999999999999E-2</v>
      </c>
      <c r="J45" s="96">
        <v>1.7500000000000002E-2</v>
      </c>
      <c r="O45" t="s">
        <v>569</v>
      </c>
      <c r="P45" t="s">
        <v>570</v>
      </c>
      <c r="Q45" t="s">
        <v>99</v>
      </c>
    </row>
    <row r="46" spans="1:18" ht="15.75" thickBot="1">
      <c r="A46" s="131"/>
      <c r="B46" s="48"/>
      <c r="C46" s="49"/>
      <c r="D46" s="50"/>
      <c r="E46" s="34"/>
      <c r="F46" s="97"/>
      <c r="G46" s="97"/>
      <c r="H46" s="97"/>
      <c r="I46" s="97"/>
      <c r="J46" s="51"/>
      <c r="O46" t="s">
        <v>571</v>
      </c>
      <c r="P46" t="s">
        <v>572</v>
      </c>
      <c r="Q46" t="s">
        <v>99</v>
      </c>
    </row>
    <row r="47" spans="1:18" ht="15.75" thickBot="1">
      <c r="A47" s="122" t="s">
        <v>102</v>
      </c>
      <c r="B47" s="123"/>
      <c r="C47" s="112"/>
      <c r="D47" s="112"/>
      <c r="E47" s="34"/>
      <c r="F47" s="86">
        <f>SUM(F12:F45)</f>
        <v>0.17000000000000007</v>
      </c>
      <c r="G47" s="86">
        <f>SUM(G12:G45)</f>
        <v>0.27200000000000019</v>
      </c>
      <c r="H47" s="86">
        <f t="shared" ref="H47:J47" si="0">SUM(H12:H45)</f>
        <v>0.34000000000000014</v>
      </c>
      <c r="I47" s="86">
        <f t="shared" si="0"/>
        <v>0.51000000000000034</v>
      </c>
      <c r="J47" s="86">
        <f t="shared" si="0"/>
        <v>0.59500000000000008</v>
      </c>
      <c r="O47" t="s">
        <v>573</v>
      </c>
      <c r="P47" t="s">
        <v>574</v>
      </c>
      <c r="Q47" t="s">
        <v>99</v>
      </c>
    </row>
    <row r="48" spans="1:18" ht="15.75" thickBot="1">
      <c r="A48" s="29"/>
      <c r="B48" s="33"/>
      <c r="C48" s="34"/>
      <c r="D48" s="33"/>
      <c r="E48" s="34"/>
      <c r="F48" s="35"/>
      <c r="G48" s="35"/>
      <c r="H48" s="35"/>
      <c r="I48" s="35"/>
      <c r="J48" s="35"/>
      <c r="O48" t="s">
        <v>78</v>
      </c>
      <c r="P48" t="s">
        <v>79</v>
      </c>
      <c r="Q48" t="s">
        <v>125</v>
      </c>
    </row>
    <row r="49" spans="1:18">
      <c r="A49" s="129" t="s">
        <v>105</v>
      </c>
      <c r="B49" s="137" t="s">
        <v>108</v>
      </c>
      <c r="C49" s="52" t="s">
        <v>553</v>
      </c>
      <c r="D49" s="44" t="s">
        <v>554</v>
      </c>
      <c r="E49" s="136"/>
      <c r="F49" s="102">
        <v>0</v>
      </c>
      <c r="G49" s="102">
        <v>0.02</v>
      </c>
      <c r="H49" s="102">
        <v>0.04</v>
      </c>
      <c r="I49" s="102">
        <v>0.04</v>
      </c>
      <c r="J49" s="105">
        <v>0.05</v>
      </c>
      <c r="O49" t="s">
        <v>578</v>
      </c>
      <c r="P49" t="s">
        <v>579</v>
      </c>
      <c r="Q49" t="s">
        <v>129</v>
      </c>
    </row>
    <row r="50" spans="1:18">
      <c r="A50" s="130"/>
      <c r="B50" s="138"/>
      <c r="C50" s="54" t="s">
        <v>555</v>
      </c>
      <c r="D50" s="99" t="s">
        <v>556</v>
      </c>
      <c r="E50" s="136"/>
      <c r="F50" s="100">
        <v>0</v>
      </c>
      <c r="G50" s="100">
        <v>0.01</v>
      </c>
      <c r="H50" s="100">
        <v>0.02</v>
      </c>
      <c r="I50" s="100">
        <v>0.02</v>
      </c>
      <c r="J50" s="106">
        <v>0.04</v>
      </c>
      <c r="O50" t="s">
        <v>81</v>
      </c>
      <c r="P50" t="s">
        <v>580</v>
      </c>
      <c r="Q50" t="s">
        <v>127</v>
      </c>
    </row>
    <row r="51" spans="1:18">
      <c r="A51" s="130"/>
      <c r="B51" s="139"/>
      <c r="C51" s="55" t="s">
        <v>557</v>
      </c>
      <c r="D51" s="56" t="s">
        <v>558</v>
      </c>
      <c r="E51" s="136"/>
      <c r="F51" s="100">
        <v>0</v>
      </c>
      <c r="G51" s="100">
        <v>0.01</v>
      </c>
      <c r="H51" s="100">
        <v>0.02</v>
      </c>
      <c r="I51" s="100">
        <v>0.02</v>
      </c>
      <c r="J51" s="106">
        <v>0.04</v>
      </c>
      <c r="O51" t="s">
        <v>584</v>
      </c>
      <c r="P51" t="s">
        <v>585</v>
      </c>
      <c r="Q51" t="s">
        <v>102</v>
      </c>
      <c r="R51" t="s">
        <v>122</v>
      </c>
    </row>
    <row r="52" spans="1:18">
      <c r="A52" s="130"/>
      <c r="B52" s="140" t="s">
        <v>1445</v>
      </c>
      <c r="C52" s="57" t="s">
        <v>559</v>
      </c>
      <c r="D52" s="58" t="s">
        <v>560</v>
      </c>
      <c r="E52" s="136"/>
      <c r="F52" s="100">
        <v>0.03</v>
      </c>
      <c r="G52" s="100">
        <v>0.03</v>
      </c>
      <c r="H52" s="100">
        <v>0.06</v>
      </c>
      <c r="I52" s="100">
        <v>0.06</v>
      </c>
      <c r="J52" s="106">
        <v>0.08</v>
      </c>
      <c r="O52" t="s">
        <v>586</v>
      </c>
      <c r="P52" t="s">
        <v>587</v>
      </c>
      <c r="Q52" t="s">
        <v>102</v>
      </c>
      <c r="R52" t="s">
        <v>114</v>
      </c>
    </row>
    <row r="53" spans="1:18">
      <c r="A53" s="130"/>
      <c r="B53" s="138"/>
      <c r="C53" s="55" t="s">
        <v>561</v>
      </c>
      <c r="D53" s="56" t="s">
        <v>562</v>
      </c>
      <c r="E53" s="34"/>
      <c r="F53" s="100">
        <v>0</v>
      </c>
      <c r="G53" s="100">
        <v>0.02</v>
      </c>
      <c r="H53" s="100">
        <v>0.04</v>
      </c>
      <c r="I53" s="100">
        <v>0.04</v>
      </c>
      <c r="J53" s="106">
        <v>0.05</v>
      </c>
      <c r="O53" t="s">
        <v>588</v>
      </c>
      <c r="P53" t="s">
        <v>589</v>
      </c>
      <c r="Q53" t="s">
        <v>102</v>
      </c>
      <c r="R53" t="s">
        <v>116</v>
      </c>
    </row>
    <row r="54" spans="1:18" ht="15.75" thickBot="1">
      <c r="A54" s="130"/>
      <c r="B54" s="138"/>
      <c r="C54" s="57" t="s">
        <v>563</v>
      </c>
      <c r="D54" s="58" t="s">
        <v>564</v>
      </c>
      <c r="E54" s="34"/>
      <c r="F54" s="101">
        <v>0</v>
      </c>
      <c r="G54" s="101">
        <v>0.02</v>
      </c>
      <c r="H54" s="101">
        <v>0.04</v>
      </c>
      <c r="I54" s="101">
        <v>0.04</v>
      </c>
      <c r="J54" s="107">
        <v>0.05</v>
      </c>
      <c r="O54" t="s">
        <v>30</v>
      </c>
      <c r="P54" t="s">
        <v>590</v>
      </c>
      <c r="Q54" t="s">
        <v>102</v>
      </c>
      <c r="R54" t="s">
        <v>114</v>
      </c>
    </row>
    <row r="55" spans="1:18" ht="15.75" thickBot="1">
      <c r="A55" s="131"/>
      <c r="B55" s="141"/>
      <c r="C55" s="103" t="s">
        <v>76</v>
      </c>
      <c r="D55" s="104" t="s">
        <v>565</v>
      </c>
      <c r="E55" s="34"/>
      <c r="F55" s="101">
        <v>0</v>
      </c>
      <c r="G55" s="101">
        <v>0.02</v>
      </c>
      <c r="H55" s="101">
        <v>0.04</v>
      </c>
      <c r="I55" s="101">
        <v>0.02</v>
      </c>
      <c r="J55" s="107">
        <v>0.04</v>
      </c>
      <c r="O55" t="s">
        <v>591</v>
      </c>
      <c r="P55" t="s">
        <v>592</v>
      </c>
      <c r="Q55" t="s">
        <v>102</v>
      </c>
      <c r="R55" t="s">
        <v>110</v>
      </c>
    </row>
    <row r="56" spans="1:18" ht="15.75" thickBot="1">
      <c r="A56" s="29"/>
      <c r="B56" s="33"/>
      <c r="C56" s="34"/>
      <c r="D56" s="33"/>
      <c r="E56" s="34"/>
      <c r="F56" s="35"/>
      <c r="G56" s="35"/>
      <c r="H56" s="35"/>
      <c r="I56" s="35"/>
      <c r="J56" s="35"/>
      <c r="O56" t="s">
        <v>593</v>
      </c>
      <c r="P56" t="s">
        <v>594</v>
      </c>
      <c r="Q56" t="s">
        <v>102</v>
      </c>
      <c r="R56" t="s">
        <v>110</v>
      </c>
    </row>
    <row r="57" spans="1:18" ht="15.75" thickBot="1">
      <c r="A57" s="133" t="s">
        <v>103</v>
      </c>
      <c r="B57" s="134"/>
      <c r="C57" s="110"/>
      <c r="D57" s="111"/>
      <c r="E57" s="34"/>
      <c r="F57" s="59">
        <f>SUM(F49:F55)</f>
        <v>0.03</v>
      </c>
      <c r="G57" s="59">
        <f>SUM(G49:G55)</f>
        <v>0.13</v>
      </c>
      <c r="H57" s="59">
        <v>0.25</v>
      </c>
      <c r="I57" s="59">
        <f>SUM(I49:I55)</f>
        <v>0.24000000000000002</v>
      </c>
      <c r="J57" s="59">
        <f>SUM(J49:J55)</f>
        <v>0.35</v>
      </c>
      <c r="O57" t="s">
        <v>595</v>
      </c>
      <c r="P57" t="s">
        <v>596</v>
      </c>
      <c r="Q57" t="s">
        <v>102</v>
      </c>
      <c r="R57" t="s">
        <v>110</v>
      </c>
    </row>
    <row r="58" spans="1:18" ht="15.75" thickBot="1">
      <c r="A58" s="33"/>
      <c r="B58" s="33"/>
      <c r="C58" s="34"/>
      <c r="D58" s="60"/>
      <c r="E58" s="34"/>
      <c r="F58" s="35"/>
      <c r="G58" s="35"/>
      <c r="H58" s="35"/>
      <c r="I58" s="35"/>
      <c r="J58" s="35"/>
      <c r="O58" t="s">
        <v>597</v>
      </c>
      <c r="P58" t="s">
        <v>598</v>
      </c>
      <c r="Q58" t="s">
        <v>102</v>
      </c>
      <c r="R58" t="s">
        <v>114</v>
      </c>
    </row>
    <row r="59" spans="1:18">
      <c r="A59" s="65" t="s">
        <v>109</v>
      </c>
      <c r="B59" s="66" t="s">
        <v>129</v>
      </c>
      <c r="C59" s="52" t="s">
        <v>578</v>
      </c>
      <c r="D59" s="44" t="s">
        <v>579</v>
      </c>
      <c r="E59" s="36"/>
      <c r="F59" s="45">
        <v>0</v>
      </c>
      <c r="G59" s="45">
        <v>0</v>
      </c>
      <c r="H59" s="45">
        <v>0.01</v>
      </c>
      <c r="I59" s="45">
        <v>0.02</v>
      </c>
      <c r="J59" s="45">
        <v>0.02</v>
      </c>
      <c r="O59" t="s">
        <v>599</v>
      </c>
      <c r="P59" t="s">
        <v>600</v>
      </c>
      <c r="Q59" t="s">
        <v>102</v>
      </c>
      <c r="R59" t="s">
        <v>122</v>
      </c>
    </row>
    <row r="60" spans="1:18" ht="15.75" thickBot="1">
      <c r="A60" s="33"/>
      <c r="B60" s="33"/>
      <c r="C60" s="41"/>
      <c r="D60" s="33"/>
      <c r="F60" s="53"/>
      <c r="G60" s="53"/>
      <c r="H60" s="53"/>
      <c r="I60" s="53"/>
      <c r="J60" s="53"/>
      <c r="O60" t="s">
        <v>601</v>
      </c>
      <c r="P60" t="s">
        <v>602</v>
      </c>
      <c r="Q60" t="s">
        <v>102</v>
      </c>
      <c r="R60" t="s">
        <v>1442</v>
      </c>
    </row>
    <row r="61" spans="1:18" ht="15.75" thickBot="1">
      <c r="A61" s="133" t="s">
        <v>107</v>
      </c>
      <c r="B61" s="134"/>
      <c r="C61" s="134"/>
      <c r="D61" s="135"/>
      <c r="F61" s="61">
        <f>SUM(F59,F57,F47,F10)</f>
        <v>1</v>
      </c>
      <c r="G61" s="61">
        <f t="shared" ref="G61:J61" si="1">SUM(G59,G57,G47,G10)</f>
        <v>1.0020000000000002</v>
      </c>
      <c r="H61" s="61">
        <f t="shared" si="1"/>
        <v>1</v>
      </c>
      <c r="I61" s="61">
        <f t="shared" si="1"/>
        <v>1.0200000000000005</v>
      </c>
      <c r="J61" s="61">
        <f t="shared" si="1"/>
        <v>1.0150000000000001</v>
      </c>
      <c r="O61" t="s">
        <v>25</v>
      </c>
      <c r="P61" t="s">
        <v>603</v>
      </c>
      <c r="Q61" t="s">
        <v>102</v>
      </c>
      <c r="R61" t="s">
        <v>110</v>
      </c>
    </row>
    <row r="62" spans="1:18">
      <c r="O62" t="s">
        <v>604</v>
      </c>
      <c r="P62" t="s">
        <v>605</v>
      </c>
      <c r="Q62" t="s">
        <v>102</v>
      </c>
      <c r="R62" t="s">
        <v>110</v>
      </c>
    </row>
    <row r="63" spans="1:18">
      <c r="O63" t="s">
        <v>606</v>
      </c>
      <c r="P63" t="s">
        <v>607</v>
      </c>
      <c r="Q63" t="s">
        <v>102</v>
      </c>
      <c r="R63" t="s">
        <v>112</v>
      </c>
    </row>
    <row r="64" spans="1:18">
      <c r="E64" s="31"/>
      <c r="O64" t="s">
        <v>608</v>
      </c>
      <c r="P64" t="s">
        <v>609</v>
      </c>
      <c r="Q64" t="s">
        <v>102</v>
      </c>
      <c r="R64" t="s">
        <v>110</v>
      </c>
    </row>
    <row r="65" spans="5:18">
      <c r="E65" s="31"/>
      <c r="O65" t="s">
        <v>610</v>
      </c>
      <c r="P65" t="s">
        <v>611</v>
      </c>
      <c r="Q65" t="s">
        <v>102</v>
      </c>
      <c r="R65" t="s">
        <v>122</v>
      </c>
    </row>
    <row r="66" spans="5:18">
      <c r="E66" s="31"/>
      <c r="O66" t="s">
        <v>612</v>
      </c>
      <c r="P66" t="s">
        <v>613</v>
      </c>
      <c r="Q66" t="s">
        <v>102</v>
      </c>
      <c r="R66" t="s">
        <v>122</v>
      </c>
    </row>
    <row r="67" spans="5:18">
      <c r="E67" s="31"/>
      <c r="O67" t="s">
        <v>152</v>
      </c>
      <c r="P67" t="s">
        <v>614</v>
      </c>
      <c r="Q67" t="s">
        <v>102</v>
      </c>
      <c r="R67" t="s">
        <v>113</v>
      </c>
    </row>
    <row r="68" spans="5:18">
      <c r="E68" s="31"/>
      <c r="O68" t="s">
        <v>615</v>
      </c>
      <c r="P68" t="s">
        <v>616</v>
      </c>
      <c r="Q68" t="s">
        <v>102</v>
      </c>
      <c r="R68" t="s">
        <v>551</v>
      </c>
    </row>
    <row r="69" spans="5:18">
      <c r="O69" t="s">
        <v>28</v>
      </c>
      <c r="P69" t="s">
        <v>617</v>
      </c>
      <c r="Q69" t="s">
        <v>102</v>
      </c>
      <c r="R69" t="s">
        <v>110</v>
      </c>
    </row>
    <row r="70" spans="5:18">
      <c r="O70" t="s">
        <v>618</v>
      </c>
      <c r="P70" t="s">
        <v>619</v>
      </c>
      <c r="Q70" t="s">
        <v>102</v>
      </c>
      <c r="R70" t="s">
        <v>110</v>
      </c>
    </row>
    <row r="71" spans="5:18">
      <c r="O71" t="s">
        <v>620</v>
      </c>
      <c r="P71" t="s">
        <v>621</v>
      </c>
      <c r="Q71" t="s">
        <v>102</v>
      </c>
      <c r="R71" t="s">
        <v>112</v>
      </c>
    </row>
    <row r="72" spans="5:18">
      <c r="O72" t="s">
        <v>622</v>
      </c>
      <c r="P72" t="s">
        <v>623</v>
      </c>
      <c r="Q72" t="s">
        <v>102</v>
      </c>
      <c r="R72" t="s">
        <v>552</v>
      </c>
    </row>
    <row r="73" spans="5:18">
      <c r="O73" t="s">
        <v>624</v>
      </c>
      <c r="P73" t="s">
        <v>625</v>
      </c>
      <c r="Q73" t="s">
        <v>102</v>
      </c>
      <c r="R73" t="s">
        <v>115</v>
      </c>
    </row>
    <row r="74" spans="5:18">
      <c r="O74" t="s">
        <v>626</v>
      </c>
      <c r="P74" t="s">
        <v>627</v>
      </c>
      <c r="Q74" t="s">
        <v>102</v>
      </c>
      <c r="R74" t="s">
        <v>1442</v>
      </c>
    </row>
    <row r="75" spans="5:18">
      <c r="O75" t="s">
        <v>628</v>
      </c>
      <c r="P75" t="s">
        <v>629</v>
      </c>
      <c r="Q75" t="s">
        <v>102</v>
      </c>
      <c r="R75" t="s">
        <v>115</v>
      </c>
    </row>
    <row r="76" spans="5:18">
      <c r="O76" t="s">
        <v>35</v>
      </c>
      <c r="P76" t="s">
        <v>630</v>
      </c>
      <c r="Q76" t="s">
        <v>102</v>
      </c>
      <c r="R76" t="s">
        <v>122</v>
      </c>
    </row>
    <row r="77" spans="5:18">
      <c r="O77" t="s">
        <v>631</v>
      </c>
      <c r="P77" t="s">
        <v>632</v>
      </c>
      <c r="Q77" t="s">
        <v>102</v>
      </c>
      <c r="R77" t="s">
        <v>112</v>
      </c>
    </row>
    <row r="78" spans="5:18">
      <c r="O78" t="s">
        <v>36</v>
      </c>
      <c r="P78" t="s">
        <v>633</v>
      </c>
      <c r="Q78" t="s">
        <v>102</v>
      </c>
      <c r="R78" t="s">
        <v>114</v>
      </c>
    </row>
    <row r="79" spans="5:18">
      <c r="O79" t="s">
        <v>634</v>
      </c>
      <c r="P79" t="s">
        <v>635</v>
      </c>
      <c r="Q79" t="s">
        <v>102</v>
      </c>
      <c r="R79" t="s">
        <v>114</v>
      </c>
    </row>
    <row r="80" spans="5:18">
      <c r="O80" t="s">
        <v>636</v>
      </c>
      <c r="P80" t="s">
        <v>637</v>
      </c>
      <c r="Q80" t="s">
        <v>102</v>
      </c>
      <c r="R80" t="s">
        <v>122</v>
      </c>
    </row>
    <row r="81" spans="15:18">
      <c r="O81" t="s">
        <v>153</v>
      </c>
      <c r="P81" t="s">
        <v>638</v>
      </c>
      <c r="Q81" t="s">
        <v>102</v>
      </c>
      <c r="R81" t="s">
        <v>112</v>
      </c>
    </row>
    <row r="82" spans="15:18">
      <c r="O82" t="s">
        <v>639</v>
      </c>
      <c r="P82" t="s">
        <v>640</v>
      </c>
      <c r="Q82" t="s">
        <v>102</v>
      </c>
      <c r="R82" t="s">
        <v>114</v>
      </c>
    </row>
    <row r="83" spans="15:18">
      <c r="O83" t="s">
        <v>641</v>
      </c>
      <c r="P83" t="s">
        <v>642</v>
      </c>
      <c r="Q83" t="s">
        <v>102</v>
      </c>
      <c r="R83" t="s">
        <v>114</v>
      </c>
    </row>
    <row r="84" spans="15:18">
      <c r="O84" t="s">
        <v>37</v>
      </c>
      <c r="P84" t="s">
        <v>643</v>
      </c>
      <c r="Q84" t="s">
        <v>102</v>
      </c>
      <c r="R84" t="s">
        <v>114</v>
      </c>
    </row>
    <row r="85" spans="15:18">
      <c r="O85" t="s">
        <v>39</v>
      </c>
      <c r="P85" t="s">
        <v>644</v>
      </c>
      <c r="Q85" t="s">
        <v>102</v>
      </c>
      <c r="R85" t="s">
        <v>122</v>
      </c>
    </row>
    <row r="86" spans="15:18">
      <c r="O86" t="s">
        <v>645</v>
      </c>
      <c r="P86" t="s">
        <v>646</v>
      </c>
      <c r="Q86" t="s">
        <v>102</v>
      </c>
      <c r="R86" t="s">
        <v>122</v>
      </c>
    </row>
    <row r="87" spans="15:18">
      <c r="O87" t="s">
        <v>104</v>
      </c>
      <c r="P87" t="s">
        <v>647</v>
      </c>
      <c r="Q87" t="s">
        <v>102</v>
      </c>
      <c r="R87" t="s">
        <v>116</v>
      </c>
    </row>
    <row r="88" spans="15:18">
      <c r="O88" t="s">
        <v>38</v>
      </c>
      <c r="P88" t="s">
        <v>648</v>
      </c>
      <c r="Q88" t="s">
        <v>102</v>
      </c>
      <c r="R88" t="s">
        <v>112</v>
      </c>
    </row>
    <row r="89" spans="15:18">
      <c r="O89" t="s">
        <v>649</v>
      </c>
      <c r="P89" t="s">
        <v>650</v>
      </c>
      <c r="Q89" t="s">
        <v>102</v>
      </c>
      <c r="R89" t="s">
        <v>112</v>
      </c>
    </row>
    <row r="90" spans="15:18">
      <c r="O90" t="s">
        <v>651</v>
      </c>
      <c r="P90" t="s">
        <v>652</v>
      </c>
      <c r="Q90" t="s">
        <v>102</v>
      </c>
      <c r="R90" t="s">
        <v>552</v>
      </c>
    </row>
    <row r="91" spans="15:18">
      <c r="O91" t="s">
        <v>653</v>
      </c>
      <c r="P91" t="s">
        <v>654</v>
      </c>
      <c r="Q91" t="s">
        <v>102</v>
      </c>
      <c r="R91" t="s">
        <v>114</v>
      </c>
    </row>
    <row r="92" spans="15:18">
      <c r="O92" t="s">
        <v>655</v>
      </c>
      <c r="P92" t="s">
        <v>656</v>
      </c>
      <c r="Q92" t="s">
        <v>102</v>
      </c>
      <c r="R92" t="s">
        <v>114</v>
      </c>
    </row>
    <row r="93" spans="15:18">
      <c r="O93" t="s">
        <v>657</v>
      </c>
      <c r="P93" t="s">
        <v>658</v>
      </c>
      <c r="Q93" t="s">
        <v>102</v>
      </c>
      <c r="R93" t="s">
        <v>110</v>
      </c>
    </row>
    <row r="94" spans="15:18">
      <c r="O94" t="s">
        <v>659</v>
      </c>
      <c r="P94" t="s">
        <v>660</v>
      </c>
      <c r="Q94" t="s">
        <v>102</v>
      </c>
      <c r="R94" t="s">
        <v>110</v>
      </c>
    </row>
    <row r="95" spans="15:18">
      <c r="O95" t="s">
        <v>661</v>
      </c>
      <c r="P95" t="s">
        <v>662</v>
      </c>
      <c r="Q95" t="s">
        <v>102</v>
      </c>
      <c r="R95" t="s">
        <v>122</v>
      </c>
    </row>
    <row r="96" spans="15:18">
      <c r="O96" t="s">
        <v>663</v>
      </c>
      <c r="P96" t="s">
        <v>664</v>
      </c>
      <c r="Q96" t="s">
        <v>102</v>
      </c>
      <c r="R96" t="s">
        <v>117</v>
      </c>
    </row>
    <row r="97" spans="15:18">
      <c r="O97" t="s">
        <v>665</v>
      </c>
      <c r="P97" t="s">
        <v>666</v>
      </c>
      <c r="Q97" t="s">
        <v>102</v>
      </c>
      <c r="R97" t="s">
        <v>116</v>
      </c>
    </row>
    <row r="98" spans="15:18">
      <c r="O98" t="s">
        <v>41</v>
      </c>
      <c r="P98" t="s">
        <v>667</v>
      </c>
      <c r="Q98" t="s">
        <v>102</v>
      </c>
      <c r="R98" t="s">
        <v>110</v>
      </c>
    </row>
    <row r="99" spans="15:18">
      <c r="O99" t="s">
        <v>668</v>
      </c>
      <c r="P99" t="s">
        <v>669</v>
      </c>
      <c r="Q99" t="s">
        <v>102</v>
      </c>
      <c r="R99" t="s">
        <v>112</v>
      </c>
    </row>
    <row r="100" spans="15:18">
      <c r="O100" t="s">
        <v>670</v>
      </c>
      <c r="P100" t="s">
        <v>671</v>
      </c>
      <c r="Q100" t="s">
        <v>102</v>
      </c>
      <c r="R100" t="s">
        <v>117</v>
      </c>
    </row>
    <row r="101" spans="15:18">
      <c r="O101" t="s">
        <v>672</v>
      </c>
      <c r="P101" t="s">
        <v>673</v>
      </c>
      <c r="Q101" t="s">
        <v>102</v>
      </c>
      <c r="R101" t="s">
        <v>122</v>
      </c>
    </row>
    <row r="102" spans="15:18">
      <c r="O102" t="s">
        <v>674</v>
      </c>
      <c r="P102" t="s">
        <v>675</v>
      </c>
      <c r="Q102" t="s">
        <v>102</v>
      </c>
      <c r="R102" t="s">
        <v>114</v>
      </c>
    </row>
    <row r="103" spans="15:18">
      <c r="O103" t="s">
        <v>676</v>
      </c>
      <c r="P103" t="s">
        <v>677</v>
      </c>
      <c r="Q103" t="s">
        <v>102</v>
      </c>
      <c r="R103" t="s">
        <v>112</v>
      </c>
    </row>
    <row r="104" spans="15:18">
      <c r="O104" t="s">
        <v>678</v>
      </c>
      <c r="P104" t="s">
        <v>679</v>
      </c>
      <c r="Q104" t="s">
        <v>102</v>
      </c>
      <c r="R104" t="s">
        <v>112</v>
      </c>
    </row>
    <row r="105" spans="15:18">
      <c r="O105" t="s">
        <v>680</v>
      </c>
      <c r="P105" t="s">
        <v>681</v>
      </c>
      <c r="Q105" t="s">
        <v>102</v>
      </c>
      <c r="R105" t="s">
        <v>116</v>
      </c>
    </row>
    <row r="106" spans="15:18">
      <c r="O106" t="s">
        <v>682</v>
      </c>
      <c r="P106" t="s">
        <v>683</v>
      </c>
      <c r="Q106" t="s">
        <v>102</v>
      </c>
      <c r="R106" t="s">
        <v>114</v>
      </c>
    </row>
    <row r="107" spans="15:18">
      <c r="O107" t="s">
        <v>684</v>
      </c>
      <c r="P107" t="s">
        <v>685</v>
      </c>
      <c r="Q107" t="s">
        <v>102</v>
      </c>
      <c r="R107" t="s">
        <v>116</v>
      </c>
    </row>
    <row r="108" spans="15:18">
      <c r="O108" t="s">
        <v>686</v>
      </c>
      <c r="P108" t="s">
        <v>687</v>
      </c>
      <c r="Q108" t="s">
        <v>102</v>
      </c>
      <c r="R108" t="s">
        <v>122</v>
      </c>
    </row>
    <row r="109" spans="15:18">
      <c r="O109" t="s">
        <v>688</v>
      </c>
      <c r="P109" t="s">
        <v>688</v>
      </c>
      <c r="Q109" t="s">
        <v>102</v>
      </c>
      <c r="R109" t="s">
        <v>552</v>
      </c>
    </row>
    <row r="110" spans="15:18">
      <c r="O110" t="s">
        <v>689</v>
      </c>
      <c r="P110" t="s">
        <v>689</v>
      </c>
      <c r="Q110" t="s">
        <v>102</v>
      </c>
      <c r="R110" t="s">
        <v>110</v>
      </c>
    </row>
    <row r="111" spans="15:18">
      <c r="O111" t="s">
        <v>690</v>
      </c>
      <c r="P111" t="s">
        <v>691</v>
      </c>
      <c r="Q111" t="s">
        <v>102</v>
      </c>
      <c r="R111" t="s">
        <v>115</v>
      </c>
    </row>
    <row r="112" spans="15:18">
      <c r="O112" t="s">
        <v>692</v>
      </c>
      <c r="P112" t="s">
        <v>693</v>
      </c>
      <c r="Q112" t="s">
        <v>102</v>
      </c>
      <c r="R112" t="s">
        <v>114</v>
      </c>
    </row>
    <row r="113" spans="15:18">
      <c r="O113" t="s">
        <v>694</v>
      </c>
      <c r="P113" t="s">
        <v>695</v>
      </c>
      <c r="Q113" t="s">
        <v>102</v>
      </c>
      <c r="R113" t="s">
        <v>551</v>
      </c>
    </row>
    <row r="114" spans="15:18">
      <c r="O114" t="s">
        <v>696</v>
      </c>
      <c r="P114" t="s">
        <v>697</v>
      </c>
      <c r="Q114" t="s">
        <v>102</v>
      </c>
      <c r="R114" t="s">
        <v>110</v>
      </c>
    </row>
    <row r="115" spans="15:18">
      <c r="O115" t="s">
        <v>698</v>
      </c>
      <c r="P115" t="s">
        <v>699</v>
      </c>
      <c r="Q115" t="s">
        <v>102</v>
      </c>
      <c r="R115" t="s">
        <v>114</v>
      </c>
    </row>
    <row r="116" spans="15:18">
      <c r="O116" t="s">
        <v>700</v>
      </c>
      <c r="P116" t="s">
        <v>701</v>
      </c>
      <c r="Q116" t="s">
        <v>102</v>
      </c>
      <c r="R116" t="s">
        <v>115</v>
      </c>
    </row>
    <row r="117" spans="15:18">
      <c r="O117" t="s">
        <v>702</v>
      </c>
      <c r="P117" t="s">
        <v>703</v>
      </c>
      <c r="Q117" t="s">
        <v>102</v>
      </c>
      <c r="R117" t="s">
        <v>114</v>
      </c>
    </row>
    <row r="118" spans="15:18">
      <c r="O118" t="s">
        <v>75</v>
      </c>
      <c r="P118" t="s">
        <v>704</v>
      </c>
      <c r="Q118" t="s">
        <v>102</v>
      </c>
      <c r="R118" t="s">
        <v>122</v>
      </c>
    </row>
    <row r="119" spans="15:18">
      <c r="O119" t="s">
        <v>705</v>
      </c>
      <c r="P119" t="s">
        <v>706</v>
      </c>
      <c r="Q119" t="s">
        <v>102</v>
      </c>
      <c r="R119" t="s">
        <v>113</v>
      </c>
    </row>
    <row r="120" spans="15:18">
      <c r="O120" t="s">
        <v>707</v>
      </c>
      <c r="P120" t="s">
        <v>708</v>
      </c>
      <c r="Q120" t="s">
        <v>102</v>
      </c>
      <c r="R120" t="s">
        <v>1442</v>
      </c>
    </row>
    <row r="121" spans="15:18">
      <c r="O121" t="s">
        <v>44</v>
      </c>
      <c r="P121" t="s">
        <v>709</v>
      </c>
      <c r="Q121" t="s">
        <v>102</v>
      </c>
      <c r="R121" t="s">
        <v>112</v>
      </c>
    </row>
    <row r="122" spans="15:18">
      <c r="O122" t="s">
        <v>710</v>
      </c>
      <c r="P122" t="s">
        <v>711</v>
      </c>
      <c r="Q122" t="s">
        <v>102</v>
      </c>
      <c r="R122" t="s">
        <v>122</v>
      </c>
    </row>
    <row r="123" spans="15:18">
      <c r="O123" t="s">
        <v>712</v>
      </c>
      <c r="P123" t="s">
        <v>713</v>
      </c>
      <c r="Q123" t="s">
        <v>102</v>
      </c>
      <c r="R123" t="s">
        <v>117</v>
      </c>
    </row>
    <row r="124" spans="15:18">
      <c r="O124" t="s">
        <v>42</v>
      </c>
      <c r="P124" t="s">
        <v>714</v>
      </c>
      <c r="Q124" t="s">
        <v>102</v>
      </c>
      <c r="R124" t="s">
        <v>114</v>
      </c>
    </row>
    <row r="125" spans="15:18">
      <c r="O125" t="s">
        <v>715</v>
      </c>
      <c r="P125" t="s">
        <v>716</v>
      </c>
      <c r="Q125" t="s">
        <v>102</v>
      </c>
      <c r="R125" t="s">
        <v>122</v>
      </c>
    </row>
    <row r="126" spans="15:18">
      <c r="O126" t="s">
        <v>717</v>
      </c>
      <c r="P126" t="s">
        <v>718</v>
      </c>
      <c r="Q126" t="s">
        <v>102</v>
      </c>
      <c r="R126" t="s">
        <v>116</v>
      </c>
    </row>
    <row r="127" spans="15:18">
      <c r="O127" t="s">
        <v>719</v>
      </c>
      <c r="P127" t="s">
        <v>720</v>
      </c>
      <c r="Q127" t="s">
        <v>102</v>
      </c>
      <c r="R127" t="s">
        <v>110</v>
      </c>
    </row>
    <row r="128" spans="15:18">
      <c r="O128" t="s">
        <v>40</v>
      </c>
      <c r="P128" t="s">
        <v>721</v>
      </c>
      <c r="Q128" t="s">
        <v>102</v>
      </c>
      <c r="R128" t="s">
        <v>122</v>
      </c>
    </row>
    <row r="129" spans="15:18">
      <c r="O129" t="s">
        <v>722</v>
      </c>
      <c r="P129" t="s">
        <v>723</v>
      </c>
      <c r="Q129" t="s">
        <v>102</v>
      </c>
      <c r="R129" t="s">
        <v>122</v>
      </c>
    </row>
    <row r="130" spans="15:18">
      <c r="O130" t="s">
        <v>46</v>
      </c>
      <c r="P130" t="s">
        <v>724</v>
      </c>
      <c r="Q130" t="s">
        <v>102</v>
      </c>
      <c r="R130" t="s">
        <v>110</v>
      </c>
    </row>
    <row r="131" spans="15:18">
      <c r="O131" t="s">
        <v>725</v>
      </c>
      <c r="P131" t="s">
        <v>726</v>
      </c>
      <c r="Q131" t="s">
        <v>102</v>
      </c>
      <c r="R131" t="s">
        <v>117</v>
      </c>
    </row>
    <row r="132" spans="15:18">
      <c r="O132" t="s">
        <v>727</v>
      </c>
      <c r="P132" t="s">
        <v>728</v>
      </c>
      <c r="Q132" t="s">
        <v>102</v>
      </c>
      <c r="R132" t="s">
        <v>122</v>
      </c>
    </row>
    <row r="133" spans="15:18">
      <c r="O133" t="s">
        <v>729</v>
      </c>
      <c r="P133" t="s">
        <v>730</v>
      </c>
      <c r="Q133" t="s">
        <v>102</v>
      </c>
      <c r="R133" t="s">
        <v>551</v>
      </c>
    </row>
    <row r="134" spans="15:18">
      <c r="O134" t="s">
        <v>731</v>
      </c>
      <c r="P134" t="s">
        <v>732</v>
      </c>
      <c r="Q134" t="s">
        <v>102</v>
      </c>
      <c r="R134" t="s">
        <v>117</v>
      </c>
    </row>
    <row r="135" spans="15:18">
      <c r="O135" t="s">
        <v>733</v>
      </c>
      <c r="P135" t="s">
        <v>734</v>
      </c>
      <c r="Q135" t="s">
        <v>102</v>
      </c>
      <c r="R135" t="s">
        <v>110</v>
      </c>
    </row>
    <row r="136" spans="15:18">
      <c r="O136" t="s">
        <v>735</v>
      </c>
      <c r="P136" t="s">
        <v>736</v>
      </c>
      <c r="Q136" t="s">
        <v>102</v>
      </c>
      <c r="R136" t="s">
        <v>117</v>
      </c>
    </row>
    <row r="137" spans="15:18">
      <c r="O137" t="s">
        <v>43</v>
      </c>
      <c r="P137" t="s">
        <v>737</v>
      </c>
      <c r="Q137" t="s">
        <v>102</v>
      </c>
      <c r="R137" t="s">
        <v>113</v>
      </c>
    </row>
    <row r="138" spans="15:18">
      <c r="O138" t="s">
        <v>738</v>
      </c>
      <c r="P138" t="s">
        <v>739</v>
      </c>
      <c r="Q138" t="s">
        <v>102</v>
      </c>
      <c r="R138" t="s">
        <v>122</v>
      </c>
    </row>
    <row r="139" spans="15:18">
      <c r="O139" t="s">
        <v>740</v>
      </c>
      <c r="P139" t="s">
        <v>741</v>
      </c>
      <c r="Q139" t="s">
        <v>102</v>
      </c>
      <c r="R139" t="s">
        <v>117</v>
      </c>
    </row>
    <row r="140" spans="15:18">
      <c r="O140" t="s">
        <v>742</v>
      </c>
      <c r="P140" t="s">
        <v>743</v>
      </c>
      <c r="Q140" t="s">
        <v>102</v>
      </c>
      <c r="R140" t="s">
        <v>1442</v>
      </c>
    </row>
    <row r="141" spans="15:18">
      <c r="O141" t="s">
        <v>744</v>
      </c>
      <c r="P141" t="s">
        <v>745</v>
      </c>
      <c r="Q141" t="s">
        <v>102</v>
      </c>
      <c r="R141" t="s">
        <v>551</v>
      </c>
    </row>
    <row r="142" spans="15:18">
      <c r="O142" t="s">
        <v>150</v>
      </c>
      <c r="P142" t="str">
        <f>IFERROR(VLOOKUP(O142,'Raw Data - Positions'!$A$8:$B$9833,2,FALSE),"")</f>
        <v>Money Market Fund</v>
      </c>
      <c r="Q142" t="s">
        <v>126</v>
      </c>
      <c r="R142" t="s">
        <v>117</v>
      </c>
    </row>
    <row r="143" spans="15:18">
      <c r="O143" t="s">
        <v>746</v>
      </c>
      <c r="P143" t="s">
        <v>747</v>
      </c>
      <c r="Q143" t="s">
        <v>102</v>
      </c>
      <c r="R143" t="s">
        <v>116</v>
      </c>
    </row>
    <row r="144" spans="15:18">
      <c r="O144" t="s">
        <v>748</v>
      </c>
      <c r="P144" t="s">
        <v>749</v>
      </c>
      <c r="Q144" t="s">
        <v>102</v>
      </c>
      <c r="R144" t="s">
        <v>110</v>
      </c>
    </row>
    <row r="145" spans="15:18">
      <c r="O145" t="s">
        <v>750</v>
      </c>
      <c r="P145" t="s">
        <v>751</v>
      </c>
      <c r="Q145" t="s">
        <v>102</v>
      </c>
      <c r="R145" t="s">
        <v>115</v>
      </c>
    </row>
    <row r="146" spans="15:18">
      <c r="O146" t="s">
        <v>45</v>
      </c>
      <c r="P146" t="s">
        <v>752</v>
      </c>
      <c r="Q146" t="s">
        <v>102</v>
      </c>
      <c r="R146" t="s">
        <v>117</v>
      </c>
    </row>
    <row r="147" spans="15:18">
      <c r="O147" t="s">
        <v>753</v>
      </c>
      <c r="P147" t="s">
        <v>754</v>
      </c>
      <c r="Q147" t="s">
        <v>102</v>
      </c>
      <c r="R147" t="s">
        <v>1442</v>
      </c>
    </row>
    <row r="148" spans="15:18">
      <c r="O148" t="s">
        <v>755</v>
      </c>
      <c r="P148" t="s">
        <v>756</v>
      </c>
      <c r="Q148" t="s">
        <v>102</v>
      </c>
      <c r="R148" t="s">
        <v>552</v>
      </c>
    </row>
    <row r="149" spans="15:18">
      <c r="O149" t="s">
        <v>757</v>
      </c>
      <c r="P149" t="s">
        <v>757</v>
      </c>
      <c r="Q149" t="s">
        <v>102</v>
      </c>
      <c r="R149" t="s">
        <v>116</v>
      </c>
    </row>
    <row r="150" spans="15:18">
      <c r="O150" t="s">
        <v>758</v>
      </c>
      <c r="P150" t="s">
        <v>759</v>
      </c>
      <c r="Q150" t="s">
        <v>102</v>
      </c>
      <c r="R150" t="s">
        <v>116</v>
      </c>
    </row>
    <row r="151" spans="15:18">
      <c r="O151" t="s">
        <v>47</v>
      </c>
      <c r="P151" t="s">
        <v>760</v>
      </c>
      <c r="Q151" t="s">
        <v>102</v>
      </c>
      <c r="R151" t="s">
        <v>114</v>
      </c>
    </row>
    <row r="152" spans="15:18">
      <c r="O152" t="s">
        <v>761</v>
      </c>
      <c r="P152" t="s">
        <v>762</v>
      </c>
      <c r="Q152" t="s">
        <v>102</v>
      </c>
      <c r="R152" t="s">
        <v>112</v>
      </c>
    </row>
    <row r="153" spans="15:18">
      <c r="O153" t="s">
        <v>159</v>
      </c>
      <c r="P153" t="s">
        <v>763</v>
      </c>
      <c r="Q153" t="s">
        <v>102</v>
      </c>
      <c r="R153" t="s">
        <v>114</v>
      </c>
    </row>
    <row r="154" spans="15:18">
      <c r="O154" t="s">
        <v>764</v>
      </c>
      <c r="P154" t="s">
        <v>765</v>
      </c>
      <c r="Q154" t="s">
        <v>102</v>
      </c>
      <c r="R154" t="s">
        <v>112</v>
      </c>
    </row>
    <row r="155" spans="15:18">
      <c r="O155" t="s">
        <v>766</v>
      </c>
      <c r="P155" t="s">
        <v>767</v>
      </c>
      <c r="Q155" t="s">
        <v>102</v>
      </c>
      <c r="R155" t="s">
        <v>114</v>
      </c>
    </row>
    <row r="156" spans="15:18">
      <c r="O156" t="s">
        <v>768</v>
      </c>
      <c r="P156" t="s">
        <v>769</v>
      </c>
      <c r="Q156" t="s">
        <v>102</v>
      </c>
      <c r="R156" t="s">
        <v>116</v>
      </c>
    </row>
    <row r="157" spans="15:18">
      <c r="O157" t="s">
        <v>770</v>
      </c>
      <c r="P157" t="s">
        <v>771</v>
      </c>
      <c r="Q157" t="s">
        <v>102</v>
      </c>
      <c r="R157" t="s">
        <v>116</v>
      </c>
    </row>
    <row r="158" spans="15:18">
      <c r="O158" t="s">
        <v>772</v>
      </c>
      <c r="P158" t="s">
        <v>773</v>
      </c>
      <c r="Q158" t="s">
        <v>102</v>
      </c>
      <c r="R158" t="s">
        <v>114</v>
      </c>
    </row>
    <row r="159" spans="15:18">
      <c r="O159" t="s">
        <v>774</v>
      </c>
      <c r="P159" t="s">
        <v>775</v>
      </c>
      <c r="Q159" t="s">
        <v>102</v>
      </c>
      <c r="R159" t="s">
        <v>1442</v>
      </c>
    </row>
    <row r="160" spans="15:18">
      <c r="O160" t="s">
        <v>776</v>
      </c>
      <c r="P160" t="s">
        <v>777</v>
      </c>
      <c r="Q160" t="s">
        <v>102</v>
      </c>
      <c r="R160" t="s">
        <v>114</v>
      </c>
    </row>
    <row r="161" spans="15:18">
      <c r="O161" t="s">
        <v>50</v>
      </c>
      <c r="P161" t="s">
        <v>778</v>
      </c>
      <c r="Q161" t="s">
        <v>102</v>
      </c>
      <c r="R161" t="s">
        <v>1442</v>
      </c>
    </row>
    <row r="162" spans="15:18">
      <c r="O162" t="s">
        <v>779</v>
      </c>
      <c r="P162" t="s">
        <v>780</v>
      </c>
      <c r="Q162" t="s">
        <v>102</v>
      </c>
      <c r="R162" t="s">
        <v>552</v>
      </c>
    </row>
    <row r="163" spans="15:18">
      <c r="O163" t="s">
        <v>781</v>
      </c>
      <c r="P163" t="s">
        <v>782</v>
      </c>
      <c r="Q163" t="s">
        <v>102</v>
      </c>
      <c r="R163" t="s">
        <v>122</v>
      </c>
    </row>
    <row r="164" spans="15:18">
      <c r="O164" t="s">
        <v>106</v>
      </c>
      <c r="P164" t="s">
        <v>783</v>
      </c>
      <c r="Q164" t="s">
        <v>102</v>
      </c>
      <c r="R164" t="s">
        <v>113</v>
      </c>
    </row>
    <row r="165" spans="15:18">
      <c r="O165" t="s">
        <v>784</v>
      </c>
      <c r="P165" t="s">
        <v>785</v>
      </c>
      <c r="Q165" t="s">
        <v>102</v>
      </c>
      <c r="R165" t="s">
        <v>113</v>
      </c>
    </row>
    <row r="166" spans="15:18">
      <c r="O166" t="s">
        <v>786</v>
      </c>
      <c r="P166" t="s">
        <v>787</v>
      </c>
      <c r="Q166" t="s">
        <v>102</v>
      </c>
      <c r="R166" t="s">
        <v>113</v>
      </c>
    </row>
    <row r="167" spans="15:18">
      <c r="O167" t="s">
        <v>788</v>
      </c>
      <c r="P167" t="s">
        <v>789</v>
      </c>
      <c r="Q167" t="s">
        <v>102</v>
      </c>
      <c r="R167" t="s">
        <v>112</v>
      </c>
    </row>
    <row r="168" spans="15:18">
      <c r="O168" t="s">
        <v>790</v>
      </c>
      <c r="P168" t="s">
        <v>791</v>
      </c>
      <c r="Q168" t="s">
        <v>102</v>
      </c>
      <c r="R168" t="s">
        <v>112</v>
      </c>
    </row>
    <row r="169" spans="15:18">
      <c r="O169" t="s">
        <v>792</v>
      </c>
      <c r="P169" t="s">
        <v>793</v>
      </c>
      <c r="Q169" t="s">
        <v>102</v>
      </c>
      <c r="R169" t="s">
        <v>551</v>
      </c>
    </row>
    <row r="170" spans="15:18">
      <c r="O170" t="s">
        <v>794</v>
      </c>
      <c r="P170" t="s">
        <v>795</v>
      </c>
      <c r="Q170" t="s">
        <v>102</v>
      </c>
      <c r="R170" t="s">
        <v>112</v>
      </c>
    </row>
    <row r="171" spans="15:18">
      <c r="O171" t="s">
        <v>796</v>
      </c>
      <c r="P171" t="s">
        <v>797</v>
      </c>
      <c r="Q171" t="s">
        <v>102</v>
      </c>
      <c r="R171" t="s">
        <v>116</v>
      </c>
    </row>
    <row r="172" spans="15:18">
      <c r="O172" t="s">
        <v>798</v>
      </c>
      <c r="P172" t="s">
        <v>799</v>
      </c>
      <c r="Q172" t="s">
        <v>102</v>
      </c>
      <c r="R172" t="s">
        <v>115</v>
      </c>
    </row>
    <row r="173" spans="15:18">
      <c r="O173" t="s">
        <v>800</v>
      </c>
      <c r="P173" t="s">
        <v>801</v>
      </c>
      <c r="Q173" t="s">
        <v>102</v>
      </c>
      <c r="R173" t="s">
        <v>551</v>
      </c>
    </row>
    <row r="174" spans="15:18">
      <c r="O174" t="s">
        <v>802</v>
      </c>
      <c r="P174" t="s">
        <v>803</v>
      </c>
      <c r="Q174" t="s">
        <v>102</v>
      </c>
      <c r="R174" t="s">
        <v>551</v>
      </c>
    </row>
    <row r="175" spans="15:18">
      <c r="O175" t="s">
        <v>804</v>
      </c>
      <c r="P175" t="s">
        <v>805</v>
      </c>
      <c r="Q175" t="s">
        <v>102</v>
      </c>
      <c r="R175" t="s">
        <v>552</v>
      </c>
    </row>
    <row r="176" spans="15:18">
      <c r="O176" t="s">
        <v>806</v>
      </c>
      <c r="P176" t="s">
        <v>807</v>
      </c>
      <c r="Q176" t="s">
        <v>102</v>
      </c>
      <c r="R176" t="s">
        <v>115</v>
      </c>
    </row>
    <row r="177" spans="15:18">
      <c r="O177" t="s">
        <v>808</v>
      </c>
      <c r="P177" t="s">
        <v>809</v>
      </c>
      <c r="Q177" t="s">
        <v>102</v>
      </c>
      <c r="R177" t="s">
        <v>110</v>
      </c>
    </row>
    <row r="178" spans="15:18">
      <c r="O178" t="s">
        <v>810</v>
      </c>
      <c r="P178" t="s">
        <v>811</v>
      </c>
      <c r="Q178" t="s">
        <v>102</v>
      </c>
      <c r="R178" t="s">
        <v>115</v>
      </c>
    </row>
    <row r="179" spans="15:18">
      <c r="O179" t="s">
        <v>812</v>
      </c>
      <c r="P179" t="s">
        <v>813</v>
      </c>
      <c r="Q179" t="s">
        <v>102</v>
      </c>
      <c r="R179" t="s">
        <v>116</v>
      </c>
    </row>
    <row r="180" spans="15:18">
      <c r="O180" t="s">
        <v>814</v>
      </c>
      <c r="P180" t="s">
        <v>815</v>
      </c>
      <c r="Q180" t="s">
        <v>102</v>
      </c>
      <c r="R180" t="s">
        <v>112</v>
      </c>
    </row>
    <row r="181" spans="15:18">
      <c r="O181" t="s">
        <v>816</v>
      </c>
      <c r="P181" t="s">
        <v>817</v>
      </c>
      <c r="Q181" t="s">
        <v>102</v>
      </c>
      <c r="R181" t="s">
        <v>115</v>
      </c>
    </row>
    <row r="182" spans="15:18">
      <c r="O182" t="s">
        <v>818</v>
      </c>
      <c r="P182" t="s">
        <v>819</v>
      </c>
      <c r="Q182" t="s">
        <v>102</v>
      </c>
      <c r="R182" t="s">
        <v>551</v>
      </c>
    </row>
    <row r="183" spans="15:18">
      <c r="O183" t="s">
        <v>820</v>
      </c>
      <c r="P183" t="s">
        <v>821</v>
      </c>
      <c r="Q183" t="s">
        <v>102</v>
      </c>
      <c r="R183" t="s">
        <v>114</v>
      </c>
    </row>
    <row r="184" spans="15:18">
      <c r="O184" t="s">
        <v>822</v>
      </c>
      <c r="P184" t="s">
        <v>823</v>
      </c>
      <c r="Q184" t="s">
        <v>102</v>
      </c>
      <c r="R184" t="s">
        <v>113</v>
      </c>
    </row>
    <row r="185" spans="15:18">
      <c r="O185" t="s">
        <v>824</v>
      </c>
      <c r="P185" t="s">
        <v>825</v>
      </c>
      <c r="Q185" t="s">
        <v>102</v>
      </c>
      <c r="R185" t="s">
        <v>114</v>
      </c>
    </row>
    <row r="186" spans="15:18">
      <c r="O186" t="s">
        <v>826</v>
      </c>
      <c r="P186" t="s">
        <v>827</v>
      </c>
      <c r="Q186" t="s">
        <v>102</v>
      </c>
      <c r="R186" t="s">
        <v>116</v>
      </c>
    </row>
    <row r="187" spans="15:18">
      <c r="O187" t="s">
        <v>828</v>
      </c>
      <c r="P187" t="s">
        <v>829</v>
      </c>
      <c r="Q187" t="s">
        <v>102</v>
      </c>
      <c r="R187" t="s">
        <v>110</v>
      </c>
    </row>
    <row r="188" spans="15:18">
      <c r="O188" t="s">
        <v>830</v>
      </c>
      <c r="P188" t="s">
        <v>831</v>
      </c>
      <c r="Q188" t="s">
        <v>102</v>
      </c>
      <c r="R188" t="s">
        <v>551</v>
      </c>
    </row>
    <row r="189" spans="15:18">
      <c r="O189" t="s">
        <v>832</v>
      </c>
      <c r="P189" t="s">
        <v>833</v>
      </c>
      <c r="Q189" t="s">
        <v>102</v>
      </c>
      <c r="R189" t="s">
        <v>1442</v>
      </c>
    </row>
    <row r="190" spans="15:18">
      <c r="O190" t="s">
        <v>834</v>
      </c>
      <c r="P190" t="s">
        <v>835</v>
      </c>
      <c r="Q190" t="s">
        <v>102</v>
      </c>
      <c r="R190" t="s">
        <v>116</v>
      </c>
    </row>
    <row r="191" spans="15:18">
      <c r="O191" t="s">
        <v>836</v>
      </c>
      <c r="P191" t="s">
        <v>837</v>
      </c>
      <c r="Q191" t="s">
        <v>102</v>
      </c>
      <c r="R191" t="s">
        <v>552</v>
      </c>
    </row>
    <row r="192" spans="15:18">
      <c r="O192" t="s">
        <v>838</v>
      </c>
      <c r="P192" t="s">
        <v>839</v>
      </c>
      <c r="Q192" t="s">
        <v>102</v>
      </c>
      <c r="R192" t="s">
        <v>552</v>
      </c>
    </row>
    <row r="193" spans="15:18">
      <c r="O193" t="s">
        <v>840</v>
      </c>
      <c r="P193" t="s">
        <v>841</v>
      </c>
      <c r="Q193" t="s">
        <v>102</v>
      </c>
      <c r="R193" t="s">
        <v>552</v>
      </c>
    </row>
    <row r="194" spans="15:18">
      <c r="O194" t="s">
        <v>842</v>
      </c>
      <c r="P194" t="s">
        <v>843</v>
      </c>
      <c r="Q194" t="s">
        <v>102</v>
      </c>
      <c r="R194" t="s">
        <v>117</v>
      </c>
    </row>
    <row r="195" spans="15:18">
      <c r="O195" t="s">
        <v>844</v>
      </c>
      <c r="P195" t="s">
        <v>845</v>
      </c>
      <c r="Q195" t="s">
        <v>102</v>
      </c>
      <c r="R195" t="s">
        <v>112</v>
      </c>
    </row>
    <row r="196" spans="15:18">
      <c r="O196" t="s">
        <v>846</v>
      </c>
      <c r="P196" t="s">
        <v>847</v>
      </c>
      <c r="Q196" t="s">
        <v>102</v>
      </c>
      <c r="R196" t="s">
        <v>122</v>
      </c>
    </row>
    <row r="197" spans="15:18">
      <c r="O197" t="s">
        <v>848</v>
      </c>
      <c r="P197" t="s">
        <v>849</v>
      </c>
      <c r="Q197" t="s">
        <v>102</v>
      </c>
      <c r="R197" t="s">
        <v>551</v>
      </c>
    </row>
    <row r="198" spans="15:18">
      <c r="O198" t="s">
        <v>850</v>
      </c>
      <c r="P198" t="s">
        <v>851</v>
      </c>
      <c r="Q198" t="s">
        <v>102</v>
      </c>
      <c r="R198" t="s">
        <v>551</v>
      </c>
    </row>
    <row r="199" spans="15:18">
      <c r="O199" t="s">
        <v>852</v>
      </c>
      <c r="P199" t="s">
        <v>853</v>
      </c>
      <c r="Q199" t="s">
        <v>102</v>
      </c>
      <c r="R199" t="s">
        <v>551</v>
      </c>
    </row>
    <row r="200" spans="15:18">
      <c r="O200" t="s">
        <v>854</v>
      </c>
      <c r="P200" t="s">
        <v>855</v>
      </c>
      <c r="Q200" t="s">
        <v>102</v>
      </c>
      <c r="R200" t="s">
        <v>112</v>
      </c>
    </row>
    <row r="201" spans="15:18">
      <c r="O201" t="s">
        <v>856</v>
      </c>
      <c r="P201" t="s">
        <v>857</v>
      </c>
      <c r="Q201" t="s">
        <v>102</v>
      </c>
      <c r="R201" t="s">
        <v>116</v>
      </c>
    </row>
    <row r="202" spans="15:18">
      <c r="O202" t="s">
        <v>858</v>
      </c>
      <c r="P202" t="s">
        <v>859</v>
      </c>
      <c r="Q202" t="s">
        <v>102</v>
      </c>
      <c r="R202" t="s">
        <v>552</v>
      </c>
    </row>
    <row r="203" spans="15:18">
      <c r="O203" t="s">
        <v>860</v>
      </c>
      <c r="P203" t="s">
        <v>861</v>
      </c>
      <c r="Q203" t="s">
        <v>102</v>
      </c>
      <c r="R203" t="s">
        <v>1442</v>
      </c>
    </row>
    <row r="204" spans="15:18">
      <c r="O204" t="s">
        <v>862</v>
      </c>
      <c r="P204" t="s">
        <v>863</v>
      </c>
      <c r="Q204" t="s">
        <v>102</v>
      </c>
      <c r="R204" t="s">
        <v>110</v>
      </c>
    </row>
    <row r="205" spans="15:18">
      <c r="O205" t="s">
        <v>51</v>
      </c>
      <c r="P205" t="s">
        <v>864</v>
      </c>
      <c r="Q205" t="s">
        <v>102</v>
      </c>
      <c r="R205" t="s">
        <v>113</v>
      </c>
    </row>
    <row r="206" spans="15:18">
      <c r="O206" t="s">
        <v>865</v>
      </c>
      <c r="P206" t="s">
        <v>866</v>
      </c>
      <c r="Q206" t="s">
        <v>102</v>
      </c>
      <c r="R206" t="s">
        <v>116</v>
      </c>
    </row>
    <row r="207" spans="15:18">
      <c r="O207" t="s">
        <v>867</v>
      </c>
      <c r="P207" t="s">
        <v>868</v>
      </c>
      <c r="Q207" t="s">
        <v>102</v>
      </c>
      <c r="R207" t="s">
        <v>552</v>
      </c>
    </row>
    <row r="208" spans="15:18">
      <c r="O208" t="s">
        <v>869</v>
      </c>
      <c r="P208" t="s">
        <v>870</v>
      </c>
      <c r="Q208" t="s">
        <v>102</v>
      </c>
      <c r="R208" t="s">
        <v>116</v>
      </c>
    </row>
    <row r="209" spans="15:18">
      <c r="O209" t="s">
        <v>871</v>
      </c>
      <c r="P209" t="s">
        <v>872</v>
      </c>
      <c r="Q209" t="s">
        <v>102</v>
      </c>
      <c r="R209" t="s">
        <v>110</v>
      </c>
    </row>
    <row r="210" spans="15:18">
      <c r="O210" t="s">
        <v>873</v>
      </c>
      <c r="P210" t="s">
        <v>874</v>
      </c>
      <c r="Q210" t="s">
        <v>102</v>
      </c>
      <c r="R210" t="s">
        <v>122</v>
      </c>
    </row>
    <row r="211" spans="15:18">
      <c r="O211" t="s">
        <v>875</v>
      </c>
      <c r="P211" t="s">
        <v>876</v>
      </c>
      <c r="Q211" t="s">
        <v>102</v>
      </c>
      <c r="R211" t="s">
        <v>122</v>
      </c>
    </row>
    <row r="212" spans="15:18">
      <c r="O212" t="s">
        <v>877</v>
      </c>
      <c r="P212" t="s">
        <v>878</v>
      </c>
      <c r="Q212" t="s">
        <v>102</v>
      </c>
      <c r="R212" t="s">
        <v>551</v>
      </c>
    </row>
    <row r="213" spans="15:18">
      <c r="O213" t="s">
        <v>879</v>
      </c>
      <c r="P213" t="s">
        <v>880</v>
      </c>
      <c r="Q213" t="s">
        <v>102</v>
      </c>
      <c r="R213" t="s">
        <v>110</v>
      </c>
    </row>
    <row r="214" spans="15:18">
      <c r="O214" t="s">
        <v>881</v>
      </c>
      <c r="P214" t="s">
        <v>882</v>
      </c>
      <c r="Q214" t="s">
        <v>102</v>
      </c>
      <c r="R214" t="s">
        <v>110</v>
      </c>
    </row>
    <row r="215" spans="15:18">
      <c r="O215" t="s">
        <v>883</v>
      </c>
      <c r="P215" t="s">
        <v>884</v>
      </c>
      <c r="Q215" t="s">
        <v>102</v>
      </c>
      <c r="R215" t="s">
        <v>115</v>
      </c>
    </row>
    <row r="216" spans="15:18">
      <c r="O216" t="s">
        <v>49</v>
      </c>
      <c r="P216" t="s">
        <v>885</v>
      </c>
      <c r="Q216" t="s">
        <v>102</v>
      </c>
      <c r="R216" t="s">
        <v>112</v>
      </c>
    </row>
    <row r="217" spans="15:18">
      <c r="O217" t="s">
        <v>886</v>
      </c>
      <c r="P217" t="s">
        <v>887</v>
      </c>
      <c r="Q217" t="s">
        <v>102</v>
      </c>
      <c r="R217" t="s">
        <v>110</v>
      </c>
    </row>
    <row r="218" spans="15:18">
      <c r="O218" t="s">
        <v>888</v>
      </c>
      <c r="P218" t="s">
        <v>889</v>
      </c>
      <c r="Q218" t="s">
        <v>102</v>
      </c>
      <c r="R218" t="s">
        <v>116</v>
      </c>
    </row>
    <row r="219" spans="15:18">
      <c r="O219" t="s">
        <v>890</v>
      </c>
      <c r="P219" t="s">
        <v>891</v>
      </c>
      <c r="Q219" t="s">
        <v>102</v>
      </c>
      <c r="R219" t="s">
        <v>116</v>
      </c>
    </row>
    <row r="220" spans="15:18">
      <c r="O220" t="s">
        <v>892</v>
      </c>
      <c r="P220" t="s">
        <v>893</v>
      </c>
      <c r="Q220" t="s">
        <v>102</v>
      </c>
      <c r="R220" t="s">
        <v>113</v>
      </c>
    </row>
    <row r="221" spans="15:18">
      <c r="O221" t="s">
        <v>894</v>
      </c>
      <c r="P221" t="s">
        <v>895</v>
      </c>
      <c r="Q221" t="s">
        <v>102</v>
      </c>
      <c r="R221" t="s">
        <v>113</v>
      </c>
    </row>
    <row r="222" spans="15:18">
      <c r="O222" t="s">
        <v>896</v>
      </c>
      <c r="P222" t="s">
        <v>897</v>
      </c>
      <c r="Q222" t="s">
        <v>102</v>
      </c>
      <c r="R222" t="s">
        <v>122</v>
      </c>
    </row>
    <row r="223" spans="15:18">
      <c r="O223" t="s">
        <v>898</v>
      </c>
      <c r="P223" t="s">
        <v>899</v>
      </c>
      <c r="Q223" t="s">
        <v>102</v>
      </c>
      <c r="R223" t="s">
        <v>115</v>
      </c>
    </row>
    <row r="224" spans="15:18">
      <c r="O224" t="s">
        <v>900</v>
      </c>
      <c r="P224" t="s">
        <v>901</v>
      </c>
      <c r="Q224" t="s">
        <v>102</v>
      </c>
      <c r="R224" t="s">
        <v>112</v>
      </c>
    </row>
    <row r="225" spans="15:18">
      <c r="O225" t="s">
        <v>902</v>
      </c>
      <c r="P225" t="s">
        <v>903</v>
      </c>
      <c r="Q225" t="s">
        <v>102</v>
      </c>
      <c r="R225" t="s">
        <v>112</v>
      </c>
    </row>
    <row r="226" spans="15:18">
      <c r="O226" t="s">
        <v>904</v>
      </c>
      <c r="P226" t="s">
        <v>905</v>
      </c>
      <c r="Q226" t="s">
        <v>102</v>
      </c>
      <c r="R226" t="s">
        <v>110</v>
      </c>
    </row>
    <row r="227" spans="15:18">
      <c r="O227" t="s">
        <v>906</v>
      </c>
      <c r="P227" t="s">
        <v>907</v>
      </c>
      <c r="Q227" t="s">
        <v>102</v>
      </c>
      <c r="R227" t="s">
        <v>116</v>
      </c>
    </row>
    <row r="228" spans="15:18">
      <c r="O228" t="s">
        <v>908</v>
      </c>
      <c r="P228" t="s">
        <v>909</v>
      </c>
      <c r="Q228" t="s">
        <v>102</v>
      </c>
      <c r="R228" t="s">
        <v>116</v>
      </c>
    </row>
    <row r="229" spans="15:18">
      <c r="O229" t="s">
        <v>910</v>
      </c>
      <c r="P229" t="s">
        <v>911</v>
      </c>
      <c r="Q229" t="s">
        <v>102</v>
      </c>
      <c r="R229" t="s">
        <v>116</v>
      </c>
    </row>
    <row r="230" spans="15:18">
      <c r="O230" t="s">
        <v>912</v>
      </c>
      <c r="P230" t="s">
        <v>913</v>
      </c>
      <c r="Q230" t="s">
        <v>102</v>
      </c>
      <c r="R230" t="s">
        <v>117</v>
      </c>
    </row>
    <row r="231" spans="15:18">
      <c r="O231" t="s">
        <v>914</v>
      </c>
      <c r="P231" t="s">
        <v>915</v>
      </c>
      <c r="Q231" t="s">
        <v>102</v>
      </c>
      <c r="R231" t="s">
        <v>112</v>
      </c>
    </row>
    <row r="232" spans="15:18">
      <c r="O232" t="s">
        <v>916</v>
      </c>
      <c r="P232" t="s">
        <v>917</v>
      </c>
      <c r="Q232" t="s">
        <v>102</v>
      </c>
      <c r="R232" t="s">
        <v>112</v>
      </c>
    </row>
    <row r="233" spans="15:18">
      <c r="O233" t="s">
        <v>146</v>
      </c>
      <c r="P233" t="s">
        <v>918</v>
      </c>
      <c r="Q233" t="s">
        <v>102</v>
      </c>
      <c r="R233" t="s">
        <v>114</v>
      </c>
    </row>
    <row r="234" spans="15:18">
      <c r="O234" t="s">
        <v>919</v>
      </c>
      <c r="P234" t="s">
        <v>920</v>
      </c>
      <c r="Q234" t="s">
        <v>102</v>
      </c>
      <c r="R234" t="s">
        <v>110</v>
      </c>
    </row>
    <row r="235" spans="15:18">
      <c r="O235" t="s">
        <v>921</v>
      </c>
      <c r="P235" t="s">
        <v>922</v>
      </c>
      <c r="Q235" t="s">
        <v>102</v>
      </c>
      <c r="R235" t="s">
        <v>122</v>
      </c>
    </row>
    <row r="236" spans="15:18">
      <c r="O236" t="s">
        <v>923</v>
      </c>
      <c r="P236" t="s">
        <v>924</v>
      </c>
      <c r="Q236" t="s">
        <v>102</v>
      </c>
      <c r="R236" t="s">
        <v>122</v>
      </c>
    </row>
    <row r="237" spans="15:18">
      <c r="O237" t="s">
        <v>925</v>
      </c>
      <c r="P237" t="s">
        <v>926</v>
      </c>
      <c r="Q237" t="s">
        <v>102</v>
      </c>
      <c r="R237" t="s">
        <v>1442</v>
      </c>
    </row>
    <row r="238" spans="15:18">
      <c r="O238" t="s">
        <v>927</v>
      </c>
      <c r="P238" t="s">
        <v>928</v>
      </c>
      <c r="Q238" t="s">
        <v>102</v>
      </c>
      <c r="R238" t="s">
        <v>112</v>
      </c>
    </row>
    <row r="239" spans="15:18">
      <c r="O239" t="s">
        <v>929</v>
      </c>
      <c r="P239" t="s">
        <v>930</v>
      </c>
      <c r="Q239" t="s">
        <v>102</v>
      </c>
      <c r="R239" t="s">
        <v>112</v>
      </c>
    </row>
    <row r="240" spans="15:18">
      <c r="O240" t="s">
        <v>931</v>
      </c>
      <c r="P240" t="s">
        <v>932</v>
      </c>
      <c r="Q240" t="s">
        <v>102</v>
      </c>
      <c r="R240" t="s">
        <v>114</v>
      </c>
    </row>
    <row r="241" spans="15:18">
      <c r="O241" t="s">
        <v>933</v>
      </c>
      <c r="P241" t="s">
        <v>934</v>
      </c>
      <c r="Q241" t="s">
        <v>102</v>
      </c>
      <c r="R241" t="s">
        <v>552</v>
      </c>
    </row>
    <row r="242" spans="15:18">
      <c r="O242" t="s">
        <v>935</v>
      </c>
      <c r="P242" t="s">
        <v>936</v>
      </c>
      <c r="Q242" t="s">
        <v>102</v>
      </c>
      <c r="R242" t="s">
        <v>114</v>
      </c>
    </row>
    <row r="243" spans="15:18">
      <c r="O243" t="s">
        <v>937</v>
      </c>
      <c r="P243" t="s">
        <v>938</v>
      </c>
      <c r="Q243" t="s">
        <v>102</v>
      </c>
      <c r="R243" t="s">
        <v>1442</v>
      </c>
    </row>
    <row r="244" spans="15:18">
      <c r="O244" t="s">
        <v>939</v>
      </c>
      <c r="P244" t="s">
        <v>940</v>
      </c>
      <c r="Q244" t="s">
        <v>102</v>
      </c>
      <c r="R244" t="s">
        <v>110</v>
      </c>
    </row>
    <row r="245" spans="15:18">
      <c r="O245" t="s">
        <v>941</v>
      </c>
      <c r="P245" t="s">
        <v>942</v>
      </c>
      <c r="Q245" t="s">
        <v>102</v>
      </c>
      <c r="R245" t="s">
        <v>112</v>
      </c>
    </row>
    <row r="246" spans="15:18">
      <c r="O246" t="s">
        <v>943</v>
      </c>
      <c r="P246" t="s">
        <v>944</v>
      </c>
      <c r="Q246" t="s">
        <v>102</v>
      </c>
      <c r="R246" t="s">
        <v>114</v>
      </c>
    </row>
    <row r="247" spans="15:18">
      <c r="O247" t="s">
        <v>945</v>
      </c>
      <c r="P247" t="s">
        <v>946</v>
      </c>
      <c r="Q247" t="s">
        <v>102</v>
      </c>
      <c r="R247" t="s">
        <v>112</v>
      </c>
    </row>
    <row r="248" spans="15:18">
      <c r="O248" t="s">
        <v>947</v>
      </c>
      <c r="P248" t="s">
        <v>948</v>
      </c>
      <c r="Q248" t="s">
        <v>102</v>
      </c>
      <c r="R248" t="s">
        <v>116</v>
      </c>
    </row>
    <row r="249" spans="15:18">
      <c r="O249" t="s">
        <v>156</v>
      </c>
      <c r="P249" t="s">
        <v>949</v>
      </c>
      <c r="Q249" t="s">
        <v>102</v>
      </c>
      <c r="R249" t="s">
        <v>117</v>
      </c>
    </row>
    <row r="250" spans="15:18">
      <c r="O250" t="s">
        <v>950</v>
      </c>
      <c r="P250" t="s">
        <v>951</v>
      </c>
      <c r="Q250" t="s">
        <v>102</v>
      </c>
      <c r="R250" t="s">
        <v>552</v>
      </c>
    </row>
    <row r="251" spans="15:18">
      <c r="O251" t="s">
        <v>952</v>
      </c>
      <c r="P251" t="s">
        <v>953</v>
      </c>
      <c r="R251" t="s">
        <v>116</v>
      </c>
    </row>
    <row r="252" spans="15:18">
      <c r="O252" t="s">
        <v>954</v>
      </c>
      <c r="P252" t="s">
        <v>955</v>
      </c>
      <c r="R252" t="s">
        <v>110</v>
      </c>
    </row>
    <row r="253" spans="15:18">
      <c r="O253" t="s">
        <v>160</v>
      </c>
      <c r="P253" t="s">
        <v>956</v>
      </c>
      <c r="R253" t="s">
        <v>114</v>
      </c>
    </row>
    <row r="254" spans="15:18">
      <c r="O254" t="s">
        <v>957</v>
      </c>
      <c r="P254" t="s">
        <v>958</v>
      </c>
      <c r="R254" t="s">
        <v>122</v>
      </c>
    </row>
    <row r="255" spans="15:18">
      <c r="O255" t="s">
        <v>959</v>
      </c>
      <c r="P255" t="s">
        <v>960</v>
      </c>
      <c r="R255" t="s">
        <v>116</v>
      </c>
    </row>
    <row r="256" spans="15:18">
      <c r="O256" t="s">
        <v>961</v>
      </c>
      <c r="P256" t="s">
        <v>961</v>
      </c>
      <c r="R256" t="s">
        <v>110</v>
      </c>
    </row>
    <row r="257" spans="15:18">
      <c r="O257" t="s">
        <v>962</v>
      </c>
      <c r="P257" t="s">
        <v>963</v>
      </c>
      <c r="R257" t="s">
        <v>116</v>
      </c>
    </row>
    <row r="258" spans="15:18">
      <c r="O258" t="s">
        <v>118</v>
      </c>
      <c r="P258" t="s">
        <v>964</v>
      </c>
      <c r="R258" t="s">
        <v>114</v>
      </c>
    </row>
    <row r="259" spans="15:18">
      <c r="O259" t="s">
        <v>965</v>
      </c>
      <c r="P259" t="s">
        <v>966</v>
      </c>
      <c r="R259" t="s">
        <v>116</v>
      </c>
    </row>
    <row r="260" spans="15:18">
      <c r="O260" t="s">
        <v>967</v>
      </c>
      <c r="P260" t="s">
        <v>968</v>
      </c>
      <c r="R260" t="s">
        <v>116</v>
      </c>
    </row>
    <row r="261" spans="15:18">
      <c r="O261" t="s">
        <v>969</v>
      </c>
      <c r="P261" t="s">
        <v>970</v>
      </c>
      <c r="R261" t="s">
        <v>114</v>
      </c>
    </row>
    <row r="262" spans="15:18">
      <c r="O262" t="s">
        <v>971</v>
      </c>
      <c r="P262" t="s">
        <v>972</v>
      </c>
      <c r="R262" t="s">
        <v>114</v>
      </c>
    </row>
    <row r="263" spans="15:18">
      <c r="O263" t="s">
        <v>973</v>
      </c>
      <c r="P263" t="s">
        <v>974</v>
      </c>
      <c r="R263" t="s">
        <v>116</v>
      </c>
    </row>
    <row r="264" spans="15:18">
      <c r="O264" t="s">
        <v>147</v>
      </c>
      <c r="P264" t="s">
        <v>975</v>
      </c>
      <c r="R264" t="s">
        <v>110</v>
      </c>
    </row>
    <row r="265" spans="15:18">
      <c r="O265" t="s">
        <v>976</v>
      </c>
      <c r="P265" t="s">
        <v>977</v>
      </c>
      <c r="R265" t="s">
        <v>122</v>
      </c>
    </row>
    <row r="266" spans="15:18">
      <c r="O266" t="s">
        <v>978</v>
      </c>
      <c r="P266" t="s">
        <v>979</v>
      </c>
      <c r="R266" t="s">
        <v>115</v>
      </c>
    </row>
    <row r="267" spans="15:18">
      <c r="O267" t="s">
        <v>980</v>
      </c>
      <c r="P267" t="s">
        <v>981</v>
      </c>
      <c r="R267" t="s">
        <v>115</v>
      </c>
    </row>
    <row r="268" spans="15:18">
      <c r="O268" t="s">
        <v>982</v>
      </c>
      <c r="P268" t="s">
        <v>983</v>
      </c>
      <c r="R268" t="s">
        <v>113</v>
      </c>
    </row>
    <row r="269" spans="15:18">
      <c r="O269" t="s">
        <v>984</v>
      </c>
      <c r="P269" t="s">
        <v>985</v>
      </c>
      <c r="R269" t="s">
        <v>110</v>
      </c>
    </row>
    <row r="270" spans="15:18">
      <c r="O270" t="s">
        <v>55</v>
      </c>
      <c r="P270" t="s">
        <v>986</v>
      </c>
      <c r="R270" t="s">
        <v>114</v>
      </c>
    </row>
    <row r="271" spans="15:18">
      <c r="O271" t="s">
        <v>56</v>
      </c>
      <c r="P271" t="s">
        <v>987</v>
      </c>
      <c r="R271" t="s">
        <v>122</v>
      </c>
    </row>
    <row r="272" spans="15:18">
      <c r="O272" t="s">
        <v>988</v>
      </c>
      <c r="P272" t="s">
        <v>989</v>
      </c>
      <c r="R272" t="s">
        <v>110</v>
      </c>
    </row>
    <row r="273" spans="15:18">
      <c r="O273" t="s">
        <v>54</v>
      </c>
      <c r="P273" t="s">
        <v>990</v>
      </c>
      <c r="R273" t="s">
        <v>114</v>
      </c>
    </row>
    <row r="274" spans="15:18">
      <c r="O274" t="s">
        <v>991</v>
      </c>
      <c r="P274" t="s">
        <v>992</v>
      </c>
      <c r="R274" t="s">
        <v>552</v>
      </c>
    </row>
    <row r="275" spans="15:18">
      <c r="O275" t="s">
        <v>993</v>
      </c>
      <c r="P275" t="s">
        <v>994</v>
      </c>
      <c r="R275" t="s">
        <v>116</v>
      </c>
    </row>
    <row r="276" spans="15:18">
      <c r="O276" t="s">
        <v>995</v>
      </c>
      <c r="P276" t="s">
        <v>996</v>
      </c>
      <c r="R276" t="s">
        <v>110</v>
      </c>
    </row>
    <row r="277" spans="15:18">
      <c r="O277" t="s">
        <v>997</v>
      </c>
      <c r="P277" t="s">
        <v>998</v>
      </c>
      <c r="R277" t="s">
        <v>116</v>
      </c>
    </row>
    <row r="278" spans="15:18">
      <c r="O278" t="s">
        <v>999</v>
      </c>
      <c r="P278" t="s">
        <v>1000</v>
      </c>
      <c r="R278" t="s">
        <v>117</v>
      </c>
    </row>
    <row r="279" spans="15:18">
      <c r="O279" t="s">
        <v>148</v>
      </c>
      <c r="P279" t="s">
        <v>1001</v>
      </c>
      <c r="R279" t="s">
        <v>114</v>
      </c>
    </row>
    <row r="280" spans="15:18">
      <c r="O280" t="s">
        <v>1002</v>
      </c>
      <c r="P280" t="s">
        <v>1003</v>
      </c>
      <c r="R280" t="s">
        <v>116</v>
      </c>
    </row>
    <row r="281" spans="15:18">
      <c r="O281" t="s">
        <v>57</v>
      </c>
      <c r="P281" t="s">
        <v>1004</v>
      </c>
      <c r="R281" t="s">
        <v>122</v>
      </c>
    </row>
    <row r="282" spans="15:18">
      <c r="O282" t="s">
        <v>1005</v>
      </c>
      <c r="P282" t="s">
        <v>1006</v>
      </c>
      <c r="R282" t="s">
        <v>110</v>
      </c>
    </row>
    <row r="283" spans="15:18">
      <c r="O283" t="s">
        <v>1007</v>
      </c>
      <c r="P283" t="s">
        <v>1008</v>
      </c>
      <c r="R283" t="s">
        <v>116</v>
      </c>
    </row>
    <row r="284" spans="15:18">
      <c r="O284" t="s">
        <v>1009</v>
      </c>
      <c r="P284" t="s">
        <v>1010</v>
      </c>
      <c r="R284" t="s">
        <v>117</v>
      </c>
    </row>
    <row r="285" spans="15:18">
      <c r="O285" t="s">
        <v>1011</v>
      </c>
      <c r="P285" t="s">
        <v>1012</v>
      </c>
      <c r="R285" t="s">
        <v>122</v>
      </c>
    </row>
    <row r="286" spans="15:18">
      <c r="O286" t="s">
        <v>1013</v>
      </c>
      <c r="P286" t="s">
        <v>1014</v>
      </c>
      <c r="R286" t="s">
        <v>110</v>
      </c>
    </row>
    <row r="287" spans="15:18">
      <c r="O287" t="s">
        <v>1015</v>
      </c>
      <c r="P287" t="s">
        <v>1016</v>
      </c>
      <c r="R287" t="s">
        <v>117</v>
      </c>
    </row>
    <row r="288" spans="15:18">
      <c r="O288" t="s">
        <v>1017</v>
      </c>
      <c r="P288" t="s">
        <v>1018</v>
      </c>
      <c r="R288" t="s">
        <v>552</v>
      </c>
    </row>
    <row r="289" spans="15:18">
      <c r="O289" t="s">
        <v>1019</v>
      </c>
      <c r="P289" t="s">
        <v>1020</v>
      </c>
      <c r="R289" t="s">
        <v>1442</v>
      </c>
    </row>
    <row r="290" spans="15:18">
      <c r="O290" t="s">
        <v>1021</v>
      </c>
      <c r="P290" t="s">
        <v>1022</v>
      </c>
      <c r="R290" t="s">
        <v>110</v>
      </c>
    </row>
    <row r="291" spans="15:18">
      <c r="O291" t="s">
        <v>1023</v>
      </c>
      <c r="P291" t="s">
        <v>1024</v>
      </c>
      <c r="R291" t="s">
        <v>117</v>
      </c>
    </row>
    <row r="292" spans="15:18">
      <c r="O292" t="s">
        <v>1025</v>
      </c>
      <c r="P292" t="s">
        <v>1026</v>
      </c>
      <c r="R292" t="s">
        <v>117</v>
      </c>
    </row>
    <row r="293" spans="15:18">
      <c r="O293" t="s">
        <v>1027</v>
      </c>
      <c r="P293" t="s">
        <v>1028</v>
      </c>
      <c r="R293" t="s">
        <v>116</v>
      </c>
    </row>
    <row r="294" spans="15:18">
      <c r="O294" t="s">
        <v>1029</v>
      </c>
      <c r="P294" t="s">
        <v>1030</v>
      </c>
      <c r="R294" t="s">
        <v>114</v>
      </c>
    </row>
    <row r="295" spans="15:18">
      <c r="O295" t="s">
        <v>1031</v>
      </c>
      <c r="P295" t="s">
        <v>1032</v>
      </c>
      <c r="R295" t="s">
        <v>110</v>
      </c>
    </row>
    <row r="296" spans="15:18">
      <c r="O296" t="s">
        <v>1033</v>
      </c>
      <c r="P296" t="s">
        <v>1034</v>
      </c>
      <c r="R296" t="s">
        <v>117</v>
      </c>
    </row>
    <row r="297" spans="15:18">
      <c r="O297" t="s">
        <v>1035</v>
      </c>
      <c r="P297" t="s">
        <v>1036</v>
      </c>
      <c r="R297" t="s">
        <v>112</v>
      </c>
    </row>
    <row r="298" spans="15:18">
      <c r="O298" t="s">
        <v>1037</v>
      </c>
      <c r="P298" t="s">
        <v>1038</v>
      </c>
      <c r="R298" t="s">
        <v>112</v>
      </c>
    </row>
    <row r="299" spans="15:18">
      <c r="O299" t="s">
        <v>1039</v>
      </c>
      <c r="P299" t="s">
        <v>1040</v>
      </c>
      <c r="R299" t="s">
        <v>116</v>
      </c>
    </row>
    <row r="300" spans="15:18">
      <c r="O300" t="s">
        <v>1041</v>
      </c>
      <c r="P300" t="s">
        <v>1042</v>
      </c>
      <c r="R300" t="s">
        <v>112</v>
      </c>
    </row>
    <row r="301" spans="15:18">
      <c r="O301" t="s">
        <v>1043</v>
      </c>
      <c r="P301" t="s">
        <v>1044</v>
      </c>
      <c r="R301" t="s">
        <v>122</v>
      </c>
    </row>
    <row r="302" spans="15:18">
      <c r="O302" t="s">
        <v>58</v>
      </c>
      <c r="P302" t="s">
        <v>1045</v>
      </c>
      <c r="R302" t="s">
        <v>115</v>
      </c>
    </row>
    <row r="303" spans="15:18">
      <c r="O303" t="s">
        <v>1046</v>
      </c>
      <c r="P303" t="s">
        <v>1047</v>
      </c>
      <c r="R303" t="s">
        <v>113</v>
      </c>
    </row>
    <row r="304" spans="15:18">
      <c r="O304" t="s">
        <v>1048</v>
      </c>
      <c r="P304" t="s">
        <v>1049</v>
      </c>
      <c r="R304" t="s">
        <v>112</v>
      </c>
    </row>
    <row r="305" spans="15:18">
      <c r="O305" t="s">
        <v>59</v>
      </c>
      <c r="P305" t="s">
        <v>1050</v>
      </c>
      <c r="R305" t="s">
        <v>116</v>
      </c>
    </row>
    <row r="306" spans="15:18">
      <c r="O306" t="s">
        <v>1051</v>
      </c>
      <c r="P306" t="s">
        <v>1052</v>
      </c>
      <c r="R306" t="s">
        <v>122</v>
      </c>
    </row>
    <row r="307" spans="15:18">
      <c r="O307" t="s">
        <v>1053</v>
      </c>
      <c r="P307" t="s">
        <v>1054</v>
      </c>
      <c r="R307" t="s">
        <v>112</v>
      </c>
    </row>
    <row r="308" spans="15:18">
      <c r="O308" t="s">
        <v>1055</v>
      </c>
      <c r="P308" t="s">
        <v>1056</v>
      </c>
      <c r="R308" t="s">
        <v>113</v>
      </c>
    </row>
    <row r="309" spans="15:18">
      <c r="O309" t="s">
        <v>1057</v>
      </c>
      <c r="P309" t="s">
        <v>1058</v>
      </c>
      <c r="R309" t="s">
        <v>115</v>
      </c>
    </row>
    <row r="310" spans="15:18">
      <c r="O310" t="s">
        <v>1059</v>
      </c>
      <c r="P310" t="s">
        <v>1060</v>
      </c>
      <c r="R310" t="s">
        <v>122</v>
      </c>
    </row>
    <row r="311" spans="15:18">
      <c r="O311" t="s">
        <v>1061</v>
      </c>
      <c r="P311" t="s">
        <v>1062</v>
      </c>
      <c r="R311" t="s">
        <v>1442</v>
      </c>
    </row>
    <row r="312" spans="15:18">
      <c r="O312" t="s">
        <v>62</v>
      </c>
      <c r="P312" t="s">
        <v>1063</v>
      </c>
      <c r="R312" t="s">
        <v>1442</v>
      </c>
    </row>
    <row r="313" spans="15:18">
      <c r="O313" t="s">
        <v>1064</v>
      </c>
      <c r="P313" t="s">
        <v>1065</v>
      </c>
      <c r="R313" t="s">
        <v>122</v>
      </c>
    </row>
    <row r="314" spans="15:18">
      <c r="O314" t="s">
        <v>1066</v>
      </c>
      <c r="P314" t="s">
        <v>1067</v>
      </c>
      <c r="R314" t="s">
        <v>112</v>
      </c>
    </row>
    <row r="315" spans="15:18">
      <c r="O315" t="s">
        <v>1068</v>
      </c>
      <c r="P315" t="s">
        <v>1069</v>
      </c>
      <c r="R315" t="s">
        <v>122</v>
      </c>
    </row>
    <row r="316" spans="15:18">
      <c r="O316" t="s">
        <v>1070</v>
      </c>
      <c r="P316" t="s">
        <v>1071</v>
      </c>
      <c r="R316" t="s">
        <v>115</v>
      </c>
    </row>
    <row r="317" spans="15:18">
      <c r="O317" t="s">
        <v>1072</v>
      </c>
      <c r="P317" t="s">
        <v>1073</v>
      </c>
      <c r="R317" t="s">
        <v>116</v>
      </c>
    </row>
    <row r="318" spans="15:18">
      <c r="O318" t="s">
        <v>60</v>
      </c>
      <c r="P318" t="s">
        <v>1074</v>
      </c>
      <c r="R318" t="s">
        <v>110</v>
      </c>
    </row>
    <row r="319" spans="15:18">
      <c r="O319" t="s">
        <v>1075</v>
      </c>
      <c r="P319" t="s">
        <v>1076</v>
      </c>
      <c r="R319" t="s">
        <v>113</v>
      </c>
    </row>
    <row r="320" spans="15:18">
      <c r="O320" t="s">
        <v>1077</v>
      </c>
      <c r="P320" t="s">
        <v>1078</v>
      </c>
      <c r="R320" t="s">
        <v>117</v>
      </c>
    </row>
    <row r="321" spans="15:18">
      <c r="O321" t="s">
        <v>1079</v>
      </c>
      <c r="P321" t="s">
        <v>1080</v>
      </c>
      <c r="R321" t="s">
        <v>112</v>
      </c>
    </row>
    <row r="322" spans="15:18">
      <c r="O322" t="s">
        <v>1081</v>
      </c>
      <c r="P322" t="s">
        <v>1082</v>
      </c>
      <c r="R322" t="s">
        <v>114</v>
      </c>
    </row>
    <row r="323" spans="15:18">
      <c r="O323" t="s">
        <v>61</v>
      </c>
      <c r="P323" t="s">
        <v>1083</v>
      </c>
      <c r="R323" t="s">
        <v>114</v>
      </c>
    </row>
    <row r="324" spans="15:18">
      <c r="O324" t="s">
        <v>123</v>
      </c>
      <c r="P324" t="s">
        <v>1084</v>
      </c>
      <c r="R324" t="s">
        <v>114</v>
      </c>
    </row>
    <row r="325" spans="15:18">
      <c r="O325" t="s">
        <v>1085</v>
      </c>
      <c r="P325" t="s">
        <v>1086</v>
      </c>
      <c r="R325" t="s">
        <v>122</v>
      </c>
    </row>
    <row r="326" spans="15:18">
      <c r="O326" t="s">
        <v>1087</v>
      </c>
      <c r="P326" t="s">
        <v>1088</v>
      </c>
      <c r="R326" t="s">
        <v>114</v>
      </c>
    </row>
    <row r="327" spans="15:18">
      <c r="O327" t="s">
        <v>1089</v>
      </c>
      <c r="P327" t="s">
        <v>1090</v>
      </c>
      <c r="R327" t="s">
        <v>112</v>
      </c>
    </row>
    <row r="328" spans="15:18">
      <c r="O328" t="s">
        <v>1091</v>
      </c>
      <c r="P328" t="s">
        <v>1092</v>
      </c>
      <c r="R328" t="s">
        <v>110</v>
      </c>
    </row>
    <row r="329" spans="15:18">
      <c r="O329" t="s">
        <v>154</v>
      </c>
      <c r="P329" t="s">
        <v>1093</v>
      </c>
      <c r="R329" t="s">
        <v>110</v>
      </c>
    </row>
    <row r="330" spans="15:18">
      <c r="O330" t="s">
        <v>63</v>
      </c>
      <c r="P330" t="s">
        <v>1094</v>
      </c>
      <c r="R330" t="s">
        <v>110</v>
      </c>
    </row>
    <row r="331" spans="15:18">
      <c r="O331" t="s">
        <v>1095</v>
      </c>
      <c r="P331" t="s">
        <v>1096</v>
      </c>
      <c r="R331" t="s">
        <v>552</v>
      </c>
    </row>
    <row r="332" spans="15:18">
      <c r="O332" t="s">
        <v>1097</v>
      </c>
      <c r="P332" t="s">
        <v>1098</v>
      </c>
      <c r="R332" t="s">
        <v>114</v>
      </c>
    </row>
    <row r="333" spans="15:18">
      <c r="O333" t="s">
        <v>1099</v>
      </c>
      <c r="P333" t="s">
        <v>1100</v>
      </c>
      <c r="R333" t="s">
        <v>112</v>
      </c>
    </row>
    <row r="334" spans="15:18">
      <c r="O334" t="s">
        <v>1101</v>
      </c>
      <c r="P334" t="s">
        <v>1102</v>
      </c>
      <c r="R334" t="s">
        <v>117</v>
      </c>
    </row>
    <row r="335" spans="15:18">
      <c r="O335" t="s">
        <v>1103</v>
      </c>
      <c r="P335" t="s">
        <v>1104</v>
      </c>
      <c r="R335" t="s">
        <v>117</v>
      </c>
    </row>
    <row r="336" spans="15:18">
      <c r="O336" t="s">
        <v>1105</v>
      </c>
      <c r="P336" t="s">
        <v>1106</v>
      </c>
      <c r="R336" t="s">
        <v>110</v>
      </c>
    </row>
    <row r="337" spans="15:18">
      <c r="O337" t="s">
        <v>1107</v>
      </c>
      <c r="P337" t="s">
        <v>1108</v>
      </c>
      <c r="R337" t="s">
        <v>117</v>
      </c>
    </row>
    <row r="338" spans="15:18">
      <c r="O338" t="s">
        <v>1109</v>
      </c>
      <c r="P338" t="s">
        <v>1110</v>
      </c>
      <c r="R338" t="s">
        <v>122</v>
      </c>
    </row>
    <row r="339" spans="15:18">
      <c r="O339" t="s">
        <v>1111</v>
      </c>
      <c r="P339" t="s">
        <v>1112</v>
      </c>
      <c r="R339" t="s">
        <v>122</v>
      </c>
    </row>
    <row r="340" spans="15:18">
      <c r="O340" t="s">
        <v>1113</v>
      </c>
      <c r="P340" t="s">
        <v>1114</v>
      </c>
      <c r="R340" t="s">
        <v>110</v>
      </c>
    </row>
    <row r="341" spans="15:18">
      <c r="O341" t="s">
        <v>1115</v>
      </c>
      <c r="P341" t="s">
        <v>1115</v>
      </c>
      <c r="R341" t="s">
        <v>122</v>
      </c>
    </row>
    <row r="342" spans="15:18">
      <c r="O342" t="s">
        <v>64</v>
      </c>
      <c r="P342" t="s">
        <v>1116</v>
      </c>
      <c r="R342" t="s">
        <v>122</v>
      </c>
    </row>
    <row r="343" spans="15:18">
      <c r="O343" t="s">
        <v>1117</v>
      </c>
      <c r="P343" t="s">
        <v>1118</v>
      </c>
      <c r="R343" t="s">
        <v>110</v>
      </c>
    </row>
    <row r="344" spans="15:18">
      <c r="O344" t="s">
        <v>65</v>
      </c>
      <c r="P344" t="s">
        <v>1119</v>
      </c>
      <c r="R344" t="s">
        <v>113</v>
      </c>
    </row>
    <row r="345" spans="15:18">
      <c r="O345" t="s">
        <v>1120</v>
      </c>
      <c r="P345" t="s">
        <v>1121</v>
      </c>
      <c r="R345" t="s">
        <v>112</v>
      </c>
    </row>
    <row r="346" spans="15:18">
      <c r="O346" t="s">
        <v>1122</v>
      </c>
      <c r="P346" t="s">
        <v>1123</v>
      </c>
      <c r="R346" t="s">
        <v>115</v>
      </c>
    </row>
    <row r="347" spans="15:18">
      <c r="O347" t="s">
        <v>1124</v>
      </c>
      <c r="P347" t="s">
        <v>1125</v>
      </c>
      <c r="R347" t="s">
        <v>113</v>
      </c>
    </row>
    <row r="348" spans="15:18">
      <c r="O348" t="s">
        <v>1126</v>
      </c>
      <c r="P348" t="s">
        <v>1127</v>
      </c>
      <c r="R348" t="s">
        <v>113</v>
      </c>
    </row>
    <row r="349" spans="15:18">
      <c r="O349" t="s">
        <v>1128</v>
      </c>
      <c r="P349" t="s">
        <v>1129</v>
      </c>
      <c r="R349" t="s">
        <v>551</v>
      </c>
    </row>
    <row r="350" spans="15:18">
      <c r="O350" t="s">
        <v>1130</v>
      </c>
      <c r="P350" t="s">
        <v>1131</v>
      </c>
      <c r="R350" t="s">
        <v>116</v>
      </c>
    </row>
    <row r="351" spans="15:18">
      <c r="O351" t="s">
        <v>67</v>
      </c>
      <c r="P351" t="s">
        <v>1132</v>
      </c>
      <c r="R351" t="s">
        <v>112</v>
      </c>
    </row>
    <row r="352" spans="15:18">
      <c r="O352" t="s">
        <v>66</v>
      </c>
      <c r="P352" t="s">
        <v>1133</v>
      </c>
      <c r="R352" t="s">
        <v>551</v>
      </c>
    </row>
    <row r="353" spans="15:18">
      <c r="O353" t="s">
        <v>1134</v>
      </c>
      <c r="P353" t="s">
        <v>1135</v>
      </c>
      <c r="R353" t="s">
        <v>116</v>
      </c>
    </row>
    <row r="354" spans="15:18">
      <c r="O354" t="s">
        <v>1136</v>
      </c>
      <c r="P354" t="s">
        <v>1137</v>
      </c>
      <c r="R354" t="s">
        <v>122</v>
      </c>
    </row>
    <row r="355" spans="15:18">
      <c r="O355" t="s">
        <v>1138</v>
      </c>
      <c r="P355" t="s">
        <v>1139</v>
      </c>
      <c r="R355" t="s">
        <v>116</v>
      </c>
    </row>
    <row r="356" spans="15:18">
      <c r="O356" t="s">
        <v>1140</v>
      </c>
      <c r="P356" t="s">
        <v>1141</v>
      </c>
      <c r="R356" t="s">
        <v>110</v>
      </c>
    </row>
    <row r="357" spans="15:18">
      <c r="O357" t="s">
        <v>1142</v>
      </c>
      <c r="P357" t="s">
        <v>1143</v>
      </c>
      <c r="R357" t="s">
        <v>112</v>
      </c>
    </row>
    <row r="358" spans="15:18">
      <c r="O358" t="s">
        <v>1144</v>
      </c>
      <c r="P358" t="s">
        <v>1145</v>
      </c>
      <c r="R358" t="s">
        <v>551</v>
      </c>
    </row>
    <row r="359" spans="15:18">
      <c r="O359" t="s">
        <v>1146</v>
      </c>
      <c r="P359" t="s">
        <v>1147</v>
      </c>
      <c r="R359" t="s">
        <v>115</v>
      </c>
    </row>
    <row r="360" spans="15:18">
      <c r="O360" t="s">
        <v>68</v>
      </c>
      <c r="P360" t="s">
        <v>1148</v>
      </c>
      <c r="R360" t="s">
        <v>110</v>
      </c>
    </row>
    <row r="361" spans="15:18">
      <c r="O361" t="s">
        <v>1149</v>
      </c>
      <c r="P361" t="s">
        <v>1149</v>
      </c>
      <c r="R361" t="s">
        <v>112</v>
      </c>
    </row>
    <row r="362" spans="15:18">
      <c r="O362" t="s">
        <v>1150</v>
      </c>
      <c r="P362" t="s">
        <v>1151</v>
      </c>
      <c r="R362" t="s">
        <v>110</v>
      </c>
    </row>
    <row r="363" spans="15:18">
      <c r="O363" t="s">
        <v>120</v>
      </c>
      <c r="P363" t="s">
        <v>1152</v>
      </c>
      <c r="R363" t="s">
        <v>112</v>
      </c>
    </row>
    <row r="364" spans="15:18">
      <c r="O364" t="s">
        <v>1153</v>
      </c>
      <c r="P364" t="s">
        <v>1154</v>
      </c>
      <c r="R364" t="s">
        <v>1442</v>
      </c>
    </row>
    <row r="365" spans="15:18">
      <c r="O365" t="s">
        <v>1155</v>
      </c>
      <c r="P365" t="s">
        <v>1156</v>
      </c>
      <c r="R365" t="s">
        <v>116</v>
      </c>
    </row>
    <row r="366" spans="15:18">
      <c r="O366" t="s">
        <v>1157</v>
      </c>
      <c r="P366" t="s">
        <v>1158</v>
      </c>
      <c r="R366" t="s">
        <v>113</v>
      </c>
    </row>
    <row r="367" spans="15:18">
      <c r="O367" t="s">
        <v>1159</v>
      </c>
      <c r="P367" t="s">
        <v>1160</v>
      </c>
      <c r="R367" t="s">
        <v>1442</v>
      </c>
    </row>
    <row r="368" spans="15:18">
      <c r="O368" t="s">
        <v>69</v>
      </c>
      <c r="P368" t="s">
        <v>1161</v>
      </c>
      <c r="R368" t="s">
        <v>110</v>
      </c>
    </row>
    <row r="369" spans="15:18">
      <c r="O369" t="s">
        <v>1162</v>
      </c>
      <c r="P369" t="s">
        <v>1163</v>
      </c>
      <c r="R369" t="s">
        <v>114</v>
      </c>
    </row>
    <row r="370" spans="15:18">
      <c r="O370" t="s">
        <v>1164</v>
      </c>
      <c r="P370" t="s">
        <v>1165</v>
      </c>
      <c r="R370" t="s">
        <v>116</v>
      </c>
    </row>
    <row r="371" spans="15:18">
      <c r="O371" t="s">
        <v>1166</v>
      </c>
      <c r="P371" t="s">
        <v>1167</v>
      </c>
      <c r="R371" t="s">
        <v>116</v>
      </c>
    </row>
    <row r="372" spans="15:18">
      <c r="O372" t="s">
        <v>1168</v>
      </c>
      <c r="P372" t="s">
        <v>1169</v>
      </c>
      <c r="R372" t="s">
        <v>115</v>
      </c>
    </row>
    <row r="373" spans="15:18">
      <c r="O373" t="s">
        <v>70</v>
      </c>
      <c r="P373" t="s">
        <v>1170</v>
      </c>
      <c r="R373" t="s">
        <v>116</v>
      </c>
    </row>
    <row r="374" spans="15:18">
      <c r="O374" t="s">
        <v>1171</v>
      </c>
      <c r="P374" t="s">
        <v>1172</v>
      </c>
      <c r="R374" t="s">
        <v>110</v>
      </c>
    </row>
    <row r="375" spans="15:18">
      <c r="O375" t="s">
        <v>1173</v>
      </c>
      <c r="P375" t="s">
        <v>1174</v>
      </c>
      <c r="R375" t="s">
        <v>110</v>
      </c>
    </row>
    <row r="376" spans="15:18">
      <c r="O376" t="s">
        <v>71</v>
      </c>
      <c r="P376" t="s">
        <v>1175</v>
      </c>
      <c r="R376" t="s">
        <v>110</v>
      </c>
    </row>
    <row r="377" spans="15:18">
      <c r="O377" t="s">
        <v>1176</v>
      </c>
      <c r="P377" t="s">
        <v>1177</v>
      </c>
      <c r="R377" t="s">
        <v>112</v>
      </c>
    </row>
    <row r="378" spans="15:18">
      <c r="O378" t="s">
        <v>1178</v>
      </c>
      <c r="P378" t="s">
        <v>1179</v>
      </c>
      <c r="R378" t="s">
        <v>116</v>
      </c>
    </row>
    <row r="379" spans="15:18">
      <c r="O379" t="s">
        <v>1180</v>
      </c>
      <c r="P379" t="s">
        <v>1181</v>
      </c>
      <c r="R379" t="s">
        <v>122</v>
      </c>
    </row>
    <row r="380" spans="15:18">
      <c r="O380" t="s">
        <v>1182</v>
      </c>
      <c r="P380" t="s">
        <v>1183</v>
      </c>
      <c r="R380" t="s">
        <v>117</v>
      </c>
    </row>
    <row r="381" spans="15:18">
      <c r="O381" t="s">
        <v>1184</v>
      </c>
      <c r="P381" t="s">
        <v>1185</v>
      </c>
      <c r="R381" t="s">
        <v>114</v>
      </c>
    </row>
    <row r="382" spans="15:18">
      <c r="O382" t="s">
        <v>1186</v>
      </c>
      <c r="P382" t="s">
        <v>1187</v>
      </c>
      <c r="R382" t="s">
        <v>114</v>
      </c>
    </row>
    <row r="383" spans="15:18">
      <c r="O383" t="s">
        <v>1188</v>
      </c>
      <c r="P383" t="s">
        <v>1189</v>
      </c>
      <c r="R383" t="s">
        <v>117</v>
      </c>
    </row>
    <row r="384" spans="15:18">
      <c r="O384" t="s">
        <v>1190</v>
      </c>
      <c r="P384" t="s">
        <v>1191</v>
      </c>
      <c r="R384" t="s">
        <v>1442</v>
      </c>
    </row>
    <row r="385" spans="15:18">
      <c r="O385" t="s">
        <v>1192</v>
      </c>
      <c r="P385" t="s">
        <v>1193</v>
      </c>
      <c r="R385" t="s">
        <v>551</v>
      </c>
    </row>
    <row r="386" spans="15:18">
      <c r="O386" t="s">
        <v>1194</v>
      </c>
      <c r="P386" t="s">
        <v>1195</v>
      </c>
      <c r="R386" t="s">
        <v>1442</v>
      </c>
    </row>
    <row r="387" spans="15:18">
      <c r="O387" t="s">
        <v>1196</v>
      </c>
      <c r="P387" t="s">
        <v>1197</v>
      </c>
      <c r="R387" t="s">
        <v>122</v>
      </c>
    </row>
    <row r="388" spans="15:18">
      <c r="O388" t="s">
        <v>1198</v>
      </c>
      <c r="P388" t="s">
        <v>1199</v>
      </c>
      <c r="R388" t="s">
        <v>112</v>
      </c>
    </row>
    <row r="389" spans="15:18">
      <c r="O389" t="s">
        <v>1200</v>
      </c>
      <c r="P389" t="s">
        <v>1201</v>
      </c>
      <c r="R389" t="s">
        <v>115</v>
      </c>
    </row>
    <row r="390" spans="15:18">
      <c r="O390" t="s">
        <v>1202</v>
      </c>
      <c r="P390" t="s">
        <v>1202</v>
      </c>
      <c r="R390" t="s">
        <v>551</v>
      </c>
    </row>
    <row r="391" spans="15:18">
      <c r="O391" t="s">
        <v>1203</v>
      </c>
      <c r="P391" t="s">
        <v>1204</v>
      </c>
      <c r="R391" t="s">
        <v>122</v>
      </c>
    </row>
    <row r="392" spans="15:18">
      <c r="O392" t="s">
        <v>121</v>
      </c>
      <c r="P392" t="s">
        <v>1205</v>
      </c>
      <c r="R392" t="s">
        <v>117</v>
      </c>
    </row>
    <row r="393" spans="15:18">
      <c r="O393" t="s">
        <v>1206</v>
      </c>
      <c r="P393" t="s">
        <v>1207</v>
      </c>
      <c r="R393" t="s">
        <v>122</v>
      </c>
    </row>
    <row r="394" spans="15:18">
      <c r="O394" t="s">
        <v>1208</v>
      </c>
      <c r="P394" t="s">
        <v>1209</v>
      </c>
      <c r="R394" t="s">
        <v>552</v>
      </c>
    </row>
    <row r="395" spans="15:18">
      <c r="O395" t="s">
        <v>1210</v>
      </c>
      <c r="P395" t="s">
        <v>1211</v>
      </c>
      <c r="R395" t="s">
        <v>122</v>
      </c>
    </row>
    <row r="396" spans="15:18">
      <c r="O396" t="s">
        <v>1212</v>
      </c>
      <c r="P396" t="s">
        <v>1212</v>
      </c>
      <c r="R396" t="s">
        <v>110</v>
      </c>
    </row>
    <row r="397" spans="15:18">
      <c r="O397" t="s">
        <v>1213</v>
      </c>
      <c r="P397" t="s">
        <v>1214</v>
      </c>
      <c r="R397" t="s">
        <v>551</v>
      </c>
    </row>
    <row r="398" spans="15:18">
      <c r="O398" t="s">
        <v>157</v>
      </c>
      <c r="P398" t="s">
        <v>1215</v>
      </c>
      <c r="R398" t="s">
        <v>552</v>
      </c>
    </row>
    <row r="399" spans="15:18">
      <c r="O399" t="s">
        <v>1216</v>
      </c>
      <c r="P399" t="s">
        <v>1217</v>
      </c>
      <c r="R399" t="s">
        <v>112</v>
      </c>
    </row>
    <row r="400" spans="15:18">
      <c r="O400" t="s">
        <v>1218</v>
      </c>
      <c r="P400" t="s">
        <v>1218</v>
      </c>
      <c r="R400" t="s">
        <v>112</v>
      </c>
    </row>
    <row r="401" spans="15:18">
      <c r="O401" t="s">
        <v>1219</v>
      </c>
      <c r="P401" t="s">
        <v>1220</v>
      </c>
      <c r="R401" t="s">
        <v>110</v>
      </c>
    </row>
    <row r="402" spans="15:18">
      <c r="O402" t="s">
        <v>72</v>
      </c>
      <c r="P402" t="s">
        <v>1221</v>
      </c>
      <c r="R402" t="s">
        <v>110</v>
      </c>
    </row>
    <row r="403" spans="15:18">
      <c r="O403" t="s">
        <v>1222</v>
      </c>
      <c r="P403" t="s">
        <v>1223</v>
      </c>
      <c r="R403" t="s">
        <v>116</v>
      </c>
    </row>
    <row r="404" spans="15:18">
      <c r="O404" t="s">
        <v>1224</v>
      </c>
      <c r="P404" t="s">
        <v>1225</v>
      </c>
      <c r="R404" t="s">
        <v>114</v>
      </c>
    </row>
    <row r="405" spans="15:18">
      <c r="O405" t="s">
        <v>1226</v>
      </c>
      <c r="P405" t="s">
        <v>1227</v>
      </c>
      <c r="R405" t="s">
        <v>112</v>
      </c>
    </row>
    <row r="406" spans="15:18">
      <c r="O406" t="s">
        <v>1228</v>
      </c>
      <c r="P406" t="s">
        <v>1229</v>
      </c>
      <c r="R406" t="s">
        <v>122</v>
      </c>
    </row>
    <row r="407" spans="15:18">
      <c r="O407" t="s">
        <v>73</v>
      </c>
      <c r="P407" t="s">
        <v>1230</v>
      </c>
      <c r="R407" t="s">
        <v>116</v>
      </c>
    </row>
    <row r="408" spans="15:18">
      <c r="O408" t="s">
        <v>1231</v>
      </c>
      <c r="P408" t="s">
        <v>1232</v>
      </c>
      <c r="R408" t="s">
        <v>552</v>
      </c>
    </row>
    <row r="409" spans="15:18">
      <c r="O409" t="s">
        <v>1233</v>
      </c>
      <c r="P409" t="s">
        <v>1234</v>
      </c>
      <c r="R409" t="s">
        <v>552</v>
      </c>
    </row>
    <row r="410" spans="15:18">
      <c r="O410" t="s">
        <v>1235</v>
      </c>
      <c r="P410" t="s">
        <v>1236</v>
      </c>
      <c r="R410" t="s">
        <v>114</v>
      </c>
    </row>
    <row r="411" spans="15:18">
      <c r="O411" t="s">
        <v>1237</v>
      </c>
      <c r="P411" t="s">
        <v>1238</v>
      </c>
      <c r="R411" t="s">
        <v>122</v>
      </c>
    </row>
    <row r="412" spans="15:18">
      <c r="O412" t="s">
        <v>1239</v>
      </c>
      <c r="P412" t="s">
        <v>1240</v>
      </c>
      <c r="R412" t="s">
        <v>116</v>
      </c>
    </row>
    <row r="413" spans="15:18">
      <c r="O413" t="s">
        <v>1241</v>
      </c>
      <c r="P413" t="s">
        <v>1242</v>
      </c>
      <c r="R413" t="s">
        <v>114</v>
      </c>
    </row>
    <row r="414" spans="15:18">
      <c r="O414" t="s">
        <v>1243</v>
      </c>
      <c r="P414" t="s">
        <v>1244</v>
      </c>
      <c r="R414" t="s">
        <v>116</v>
      </c>
    </row>
    <row r="415" spans="15:18">
      <c r="O415" t="s">
        <v>1245</v>
      </c>
      <c r="P415" t="s">
        <v>1246</v>
      </c>
      <c r="R415" t="s">
        <v>116</v>
      </c>
    </row>
    <row r="416" spans="15:18">
      <c r="O416" t="s">
        <v>1247</v>
      </c>
      <c r="P416" t="s">
        <v>1248</v>
      </c>
      <c r="R416" t="s">
        <v>116</v>
      </c>
    </row>
    <row r="417" spans="15:18">
      <c r="O417" t="s">
        <v>1249</v>
      </c>
      <c r="P417" t="s">
        <v>1250</v>
      </c>
      <c r="R417" t="s">
        <v>116</v>
      </c>
    </row>
    <row r="418" spans="15:18">
      <c r="O418" t="s">
        <v>1251</v>
      </c>
      <c r="P418" t="s">
        <v>1252</v>
      </c>
      <c r="R418" t="s">
        <v>112</v>
      </c>
    </row>
    <row r="419" spans="15:18">
      <c r="O419" t="s">
        <v>1253</v>
      </c>
      <c r="P419" t="s">
        <v>1254</v>
      </c>
      <c r="R419" t="s">
        <v>112</v>
      </c>
    </row>
    <row r="420" spans="15:18">
      <c r="O420" t="s">
        <v>1255</v>
      </c>
      <c r="P420" t="s">
        <v>1256</v>
      </c>
      <c r="R420" t="s">
        <v>122</v>
      </c>
    </row>
    <row r="421" spans="15:18">
      <c r="O421" t="s">
        <v>1257</v>
      </c>
      <c r="P421" t="s">
        <v>1258</v>
      </c>
      <c r="R421" t="s">
        <v>110</v>
      </c>
    </row>
    <row r="422" spans="15:18">
      <c r="O422" t="s">
        <v>1259</v>
      </c>
      <c r="P422" t="s">
        <v>1260</v>
      </c>
      <c r="R422" t="s">
        <v>552</v>
      </c>
    </row>
    <row r="423" spans="15:18">
      <c r="O423" t="s">
        <v>1261</v>
      </c>
      <c r="P423" t="s">
        <v>1262</v>
      </c>
      <c r="R423" t="s">
        <v>1442</v>
      </c>
    </row>
    <row r="424" spans="15:18">
      <c r="O424" t="s">
        <v>80</v>
      </c>
      <c r="P424" t="s">
        <v>1263</v>
      </c>
      <c r="R424" t="s">
        <v>110</v>
      </c>
    </row>
    <row r="425" spans="15:18">
      <c r="O425" t="s">
        <v>1264</v>
      </c>
      <c r="P425" t="s">
        <v>1265</v>
      </c>
      <c r="R425" t="s">
        <v>115</v>
      </c>
    </row>
    <row r="426" spans="15:18">
      <c r="O426" t="s">
        <v>1266</v>
      </c>
      <c r="P426" t="s">
        <v>1267</v>
      </c>
      <c r="R426" t="s">
        <v>551</v>
      </c>
    </row>
    <row r="427" spans="15:18">
      <c r="O427" t="s">
        <v>1268</v>
      </c>
      <c r="P427" t="s">
        <v>1269</v>
      </c>
      <c r="R427" t="s">
        <v>110</v>
      </c>
    </row>
    <row r="428" spans="15:18">
      <c r="O428" t="s">
        <v>1270</v>
      </c>
      <c r="P428" t="s">
        <v>1271</v>
      </c>
      <c r="R428" t="s">
        <v>115</v>
      </c>
    </row>
    <row r="429" spans="15:18">
      <c r="O429" t="s">
        <v>77</v>
      </c>
      <c r="P429" t="s">
        <v>1272</v>
      </c>
      <c r="R429" t="s">
        <v>552</v>
      </c>
    </row>
    <row r="430" spans="15:18">
      <c r="O430" t="s">
        <v>1273</v>
      </c>
      <c r="P430" t="s">
        <v>1274</v>
      </c>
      <c r="R430" t="s">
        <v>110</v>
      </c>
    </row>
    <row r="431" spans="15:18">
      <c r="O431" t="s">
        <v>1275</v>
      </c>
      <c r="P431" t="s">
        <v>1276</v>
      </c>
      <c r="R431" t="s">
        <v>116</v>
      </c>
    </row>
    <row r="432" spans="15:18">
      <c r="O432" t="s">
        <v>1277</v>
      </c>
      <c r="P432" t="s">
        <v>1278</v>
      </c>
      <c r="R432" t="s">
        <v>551</v>
      </c>
    </row>
    <row r="433" spans="15:18">
      <c r="O433" t="s">
        <v>1279</v>
      </c>
      <c r="P433" t="s">
        <v>1280</v>
      </c>
      <c r="R433" t="s">
        <v>116</v>
      </c>
    </row>
    <row r="434" spans="15:18">
      <c r="O434" t="s">
        <v>1281</v>
      </c>
      <c r="P434" t="s">
        <v>1282</v>
      </c>
      <c r="R434" t="s">
        <v>116</v>
      </c>
    </row>
    <row r="435" spans="15:18">
      <c r="O435" t="s">
        <v>74</v>
      </c>
      <c r="P435" t="s">
        <v>1283</v>
      </c>
      <c r="R435" t="s">
        <v>112</v>
      </c>
    </row>
    <row r="436" spans="15:18">
      <c r="O436" t="s">
        <v>1284</v>
      </c>
      <c r="P436" t="s">
        <v>1285</v>
      </c>
      <c r="R436" t="s">
        <v>122</v>
      </c>
    </row>
    <row r="437" spans="15:18">
      <c r="O437" t="s">
        <v>1286</v>
      </c>
      <c r="P437" t="s">
        <v>1287</v>
      </c>
      <c r="R437" t="s">
        <v>114</v>
      </c>
    </row>
    <row r="438" spans="15:18">
      <c r="O438" t="s">
        <v>1288</v>
      </c>
      <c r="P438" t="s">
        <v>1289</v>
      </c>
      <c r="R438" t="s">
        <v>114</v>
      </c>
    </row>
    <row r="439" spans="15:18">
      <c r="O439" t="s">
        <v>1290</v>
      </c>
      <c r="P439" t="s">
        <v>1291</v>
      </c>
      <c r="R439" t="s">
        <v>122</v>
      </c>
    </row>
    <row r="440" spans="15:18">
      <c r="O440" t="s">
        <v>1292</v>
      </c>
      <c r="P440" t="s">
        <v>1293</v>
      </c>
      <c r="R440" t="s">
        <v>122</v>
      </c>
    </row>
    <row r="441" spans="15:18">
      <c r="O441" t="s">
        <v>119</v>
      </c>
      <c r="P441" t="s">
        <v>1294</v>
      </c>
      <c r="R441" t="s">
        <v>110</v>
      </c>
    </row>
    <row r="442" spans="15:18">
      <c r="O442" t="s">
        <v>1295</v>
      </c>
      <c r="P442" t="s">
        <v>1296</v>
      </c>
      <c r="R442" t="s">
        <v>117</v>
      </c>
    </row>
    <row r="443" spans="15:18">
      <c r="O443" t="s">
        <v>1297</v>
      </c>
      <c r="P443" t="s">
        <v>1298</v>
      </c>
      <c r="R443" t="s">
        <v>113</v>
      </c>
    </row>
    <row r="444" spans="15:18">
      <c r="O444" t="s">
        <v>1299</v>
      </c>
      <c r="P444" t="s">
        <v>1300</v>
      </c>
      <c r="R444" t="s">
        <v>122</v>
      </c>
    </row>
    <row r="445" spans="15:18">
      <c r="O445" t="s">
        <v>1301</v>
      </c>
      <c r="P445" t="s">
        <v>1302</v>
      </c>
      <c r="R445" t="s">
        <v>113</v>
      </c>
    </row>
    <row r="446" spans="15:18">
      <c r="O446" t="s">
        <v>84</v>
      </c>
      <c r="P446" t="s">
        <v>1303</v>
      </c>
      <c r="R446" t="s">
        <v>112</v>
      </c>
    </row>
    <row r="447" spans="15:18">
      <c r="O447" t="s">
        <v>82</v>
      </c>
      <c r="P447" t="s">
        <v>1304</v>
      </c>
      <c r="R447" t="s">
        <v>112</v>
      </c>
    </row>
    <row r="448" spans="15:18">
      <c r="O448" t="s">
        <v>1305</v>
      </c>
      <c r="P448" t="s">
        <v>1306</v>
      </c>
      <c r="R448" t="s">
        <v>110</v>
      </c>
    </row>
    <row r="449" spans="15:18">
      <c r="O449" t="s">
        <v>1307</v>
      </c>
      <c r="P449" t="s">
        <v>1308</v>
      </c>
      <c r="R449" t="s">
        <v>116</v>
      </c>
    </row>
    <row r="450" spans="15:18">
      <c r="O450" t="s">
        <v>1309</v>
      </c>
      <c r="P450" t="s">
        <v>1310</v>
      </c>
      <c r="R450" t="s">
        <v>114</v>
      </c>
    </row>
    <row r="451" spans="15:18">
      <c r="O451" t="s">
        <v>1311</v>
      </c>
      <c r="P451" t="s">
        <v>1312</v>
      </c>
      <c r="R451" t="s">
        <v>110</v>
      </c>
    </row>
    <row r="452" spans="15:18">
      <c r="O452" t="s">
        <v>85</v>
      </c>
      <c r="P452" t="s">
        <v>1313</v>
      </c>
      <c r="R452" t="s">
        <v>112</v>
      </c>
    </row>
    <row r="453" spans="15:18">
      <c r="O453" t="s">
        <v>86</v>
      </c>
      <c r="P453" t="s">
        <v>1314</v>
      </c>
      <c r="R453" t="s">
        <v>110</v>
      </c>
    </row>
    <row r="454" spans="15:18">
      <c r="O454" t="s">
        <v>1315</v>
      </c>
      <c r="P454" t="s">
        <v>1316</v>
      </c>
      <c r="R454" t="s">
        <v>116</v>
      </c>
    </row>
    <row r="455" spans="15:18">
      <c r="O455" t="s">
        <v>1317</v>
      </c>
      <c r="P455" t="s">
        <v>1318</v>
      </c>
      <c r="R455" t="s">
        <v>114</v>
      </c>
    </row>
    <row r="456" spans="15:18">
      <c r="O456" t="s">
        <v>1319</v>
      </c>
      <c r="P456" t="s">
        <v>1320</v>
      </c>
      <c r="R456" t="s">
        <v>122</v>
      </c>
    </row>
    <row r="457" spans="15:18">
      <c r="O457" t="s">
        <v>1321</v>
      </c>
      <c r="P457" t="s">
        <v>1322</v>
      </c>
      <c r="R457" t="s">
        <v>117</v>
      </c>
    </row>
    <row r="458" spans="15:18">
      <c r="O458" t="s">
        <v>1323</v>
      </c>
      <c r="P458" t="s">
        <v>1324</v>
      </c>
      <c r="R458" t="s">
        <v>115</v>
      </c>
    </row>
    <row r="459" spans="15:18">
      <c r="O459" t="s">
        <v>1325</v>
      </c>
      <c r="P459" t="s">
        <v>1326</v>
      </c>
      <c r="R459" t="s">
        <v>122</v>
      </c>
    </row>
    <row r="460" spans="15:18">
      <c r="O460" t="s">
        <v>48</v>
      </c>
      <c r="P460" t="s">
        <v>1327</v>
      </c>
      <c r="R460" t="s">
        <v>113</v>
      </c>
    </row>
    <row r="461" spans="15:18">
      <c r="O461" t="s">
        <v>83</v>
      </c>
      <c r="P461" t="s">
        <v>1328</v>
      </c>
      <c r="R461" t="s">
        <v>114</v>
      </c>
    </row>
    <row r="462" spans="15:18">
      <c r="O462" t="s">
        <v>1329</v>
      </c>
      <c r="P462" t="s">
        <v>1330</v>
      </c>
      <c r="R462" t="s">
        <v>112</v>
      </c>
    </row>
    <row r="463" spans="15:18">
      <c r="O463" t="s">
        <v>1331</v>
      </c>
      <c r="P463" t="s">
        <v>1332</v>
      </c>
      <c r="R463" t="s">
        <v>112</v>
      </c>
    </row>
    <row r="464" spans="15:18">
      <c r="O464" t="s">
        <v>1333</v>
      </c>
      <c r="P464" t="s">
        <v>1334</v>
      </c>
      <c r="R464" t="s">
        <v>116</v>
      </c>
    </row>
    <row r="465" spans="15:18">
      <c r="O465" t="s">
        <v>1335</v>
      </c>
      <c r="P465" t="s">
        <v>1336</v>
      </c>
      <c r="R465" t="s">
        <v>116</v>
      </c>
    </row>
    <row r="466" spans="15:18">
      <c r="O466" t="s">
        <v>1337</v>
      </c>
      <c r="P466" t="s">
        <v>1338</v>
      </c>
      <c r="R466" t="s">
        <v>110</v>
      </c>
    </row>
    <row r="467" spans="15:18">
      <c r="O467" t="s">
        <v>1339</v>
      </c>
      <c r="P467" t="s">
        <v>1340</v>
      </c>
      <c r="R467" t="s">
        <v>122</v>
      </c>
    </row>
    <row r="468" spans="15:18">
      <c r="O468" t="s">
        <v>1341</v>
      </c>
      <c r="P468" t="s">
        <v>1342</v>
      </c>
      <c r="R468" t="s">
        <v>113</v>
      </c>
    </row>
    <row r="469" spans="15:18">
      <c r="O469" t="s">
        <v>1343</v>
      </c>
      <c r="P469" t="s">
        <v>1344</v>
      </c>
      <c r="R469" t="s">
        <v>110</v>
      </c>
    </row>
    <row r="470" spans="15:18">
      <c r="O470" t="s">
        <v>1345</v>
      </c>
      <c r="P470" t="s">
        <v>1346</v>
      </c>
      <c r="R470" t="s">
        <v>117</v>
      </c>
    </row>
    <row r="471" spans="15:18">
      <c r="O471" t="s">
        <v>1347</v>
      </c>
      <c r="P471" t="s">
        <v>1348</v>
      </c>
      <c r="R471" t="s">
        <v>122</v>
      </c>
    </row>
    <row r="472" spans="15:18">
      <c r="O472" t="s">
        <v>1349</v>
      </c>
      <c r="P472" t="s">
        <v>1349</v>
      </c>
      <c r="R472" t="s">
        <v>552</v>
      </c>
    </row>
    <row r="473" spans="15:18">
      <c r="O473" t="s">
        <v>1350</v>
      </c>
      <c r="P473" t="s">
        <v>1351</v>
      </c>
      <c r="R473" t="s">
        <v>112</v>
      </c>
    </row>
    <row r="474" spans="15:18">
      <c r="O474" t="s">
        <v>1352</v>
      </c>
      <c r="P474" t="s">
        <v>1353</v>
      </c>
      <c r="R474" t="s">
        <v>112</v>
      </c>
    </row>
    <row r="475" spans="15:18">
      <c r="O475" t="s">
        <v>1354</v>
      </c>
      <c r="P475" t="s">
        <v>1355</v>
      </c>
      <c r="R475" t="s">
        <v>112</v>
      </c>
    </row>
    <row r="476" spans="15:18">
      <c r="O476" t="s">
        <v>1356</v>
      </c>
      <c r="P476" t="s">
        <v>1357</v>
      </c>
      <c r="R476" t="s">
        <v>116</v>
      </c>
    </row>
    <row r="477" spans="15:18">
      <c r="O477" t="s">
        <v>1358</v>
      </c>
      <c r="P477" t="s">
        <v>1359</v>
      </c>
      <c r="R477" t="s">
        <v>116</v>
      </c>
    </row>
    <row r="478" spans="15:18">
      <c r="O478" t="s">
        <v>88</v>
      </c>
      <c r="P478" t="s">
        <v>1360</v>
      </c>
      <c r="R478" t="s">
        <v>116</v>
      </c>
    </row>
    <row r="479" spans="15:18">
      <c r="O479" t="s">
        <v>1361</v>
      </c>
      <c r="P479" t="s">
        <v>1362</v>
      </c>
      <c r="R479" t="s">
        <v>116</v>
      </c>
    </row>
    <row r="480" spans="15:18">
      <c r="O480" t="s">
        <v>87</v>
      </c>
      <c r="P480" t="s">
        <v>1363</v>
      </c>
      <c r="R480" t="s">
        <v>114</v>
      </c>
    </row>
    <row r="481" spans="15:18">
      <c r="O481" t="s">
        <v>1364</v>
      </c>
      <c r="P481" t="s">
        <v>1365</v>
      </c>
      <c r="R481" t="s">
        <v>114</v>
      </c>
    </row>
    <row r="482" spans="15:18">
      <c r="O482" t="s">
        <v>1366</v>
      </c>
      <c r="P482" t="s">
        <v>1367</v>
      </c>
      <c r="R482" t="s">
        <v>1442</v>
      </c>
    </row>
    <row r="483" spans="15:18">
      <c r="O483" t="s">
        <v>1368</v>
      </c>
      <c r="P483" t="s">
        <v>1369</v>
      </c>
      <c r="R483" t="s">
        <v>552</v>
      </c>
    </row>
    <row r="484" spans="15:18">
      <c r="O484" t="s">
        <v>1370</v>
      </c>
      <c r="P484" t="s">
        <v>1371</v>
      </c>
      <c r="R484" t="s">
        <v>110</v>
      </c>
    </row>
    <row r="485" spans="15:18">
      <c r="O485" t="s">
        <v>1372</v>
      </c>
      <c r="P485" t="s">
        <v>1373</v>
      </c>
      <c r="R485" t="s">
        <v>116</v>
      </c>
    </row>
    <row r="486" spans="15:18">
      <c r="O486" t="s">
        <v>1374</v>
      </c>
      <c r="P486" t="s">
        <v>1375</v>
      </c>
      <c r="R486" t="s">
        <v>113</v>
      </c>
    </row>
    <row r="487" spans="15:18">
      <c r="O487" t="s">
        <v>1376</v>
      </c>
      <c r="P487" t="s">
        <v>1377</v>
      </c>
      <c r="R487" t="s">
        <v>114</v>
      </c>
    </row>
    <row r="488" spans="15:18">
      <c r="O488" t="s">
        <v>1378</v>
      </c>
      <c r="P488" t="s">
        <v>1379</v>
      </c>
      <c r="R488" t="s">
        <v>112</v>
      </c>
    </row>
    <row r="489" spans="15:18">
      <c r="O489" t="s">
        <v>1380</v>
      </c>
      <c r="P489" t="s">
        <v>1381</v>
      </c>
      <c r="R489" t="s">
        <v>113</v>
      </c>
    </row>
    <row r="490" spans="15:18">
      <c r="O490" t="s">
        <v>1382</v>
      </c>
      <c r="P490" t="s">
        <v>1383</v>
      </c>
      <c r="R490" t="s">
        <v>114</v>
      </c>
    </row>
    <row r="491" spans="15:18">
      <c r="O491" t="s">
        <v>89</v>
      </c>
      <c r="P491" t="s">
        <v>1384</v>
      </c>
      <c r="R491" t="s">
        <v>110</v>
      </c>
    </row>
    <row r="492" spans="15:18">
      <c r="O492" t="s">
        <v>1385</v>
      </c>
      <c r="P492" t="s">
        <v>1386</v>
      </c>
      <c r="R492" t="s">
        <v>552</v>
      </c>
    </row>
    <row r="493" spans="15:18">
      <c r="O493" t="s">
        <v>1387</v>
      </c>
      <c r="P493" t="s">
        <v>1388</v>
      </c>
      <c r="R493" t="s">
        <v>115</v>
      </c>
    </row>
    <row r="494" spans="15:18">
      <c r="O494" t="s">
        <v>1389</v>
      </c>
      <c r="P494" t="s">
        <v>1390</v>
      </c>
      <c r="R494" t="s">
        <v>122</v>
      </c>
    </row>
    <row r="495" spans="15:18">
      <c r="O495" t="s">
        <v>1391</v>
      </c>
      <c r="P495" t="s">
        <v>1392</v>
      </c>
      <c r="R495" t="s">
        <v>116</v>
      </c>
    </row>
    <row r="496" spans="15:18">
      <c r="O496" t="s">
        <v>1393</v>
      </c>
      <c r="P496" t="s">
        <v>1394</v>
      </c>
      <c r="R496" t="s">
        <v>116</v>
      </c>
    </row>
    <row r="497" spans="15:18">
      <c r="O497" t="s">
        <v>1395</v>
      </c>
      <c r="P497" t="s">
        <v>1396</v>
      </c>
      <c r="R497" t="s">
        <v>117</v>
      </c>
    </row>
    <row r="498" spans="15:18">
      <c r="O498" t="s">
        <v>1397</v>
      </c>
      <c r="P498" t="s">
        <v>1398</v>
      </c>
      <c r="R498" t="s">
        <v>117</v>
      </c>
    </row>
    <row r="499" spans="15:18">
      <c r="O499" t="s">
        <v>1399</v>
      </c>
      <c r="P499" t="s">
        <v>1400</v>
      </c>
      <c r="R499" t="s">
        <v>116</v>
      </c>
    </row>
    <row r="500" spans="15:18">
      <c r="O500" t="s">
        <v>1401</v>
      </c>
      <c r="P500" t="s">
        <v>1402</v>
      </c>
      <c r="R500" t="s">
        <v>114</v>
      </c>
    </row>
    <row r="501" spans="15:18">
      <c r="O501" t="s">
        <v>1403</v>
      </c>
      <c r="P501" t="s">
        <v>1404</v>
      </c>
      <c r="R501" t="s">
        <v>551</v>
      </c>
    </row>
    <row r="502" spans="15:18">
      <c r="O502" t="s">
        <v>90</v>
      </c>
      <c r="P502" t="s">
        <v>1405</v>
      </c>
      <c r="R502" t="s">
        <v>122</v>
      </c>
    </row>
    <row r="503" spans="15:18">
      <c r="O503" t="s">
        <v>1406</v>
      </c>
      <c r="P503" t="s">
        <v>1407</v>
      </c>
      <c r="R503" t="s">
        <v>552</v>
      </c>
    </row>
    <row r="504" spans="15:18">
      <c r="O504" t="s">
        <v>1408</v>
      </c>
      <c r="P504" t="s">
        <v>1409</v>
      </c>
      <c r="R504" t="s">
        <v>114</v>
      </c>
    </row>
    <row r="505" spans="15:18">
      <c r="O505" t="s">
        <v>1410</v>
      </c>
      <c r="P505" t="s">
        <v>1411</v>
      </c>
      <c r="R505" t="s">
        <v>110</v>
      </c>
    </row>
    <row r="506" spans="15:18">
      <c r="O506" t="s">
        <v>1412</v>
      </c>
      <c r="P506" t="s">
        <v>1413</v>
      </c>
      <c r="R506" t="s">
        <v>110</v>
      </c>
    </row>
    <row r="507" spans="15:18">
      <c r="O507" t="s">
        <v>1414</v>
      </c>
      <c r="P507" t="s">
        <v>1415</v>
      </c>
      <c r="R507" t="s">
        <v>115</v>
      </c>
    </row>
    <row r="508" spans="15:18">
      <c r="O508" t="s">
        <v>1416</v>
      </c>
      <c r="P508" t="s">
        <v>1417</v>
      </c>
      <c r="R508" t="s">
        <v>552</v>
      </c>
    </row>
    <row r="509" spans="15:18">
      <c r="O509" t="s">
        <v>1418</v>
      </c>
      <c r="P509" t="s">
        <v>1419</v>
      </c>
      <c r="R509" t="s">
        <v>112</v>
      </c>
    </row>
    <row r="510" spans="15:18">
      <c r="O510" t="s">
        <v>1420</v>
      </c>
      <c r="P510" t="s">
        <v>1421</v>
      </c>
      <c r="R510" t="s">
        <v>1442</v>
      </c>
    </row>
    <row r="511" spans="15:18">
      <c r="O511" t="s">
        <v>1422</v>
      </c>
      <c r="P511" t="s">
        <v>1423</v>
      </c>
      <c r="R511" t="s">
        <v>122</v>
      </c>
    </row>
    <row r="512" spans="15:18">
      <c r="O512" t="s">
        <v>1424</v>
      </c>
      <c r="P512" t="s">
        <v>1425</v>
      </c>
      <c r="R512" t="s">
        <v>112</v>
      </c>
    </row>
    <row r="513" spans="15:18">
      <c r="O513" t="s">
        <v>1426</v>
      </c>
      <c r="P513" t="s">
        <v>1427</v>
      </c>
      <c r="R513" t="s">
        <v>551</v>
      </c>
    </row>
    <row r="514" spans="15:18">
      <c r="O514" t="s">
        <v>1428</v>
      </c>
      <c r="P514" t="s">
        <v>1429</v>
      </c>
      <c r="R514" t="s">
        <v>110</v>
      </c>
    </row>
    <row r="515" spans="15:18">
      <c r="O515" t="s">
        <v>1430</v>
      </c>
      <c r="P515" t="s">
        <v>1431</v>
      </c>
      <c r="R515" t="s">
        <v>116</v>
      </c>
    </row>
    <row r="516" spans="15:18">
      <c r="O516" t="s">
        <v>1432</v>
      </c>
      <c r="P516" t="s">
        <v>1433</v>
      </c>
      <c r="R516" t="s">
        <v>112</v>
      </c>
    </row>
    <row r="517" spans="15:18">
      <c r="O517" t="s">
        <v>1434</v>
      </c>
      <c r="P517" t="s">
        <v>1435</v>
      </c>
      <c r="R517" t="s">
        <v>110</v>
      </c>
    </row>
    <row r="518" spans="15:18">
      <c r="O518" t="s">
        <v>1436</v>
      </c>
      <c r="P518" t="s">
        <v>1437</v>
      </c>
      <c r="R518" t="s">
        <v>114</v>
      </c>
    </row>
    <row r="519" spans="15:18">
      <c r="O519" t="s">
        <v>1438</v>
      </c>
      <c r="P519" t="s">
        <v>1439</v>
      </c>
      <c r="R519" t="s">
        <v>122</v>
      </c>
    </row>
    <row r="520" spans="15:18">
      <c r="O520" t="s">
        <v>1440</v>
      </c>
      <c r="P520" t="s">
        <v>1441</v>
      </c>
      <c r="R520" t="s">
        <v>114</v>
      </c>
    </row>
  </sheetData>
  <autoFilter ref="O2:Q2" xr:uid="{00000000-0001-0000-0300-000000000000}"/>
  <mergeCells count="12">
    <mergeCell ref="A61:D61"/>
    <mergeCell ref="E51:E52"/>
    <mergeCell ref="E49:E50"/>
    <mergeCell ref="B49:B51"/>
    <mergeCell ref="B52:B55"/>
    <mergeCell ref="A49:A55"/>
    <mergeCell ref="A57:B57"/>
    <mergeCell ref="A47:B47"/>
    <mergeCell ref="A10:B10"/>
    <mergeCell ref="A3:D3"/>
    <mergeCell ref="A12:A46"/>
    <mergeCell ref="A5:A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d0d8f992-caa7-4341-b679-6f9d7c9b6d0f">
      <Terms xmlns="http://schemas.microsoft.com/office/infopath/2007/PartnerControls"/>
    </lcf76f155ced4ddcb4097134ff3c332f>
    <TaxCatchAll xmlns="02f08a01-621f-446e-9117-930c25502e3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C5783539802443A6BC022837A8FC1E" ma:contentTypeVersion="15" ma:contentTypeDescription="Create a new document." ma:contentTypeScope="" ma:versionID="1cfdd4c24d648a6621f62821552638ca">
  <xsd:schema xmlns:xsd="http://www.w3.org/2001/XMLSchema" xmlns:xs="http://www.w3.org/2001/XMLSchema" xmlns:p="http://schemas.microsoft.com/office/2006/metadata/properties" xmlns:ns2="d0d8f992-caa7-4341-b679-6f9d7c9b6d0f" xmlns:ns3="02f08a01-621f-446e-9117-930c25502e32" targetNamespace="http://schemas.microsoft.com/office/2006/metadata/properties" ma:root="true" ma:fieldsID="983a6764e3129e10b8011d25e845eba6" ns2:_="" ns3:_="">
    <xsd:import namespace="d0d8f992-caa7-4341-b679-6f9d7c9b6d0f"/>
    <xsd:import namespace="02f08a01-621f-446e-9117-930c25502e32"/>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Location"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0d8f992-caa7-4341-b679-6f9d7c9b6d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e43f179-636a-4235-8748-d19dbfa7e1b7"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02f08a01-621f-446e-9117-930c25502e3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ce61080e-5972-432e-b7bb-1609615853c8}" ma:internalName="TaxCatchAll" ma:showField="CatchAllData" ma:web="02f08a01-621f-446e-9117-930c25502e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2A276B0-FA30-4F8D-8911-3295F42F0C58}">
  <ds:schemaRefs>
    <ds:schemaRef ds:uri="http://schemas.microsoft.com/office/2006/metadata/properties"/>
    <ds:schemaRef ds:uri="http://schemas.microsoft.com/office/infopath/2007/PartnerControls"/>
    <ds:schemaRef ds:uri="d0d8f992-caa7-4341-b679-6f9d7c9b6d0f"/>
    <ds:schemaRef ds:uri="02f08a01-621f-446e-9117-930c25502e32"/>
  </ds:schemaRefs>
</ds:datastoreItem>
</file>

<file path=customXml/itemProps2.xml><?xml version="1.0" encoding="utf-8"?>
<ds:datastoreItem xmlns:ds="http://schemas.openxmlformats.org/officeDocument/2006/customXml" ds:itemID="{87CF2F4C-1C8D-4C8C-858D-8FB2FDC7A4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0d8f992-caa7-4341-b679-6f9d7c9b6d0f"/>
    <ds:schemaRef ds:uri="02f08a01-621f-446e-9117-930c25502e3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2089834-970D-4FAD-B8AD-CA2EB58F926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READ ME</vt:lpstr>
      <vt:lpstr>Dashboard</vt:lpstr>
      <vt:lpstr>Raw Data - Positions</vt:lpstr>
      <vt:lpstr>Raw Data - Cash Balance</vt:lpstr>
      <vt:lpstr>Risk Tolerance</vt:lpstr>
      <vt:lpstr>Benchmark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 Kim</dc:creator>
  <cp:lastModifiedBy>Jake Kim</cp:lastModifiedBy>
  <dcterms:created xsi:type="dcterms:W3CDTF">2022-05-10T17:10:27Z</dcterms:created>
  <dcterms:modified xsi:type="dcterms:W3CDTF">2023-02-05T01:02:17Z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0x0101004CC5783539802443A6BC022837A8FC1E</vt:lpwstr>
  </property>
</Properties>
</file>