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rossw\OneDrive\Documents\projects\dqmusicbox\case\"/>
    </mc:Choice>
  </mc:AlternateContent>
  <xr:revisionPtr revIDLastSave="15" documentId="A205EB0A16BD3001F50365F887100C85B378E27D" xr6:coauthVersionLast="28" xr6:coauthVersionMax="28" xr10:uidLastSave="{EC845FF6-0FBE-434F-9F03-9E61B154C2EF}"/>
  <bookViews>
    <workbookView xWindow="0" yWindow="0" windowWidth="28800" windowHeight="14232" xr2:uid="{00000000-000D-0000-FFFF-FFFF00000000}"/>
  </bookViews>
  <sheets>
    <sheet name="2P1_bamboo4" sheetId="5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57" l="1"/>
  <c r="G33" i="57"/>
  <c r="F31" i="57"/>
  <c r="G31" i="57" s="1"/>
  <c r="F29" i="57"/>
  <c r="G29" i="57" s="1"/>
  <c r="F28" i="57"/>
  <c r="G28" i="57" s="1"/>
  <c r="G111" i="57"/>
  <c r="F111" i="57"/>
  <c r="F107" i="57"/>
  <c r="F113" i="57" s="1"/>
  <c r="E101" i="57"/>
  <c r="D101" i="57"/>
  <c r="E100" i="57"/>
  <c r="D100" i="57"/>
  <c r="E99" i="57"/>
  <c r="D99" i="57"/>
  <c r="E96" i="57"/>
  <c r="D96" i="57"/>
  <c r="E95" i="57"/>
  <c r="D95" i="57"/>
  <c r="E94" i="57"/>
  <c r="D94" i="57"/>
  <c r="D92" i="57"/>
  <c r="D91" i="57"/>
  <c r="G72" i="57"/>
  <c r="F72" i="57"/>
  <c r="F69" i="57"/>
  <c r="D65" i="57"/>
  <c r="G64" i="57"/>
  <c r="A64" i="57"/>
  <c r="I62" i="57"/>
  <c r="I73" i="57" s="1"/>
  <c r="H62" i="57"/>
  <c r="C62" i="57"/>
  <c r="B62" i="57"/>
  <c r="G53" i="57"/>
  <c r="G56" i="57" s="1"/>
  <c r="A53" i="57"/>
  <c r="F52" i="57"/>
  <c r="F51" i="57"/>
  <c r="H49" i="57"/>
  <c r="H84" i="57" s="1"/>
  <c r="H38" i="57"/>
  <c r="I24" i="57"/>
  <c r="H24" i="57"/>
  <c r="B24" i="57" s="1"/>
  <c r="C24" i="57"/>
  <c r="C10" i="57"/>
  <c r="B79" i="57" s="1"/>
  <c r="C9" i="57"/>
  <c r="C79" i="57" s="1"/>
  <c r="C8" i="57"/>
  <c r="B25" i="57" s="1"/>
  <c r="B29" i="57" s="1"/>
  <c r="D29" i="57" s="1"/>
  <c r="H29" i="57" s="1"/>
  <c r="B28" i="57" l="1"/>
  <c r="D28" i="57" s="1"/>
  <c r="H28" i="57" s="1"/>
  <c r="B32" i="57"/>
  <c r="D32" i="57" s="1"/>
  <c r="H32" i="57" s="1"/>
  <c r="B31" i="57"/>
  <c r="D31" i="57" s="1"/>
  <c r="H31" i="57" s="1"/>
  <c r="B33" i="57"/>
  <c r="D33" i="57" s="1"/>
  <c r="H33" i="57" s="1"/>
  <c r="B30" i="57"/>
  <c r="D30" i="57" s="1"/>
  <c r="H30" i="57" s="1"/>
  <c r="I78" i="57"/>
  <c r="B38" i="57"/>
  <c r="B39" i="57"/>
  <c r="B107" i="57"/>
  <c r="B108" i="57" s="1"/>
  <c r="H108" i="57" s="1"/>
  <c r="H89" i="57"/>
  <c r="H90" i="57" s="1"/>
  <c r="C25" i="57"/>
  <c r="C39" i="57"/>
  <c r="B63" i="57"/>
  <c r="H78" i="57" s="1"/>
  <c r="H72" i="57"/>
  <c r="C63" i="57"/>
  <c r="I84" i="57" s="1"/>
  <c r="G107" i="57"/>
  <c r="D85" i="57"/>
  <c r="H98" i="57" s="1"/>
  <c r="F110" i="57"/>
  <c r="F50" i="57"/>
  <c r="H57" i="57" s="1"/>
  <c r="E85" i="57"/>
  <c r="F115" i="57"/>
  <c r="C29" i="57" l="1"/>
  <c r="E29" i="57" s="1"/>
  <c r="I29" i="57" s="1"/>
  <c r="C33" i="57"/>
  <c r="E33" i="57" s="1"/>
  <c r="I33" i="57" s="1"/>
  <c r="C31" i="57"/>
  <c r="E31" i="57" s="1"/>
  <c r="I31" i="57" s="1"/>
  <c r="E32" i="57"/>
  <c r="I32" i="57" s="1"/>
  <c r="C28" i="57"/>
  <c r="E28" i="57" s="1"/>
  <c r="I28" i="57" s="1"/>
  <c r="C30" i="57"/>
  <c r="E30" i="57" s="1"/>
  <c r="I30" i="57" s="1"/>
  <c r="B113" i="57"/>
  <c r="H113" i="57" s="1"/>
  <c r="I38" i="57"/>
  <c r="C38" i="57" s="1"/>
  <c r="C41" i="57" s="1"/>
  <c r="H73" i="57"/>
  <c r="B110" i="57"/>
  <c r="H110" i="57" s="1"/>
  <c r="H107" i="57"/>
  <c r="I72" i="57"/>
  <c r="B115" i="57"/>
  <c r="H115" i="57" s="1"/>
  <c r="B41" i="57"/>
  <c r="H88" i="57"/>
  <c r="H100" i="57"/>
  <c r="H101" i="57" s="1"/>
  <c r="H99" i="57"/>
  <c r="H102" i="57" s="1"/>
  <c r="I89" i="57"/>
  <c r="I93" i="57"/>
  <c r="I88" i="57"/>
  <c r="I90" i="57"/>
  <c r="G113" i="57"/>
  <c r="C107" i="57"/>
  <c r="G115" i="57"/>
  <c r="G110" i="57"/>
  <c r="B111" i="57"/>
  <c r="H111" i="57" s="1"/>
  <c r="H93" i="57"/>
  <c r="I49" i="57" l="1"/>
  <c r="I57" i="57" s="1"/>
  <c r="B42" i="57"/>
  <c r="H42" i="57"/>
  <c r="H44" i="57" s="1"/>
  <c r="C108" i="57"/>
  <c r="I108" i="57" s="1"/>
  <c r="I107" i="57"/>
  <c r="I110" i="57" s="1"/>
  <c r="C110" i="57"/>
  <c r="H95" i="57"/>
  <c r="H96" i="57" s="1"/>
  <c r="H94" i="57"/>
  <c r="H97" i="57" s="1"/>
  <c r="I94" i="57"/>
  <c r="I95" i="57"/>
  <c r="I100" i="57" s="1"/>
  <c r="I98" i="57"/>
  <c r="I42" i="57"/>
  <c r="I44" i="57" s="1"/>
  <c r="C42" i="57"/>
  <c r="H103" i="57" l="1"/>
  <c r="I97" i="57"/>
  <c r="I99" i="57"/>
  <c r="I102" i="57" s="1"/>
  <c r="I96" i="57"/>
  <c r="I101" i="57" s="1"/>
  <c r="I103" i="57"/>
  <c r="C111" i="57"/>
  <c r="I111" i="57" s="1"/>
  <c r="C113" i="57"/>
  <c r="C115" i="57" l="1"/>
  <c r="I115" i="57" s="1"/>
  <c r="I113" i="57"/>
</calcChain>
</file>

<file path=xl/sharedStrings.xml><?xml version="1.0" encoding="utf-8"?>
<sst xmlns="http://schemas.openxmlformats.org/spreadsheetml/2006/main" count="128" uniqueCount="94">
  <si>
    <t>width</t>
  </si>
  <si>
    <t>height</t>
  </si>
  <si>
    <t>depth</t>
  </si>
  <si>
    <t>x</t>
  </si>
  <si>
    <t>y</t>
  </si>
  <si>
    <t>volume rotary encoder (x=1/3, y=1/2)</t>
  </si>
  <si>
    <t>songs rotary encoder (x=2/3, y=1/2)</t>
  </si>
  <si>
    <t>item width</t>
  </si>
  <si>
    <t>item height</t>
  </si>
  <si>
    <t>x at left</t>
  </si>
  <si>
    <t>y at bottom</t>
  </si>
  <si>
    <t>lower left corner of face</t>
  </si>
  <si>
    <t>lower left of back</t>
  </si>
  <si>
    <t>W,H of face</t>
  </si>
  <si>
    <t>lower left of bottom</t>
  </si>
  <si>
    <t>lower left of top</t>
  </si>
  <si>
    <t>W,H of top decoration</t>
  </si>
  <si>
    <t>lower left of decoration</t>
  </si>
  <si>
    <t>lower left of decoration for visual centering</t>
  </si>
  <si>
    <t>This file is optional. If you are not changing the case, you don't need this file. If you are changing the case, this file may be handy.</t>
  </si>
  <si>
    <t>Face (front)</t>
  </si>
  <si>
    <t>x adjusted</t>
  </si>
  <si>
    <t>y adjusted</t>
  </si>
  <si>
    <t>x correction factor to make shape *appear* centered</t>
  </si>
  <si>
    <t>W,H of top</t>
  </si>
  <si>
    <t>headphone jack (x=1/8, y=1/2)</t>
  </si>
  <si>
    <t>center of musical note decoration</t>
  </si>
  <si>
    <t>knob #1</t>
  </si>
  <si>
    <t>knob #3</t>
  </si>
  <si>
    <t>knob #2</t>
  </si>
  <si>
    <t>knob #4</t>
  </si>
  <si>
    <t>W,H of bottom</t>
  </si>
  <si>
    <t>lower left of right side</t>
  </si>
  <si>
    <t>lower left of left side</t>
  </si>
  <si>
    <t>W,H of back</t>
  </si>
  <si>
    <t>thickness</t>
  </si>
  <si>
    <t>indicator LED (x=1/2, y=knob_height)</t>
  </si>
  <si>
    <t>Back</t>
  </si>
  <si>
    <t>Top</t>
  </si>
  <si>
    <t>Bottom</t>
  </si>
  <si>
    <t>label: dqmusixbox.org</t>
  </si>
  <si>
    <t>Left side</t>
  </si>
  <si>
    <t>y at left</t>
  </si>
  <si>
    <t>Right side</t>
  </si>
  <si>
    <t>W,H of side</t>
  </si>
  <si>
    <t>x at center</t>
  </si>
  <si>
    <t>y at center</t>
  </si>
  <si>
    <t>Knobs</t>
  </si>
  <si>
    <t>label: back</t>
  </si>
  <si>
    <t>label: inside</t>
  </si>
  <si>
    <t>Assumed maximum thickness of USB power plug</t>
  </si>
  <si>
    <t>cutout distance from left when facing the back (SD card)</t>
  </si>
  <si>
    <t>cutout distance from right when facing the back (USB stick)</t>
  </si>
  <si>
    <t>Parameters</t>
  </si>
  <si>
    <t>Case dimenstion</t>
  </si>
  <si>
    <t>Input to makercase.com</t>
  </si>
  <si>
    <t>In drawing below</t>
  </si>
  <si>
    <t>x,y or lower canvas for the full case</t>
  </si>
  <si>
    <t>Distance from bottom of Pi to mid-point of micro-USB power plug</t>
  </si>
  <si>
    <t>Distance from underside of box to bottom of cutout</t>
  </si>
  <si>
    <t>D-shaft encoder cutout</t>
  </si>
  <si>
    <t>diameter of knobs</t>
  </si>
  <si>
    <t>Cutout</t>
  </si>
  <si>
    <t>Gap between top of knob and bottom of label text</t>
  </si>
  <si>
    <t>volume label (x=1/3, y=1/2 + knob_radius + gap)</t>
  </si>
  <si>
    <t>songs label (x=2/3, y=1/2 + knob_radius + gap)</t>
  </si>
  <si>
    <t>Drop to account for lower case g descender in text</t>
  </si>
  <si>
    <t>Distance between mounting holes</t>
  </si>
  <si>
    <t>Distance from inside back of box to center of first mount hole</t>
  </si>
  <si>
    <t>Pi A+ mounting hole #1</t>
  </si>
  <si>
    <t>Pi A+ mounting hole #2</t>
  </si>
  <si>
    <t>Pi A+ mounting hole #3</t>
  </si>
  <si>
    <t>Pi A+ mounting hole #4</t>
  </si>
  <si>
    <t>Pi 3 mounting hole #1</t>
  </si>
  <si>
    <t>Pi 3 mounting hole #2</t>
  </si>
  <si>
    <t>Pi 3 mounting hole #3</t>
  </si>
  <si>
    <t>Pi 3 mounting hole #4</t>
  </si>
  <si>
    <t>Distance from from bottom of Pi3 to top of Pi3 USB port + a bit of buffer</t>
  </si>
  <si>
    <t>Distance from board edge to edge of USB port + a bit of buffer</t>
  </si>
  <si>
    <t>Width of USB port + a bit of buffer</t>
  </si>
  <si>
    <t>Distance from outside back of case to board edge</t>
  </si>
  <si>
    <t>standoff height</t>
  </si>
  <si>
    <t>label: inside-of-left-side</t>
  </si>
  <si>
    <t>label: right</t>
  </si>
  <si>
    <t>label: Pi-A+</t>
  </si>
  <si>
    <t>label: Pi-3</t>
  </si>
  <si>
    <t>length from Pi3 USB edge to center of mounting hole with 1mm buffer</t>
  </si>
  <si>
    <t>Pi board height</t>
  </si>
  <si>
    <t>Distance from outside back to center of the backmost mounting holes</t>
  </si>
  <si>
    <t>Distance from the backmost mounting holes to far edge of A+ USB</t>
  </si>
  <si>
    <t>length from A+ board edge to center of mounting hole with 1mm buffer</t>
  </si>
  <si>
    <t>Distance from center of back mounting holes to near edge of Pi3 Ethernet</t>
  </si>
  <si>
    <t>Calculating the posititions for laser cutting &amp; engraving on the wood case</t>
  </si>
  <si>
    <t>Bamboo4: two P1 pieces of 6.7mm thick bamboo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</si>
</sst>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24"/>
      <color theme="9"/>
      <name val="Calibri"/>
      <family val="2"/>
      <scheme val="minor"/>
    </font>
    <font>
      <b/>
      <sz val="18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Font="1" applyAlignmen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165" fontId="0" fillId="0" borderId="1" xfId="0" applyNumberFormat="1" applyBorder="1"/>
    <xf numFmtId="0" fontId="4" fillId="2" borderId="1" xfId="0" applyFont="1" applyFill="1" applyBorder="1"/>
    <xf numFmtId="0" fontId="0" fillId="2" borderId="1" xfId="0" applyFill="1" applyBorder="1" applyAlignment="1">
      <alignment horizontal="right"/>
    </xf>
    <xf numFmtId="166" fontId="0" fillId="0" borderId="1" xfId="0" applyNumberFormat="1" applyBorder="1"/>
    <xf numFmtId="16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0" xfId="0" applyBorder="1"/>
    <xf numFmtId="165" fontId="0" fillId="0" borderId="0" xfId="0" applyNumberFormat="1" applyBorder="1"/>
    <xf numFmtId="16" fontId="0" fillId="0" borderId="0" xfId="0" applyNumberFormat="1" applyBorder="1"/>
    <xf numFmtId="165" fontId="0" fillId="0" borderId="1" xfId="0" applyNumberFormat="1" applyFill="1" applyBorder="1"/>
    <xf numFmtId="165" fontId="0" fillId="0" borderId="1" xfId="0" applyNumberFormat="1" applyFont="1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0" fontId="1" fillId="2" borderId="1" xfId="0" applyFont="1" applyFill="1" applyBorder="1" applyAlignment="1">
      <alignment horizontal="right" wrapText="1"/>
    </xf>
    <xf numFmtId="165" fontId="1" fillId="0" borderId="1" xfId="0" applyNumberFormat="1" applyFont="1" applyBorder="1" applyAlignment="1">
      <alignment horizontal="right"/>
    </xf>
    <xf numFmtId="16" fontId="0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115</xdr:row>
      <xdr:rowOff>0</xdr:rowOff>
    </xdr:from>
    <xdr:to>
      <xdr:col>7</xdr:col>
      <xdr:colOff>200025</xdr:colOff>
      <xdr:row>115</xdr:row>
      <xdr:rowOff>142875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4A2E35C-E979-401A-B52E-99A080260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788140" y="23622000"/>
          <a:ext cx="200025" cy="142875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115</xdr:row>
      <xdr:rowOff>0</xdr:rowOff>
    </xdr:from>
    <xdr:ext cx="200025" cy="142875"/>
    <xdr:pic>
      <xdr:nvPicPr>
        <xdr:cNvPr id="3" name="Graphic 2">
          <a:extLst>
            <a:ext uri="{FF2B5EF4-FFF2-40B4-BE49-F238E27FC236}">
              <a16:creationId xmlns:a16="http://schemas.microsoft.com/office/drawing/2014/main" id="{AA127025-B2EA-4658-BFC6-0B21EA98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788140" y="23622000"/>
          <a:ext cx="200025" cy="14287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115</xdr:row>
      <xdr:rowOff>0</xdr:rowOff>
    </xdr:from>
    <xdr:ext cx="200025" cy="142875"/>
    <xdr:pic>
      <xdr:nvPicPr>
        <xdr:cNvPr id="4" name="Graphic 3">
          <a:extLst>
            <a:ext uri="{FF2B5EF4-FFF2-40B4-BE49-F238E27FC236}">
              <a16:creationId xmlns:a16="http://schemas.microsoft.com/office/drawing/2014/main" id="{984328F2-107F-433A-AFC9-F45A55F73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788140" y="23622000"/>
          <a:ext cx="200025" cy="142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tabSelected="1" topLeftCell="A94" zoomScale="80" zoomScaleNormal="80" workbookViewId="0">
      <selection activeCell="I111" sqref="I111"/>
    </sheetView>
  </sheetViews>
  <sheetFormatPr defaultRowHeight="14.4" x14ac:dyDescent="0.3"/>
  <cols>
    <col min="1" max="1" width="76.44140625" customWidth="1"/>
    <col min="2" max="2" width="16.44140625" customWidth="1"/>
    <col min="3" max="3" width="15.6640625" customWidth="1"/>
    <col min="4" max="4" width="16.109375" customWidth="1"/>
    <col min="5" max="5" width="18.109375" customWidth="1"/>
    <col min="6" max="6" width="14.6640625" customWidth="1"/>
    <col min="7" max="7" width="14.44140625" customWidth="1"/>
    <col min="8" max="8" width="16.44140625" customWidth="1"/>
    <col min="9" max="9" width="12.33203125" customWidth="1"/>
    <col min="10" max="10" width="16.5546875" customWidth="1"/>
  </cols>
  <sheetData>
    <row r="1" spans="1:6" ht="31.2" x14ac:dyDescent="0.6">
      <c r="A1" s="12" t="s">
        <v>92</v>
      </c>
    </row>
    <row r="2" spans="1:6" ht="23.4" x14ac:dyDescent="0.45">
      <c r="A2" s="13" t="s">
        <v>93</v>
      </c>
    </row>
    <row r="3" spans="1:6" x14ac:dyDescent="0.3">
      <c r="A3" s="7" t="s">
        <v>19</v>
      </c>
    </row>
    <row r="4" spans="1:6" x14ac:dyDescent="0.3">
      <c r="A4" s="1"/>
      <c r="D4" s="2"/>
      <c r="E4" s="2"/>
    </row>
    <row r="5" spans="1:6" x14ac:dyDescent="0.3">
      <c r="A5" s="1"/>
      <c r="D5" s="2"/>
      <c r="E5" s="2"/>
    </row>
    <row r="6" spans="1:6" ht="23.4" x14ac:dyDescent="0.45">
      <c r="A6" s="13" t="s">
        <v>54</v>
      </c>
      <c r="B6" s="6"/>
      <c r="C6" s="2"/>
      <c r="E6" s="2"/>
    </row>
    <row r="7" spans="1:6" ht="30.6" x14ac:dyDescent="0.45">
      <c r="A7" s="16"/>
      <c r="B7" s="29" t="s">
        <v>55</v>
      </c>
      <c r="C7" s="10" t="s">
        <v>56</v>
      </c>
      <c r="E7" s="2"/>
    </row>
    <row r="8" spans="1:6" x14ac:dyDescent="0.3">
      <c r="A8" s="8" t="s">
        <v>0</v>
      </c>
      <c r="B8" s="15">
        <v>143</v>
      </c>
      <c r="C8" s="15">
        <f>B8+0.01</f>
        <v>143.01</v>
      </c>
      <c r="E8" s="11"/>
      <c r="F8" s="11"/>
    </row>
    <row r="9" spans="1:6" x14ac:dyDescent="0.3">
      <c r="A9" s="8" t="s">
        <v>1</v>
      </c>
      <c r="B9" s="15">
        <v>66</v>
      </c>
      <c r="C9" s="15">
        <f>B9+0.01</f>
        <v>66.010000000000005</v>
      </c>
      <c r="E9" s="2"/>
      <c r="F9" s="11"/>
    </row>
    <row r="10" spans="1:6" x14ac:dyDescent="0.3">
      <c r="A10" s="8" t="s">
        <v>2</v>
      </c>
      <c r="B10" s="15">
        <v>88</v>
      </c>
      <c r="C10" s="15">
        <f>B10+0.01</f>
        <v>88.01</v>
      </c>
    </row>
    <row r="11" spans="1:6" x14ac:dyDescent="0.3">
      <c r="A11" s="8" t="s">
        <v>35</v>
      </c>
      <c r="B11" s="15">
        <v>6.7</v>
      </c>
      <c r="C11" s="18"/>
      <c r="D11" s="1"/>
      <c r="E11" s="2"/>
    </row>
    <row r="12" spans="1:6" x14ac:dyDescent="0.3">
      <c r="E12" s="11"/>
      <c r="F12" s="11"/>
    </row>
    <row r="14" spans="1:6" ht="23.4" x14ac:dyDescent="0.45">
      <c r="A14" s="13" t="s">
        <v>53</v>
      </c>
    </row>
    <row r="15" spans="1:6" x14ac:dyDescent="0.3">
      <c r="A15" s="28" t="s">
        <v>57</v>
      </c>
      <c r="B15" s="15">
        <v>5.2439999999999998</v>
      </c>
      <c r="C15" s="15">
        <v>5.2439999999999998</v>
      </c>
    </row>
    <row r="16" spans="1:6" x14ac:dyDescent="0.3">
      <c r="A16" s="28" t="s">
        <v>61</v>
      </c>
      <c r="B16" s="15">
        <v>30</v>
      </c>
      <c r="C16" s="15"/>
    </row>
    <row r="17" spans="1:10" x14ac:dyDescent="0.3">
      <c r="A17" s="28" t="s">
        <v>81</v>
      </c>
      <c r="B17" s="8"/>
      <c r="C17" s="15">
        <v>7</v>
      </c>
    </row>
    <row r="18" spans="1:10" x14ac:dyDescent="0.3">
      <c r="A18" s="28" t="s">
        <v>87</v>
      </c>
      <c r="B18" s="15">
        <v>56</v>
      </c>
      <c r="C18" s="15"/>
    </row>
    <row r="19" spans="1:10" x14ac:dyDescent="0.3">
      <c r="A19" s="27"/>
      <c r="B19" s="22"/>
      <c r="C19" s="23"/>
    </row>
    <row r="20" spans="1:10" x14ac:dyDescent="0.3">
      <c r="E20" s="11"/>
    </row>
    <row r="21" spans="1:10" x14ac:dyDescent="0.3">
      <c r="E21" s="11"/>
    </row>
    <row r="22" spans="1:10" ht="23.4" x14ac:dyDescent="0.45">
      <c r="A22" s="14" t="s">
        <v>20</v>
      </c>
    </row>
    <row r="23" spans="1:10" x14ac:dyDescent="0.3">
      <c r="A23" s="9"/>
      <c r="B23" s="10" t="s">
        <v>3</v>
      </c>
      <c r="C23" s="10" t="s">
        <v>4</v>
      </c>
      <c r="D23" s="10" t="s">
        <v>21</v>
      </c>
      <c r="E23" s="10" t="s">
        <v>22</v>
      </c>
      <c r="F23" s="10" t="s">
        <v>7</v>
      </c>
      <c r="G23" s="10" t="s">
        <v>8</v>
      </c>
      <c r="H23" s="10" t="s">
        <v>9</v>
      </c>
      <c r="I23" s="10" t="s">
        <v>10</v>
      </c>
    </row>
    <row r="24" spans="1:10" x14ac:dyDescent="0.3">
      <c r="A24" s="8" t="s">
        <v>11</v>
      </c>
      <c r="B24" s="15">
        <f>H24</f>
        <v>5.2439999999999998</v>
      </c>
      <c r="C24" s="15">
        <f>C15</f>
        <v>5.2439999999999998</v>
      </c>
      <c r="D24" s="30"/>
      <c r="E24" s="30"/>
      <c r="F24" s="30"/>
      <c r="G24" s="30"/>
      <c r="H24" s="26">
        <f>B15</f>
        <v>5.2439999999999998</v>
      </c>
      <c r="I24" s="26">
        <f>C15</f>
        <v>5.2439999999999998</v>
      </c>
    </row>
    <row r="25" spans="1:10" x14ac:dyDescent="0.3">
      <c r="A25" s="8" t="s">
        <v>13</v>
      </c>
      <c r="B25" s="15">
        <f>C8</f>
        <v>143.01</v>
      </c>
      <c r="C25" s="15">
        <f>C9</f>
        <v>66.010000000000005</v>
      </c>
      <c r="D25" s="15"/>
      <c r="E25" s="15"/>
      <c r="F25" s="15"/>
      <c r="G25" s="15"/>
      <c r="H25" s="15"/>
      <c r="I25" s="15"/>
    </row>
    <row r="26" spans="1:10" x14ac:dyDescent="0.3">
      <c r="A26" s="8" t="s">
        <v>63</v>
      </c>
      <c r="B26" s="15"/>
      <c r="C26" s="15">
        <v>2.5</v>
      </c>
      <c r="D26" s="15"/>
      <c r="E26" s="15"/>
      <c r="F26" s="15"/>
      <c r="G26" s="15"/>
      <c r="H26" s="15"/>
      <c r="I26" s="15"/>
    </row>
    <row r="27" spans="1:10" x14ac:dyDescent="0.3">
      <c r="A27" s="8" t="s">
        <v>66</v>
      </c>
      <c r="B27" s="15"/>
      <c r="C27" s="15">
        <v>1.6</v>
      </c>
      <c r="D27" s="15"/>
      <c r="E27" s="15"/>
      <c r="F27" s="15"/>
      <c r="G27" s="15"/>
      <c r="H27" s="15"/>
      <c r="I27" s="15"/>
    </row>
    <row r="28" spans="1:10" x14ac:dyDescent="0.3">
      <c r="A28" s="8" t="s">
        <v>25</v>
      </c>
      <c r="B28" s="15">
        <f>B25/8</f>
        <v>17.876249999999999</v>
      </c>
      <c r="C28" s="15">
        <f>C25/2</f>
        <v>33.005000000000003</v>
      </c>
      <c r="D28" s="15">
        <f>B28+B24</f>
        <v>23.120249999999999</v>
      </c>
      <c r="E28" s="15">
        <f>C28+C24</f>
        <v>38.249000000000002</v>
      </c>
      <c r="F28" s="15">
        <f>(3/8)*25.4</f>
        <v>9.5249999999999986</v>
      </c>
      <c r="G28" s="15">
        <f>F28</f>
        <v>9.5249999999999986</v>
      </c>
      <c r="H28" s="15">
        <f>D28-(F28/2)</f>
        <v>18.357749999999999</v>
      </c>
      <c r="I28" s="15">
        <f>E28-(G28/2)</f>
        <v>33.486500000000007</v>
      </c>
    </row>
    <row r="29" spans="1:10" x14ac:dyDescent="0.3">
      <c r="A29" s="8" t="s">
        <v>5</v>
      </c>
      <c r="B29" s="15">
        <f>B25/3</f>
        <v>47.669999999999995</v>
      </c>
      <c r="C29" s="15">
        <f>C25/2</f>
        <v>33.005000000000003</v>
      </c>
      <c r="D29" s="15">
        <f>B29+B24</f>
        <v>52.913999999999994</v>
      </c>
      <c r="E29" s="15">
        <f>C29+C24</f>
        <v>38.249000000000002</v>
      </c>
      <c r="F29" s="15">
        <f>(1/4)*25.4</f>
        <v>6.35</v>
      </c>
      <c r="G29" s="15">
        <f>F29</f>
        <v>6.35</v>
      </c>
      <c r="H29" s="15">
        <f t="shared" ref="H29:I33" si="0">D29-(F29/2)</f>
        <v>49.738999999999997</v>
      </c>
      <c r="I29" s="15">
        <f t="shared" si="0"/>
        <v>35.074000000000005</v>
      </c>
    </row>
    <row r="30" spans="1:10" x14ac:dyDescent="0.3">
      <c r="A30" s="8" t="s">
        <v>64</v>
      </c>
      <c r="B30" s="15">
        <f>B29</f>
        <v>47.669999999999995</v>
      </c>
      <c r="C30" s="15">
        <f>C25/2+$B$16/2+G30/2+C26</f>
        <v>54.005000000000003</v>
      </c>
      <c r="D30" s="15">
        <f>B30+B24</f>
        <v>52.913999999999994</v>
      </c>
      <c r="E30" s="15">
        <f>C30+C24</f>
        <v>59.249000000000002</v>
      </c>
      <c r="F30" s="15">
        <v>32.354999999999997</v>
      </c>
      <c r="G30" s="15">
        <v>7</v>
      </c>
      <c r="H30" s="15">
        <f t="shared" si="0"/>
        <v>36.736499999999992</v>
      </c>
      <c r="I30" s="15">
        <f>E30-(G30/2)</f>
        <v>55.749000000000002</v>
      </c>
    </row>
    <row r="31" spans="1:10" x14ac:dyDescent="0.3">
      <c r="A31" s="8" t="s">
        <v>6</v>
      </c>
      <c r="B31" s="15">
        <f>B25/3*2</f>
        <v>95.339999999999989</v>
      </c>
      <c r="C31" s="15">
        <f>C25/2</f>
        <v>33.005000000000003</v>
      </c>
      <c r="D31" s="15">
        <f>B31+B24</f>
        <v>100.58399999999999</v>
      </c>
      <c r="E31" s="15">
        <f>C31+C24</f>
        <v>38.249000000000002</v>
      </c>
      <c r="F31" s="15">
        <f>(1/4)*25.4</f>
        <v>6.35</v>
      </c>
      <c r="G31" s="15">
        <f>F31</f>
        <v>6.35</v>
      </c>
      <c r="H31" s="15">
        <f t="shared" si="0"/>
        <v>97.408999999999992</v>
      </c>
      <c r="I31" s="15">
        <f t="shared" si="0"/>
        <v>35.074000000000005</v>
      </c>
      <c r="J31" s="11"/>
    </row>
    <row r="32" spans="1:10" x14ac:dyDescent="0.3">
      <c r="A32" s="8" t="s">
        <v>65</v>
      </c>
      <c r="B32" s="15">
        <f>B25/3*2</f>
        <v>95.339999999999989</v>
      </c>
      <c r="C32" s="15">
        <f>C25/2+B16/2+G32/2+C26</f>
        <v>54.005000000000003</v>
      </c>
      <c r="D32" s="15">
        <f>B32+C24</f>
        <v>100.58399999999999</v>
      </c>
      <c r="E32" s="15">
        <f>C32+C24</f>
        <v>59.249000000000002</v>
      </c>
      <c r="F32" s="15">
        <v>25.65</v>
      </c>
      <c r="G32" s="15">
        <v>7</v>
      </c>
      <c r="H32" s="15">
        <f t="shared" si="0"/>
        <v>87.758999999999986</v>
      </c>
      <c r="I32" s="15">
        <f>E32-(G32/2)-C27</f>
        <v>54.149000000000001</v>
      </c>
    </row>
    <row r="33" spans="1:9" x14ac:dyDescent="0.3">
      <c r="A33" s="8" t="s">
        <v>36</v>
      </c>
      <c r="B33" s="15">
        <f>B25/8*7</f>
        <v>125.13374999999999</v>
      </c>
      <c r="C33" s="15">
        <f>C25/2</f>
        <v>33.005000000000003</v>
      </c>
      <c r="D33" s="15">
        <f>B33+B24</f>
        <v>130.37774999999999</v>
      </c>
      <c r="E33" s="15">
        <f>C33+C24</f>
        <v>38.249000000000002</v>
      </c>
      <c r="F33" s="15">
        <v>4.8499999999999996</v>
      </c>
      <c r="G33" s="15">
        <f>F33</f>
        <v>4.8499999999999996</v>
      </c>
      <c r="H33" s="15">
        <f t="shared" si="0"/>
        <v>127.95274999999999</v>
      </c>
      <c r="I33" s="15">
        <f>E33-(G33/2)</f>
        <v>35.824000000000005</v>
      </c>
    </row>
    <row r="34" spans="1:9" x14ac:dyDescent="0.3">
      <c r="E34" s="11"/>
    </row>
    <row r="35" spans="1:9" x14ac:dyDescent="0.3">
      <c r="E35" s="11"/>
    </row>
    <row r="36" spans="1:9" ht="23.4" x14ac:dyDescent="0.45">
      <c r="A36" s="13" t="s">
        <v>38</v>
      </c>
    </row>
    <row r="37" spans="1:9" ht="18" x14ac:dyDescent="0.35">
      <c r="A37" s="20"/>
      <c r="B37" s="10" t="s">
        <v>3</v>
      </c>
      <c r="C37" s="10" t="s">
        <v>4</v>
      </c>
      <c r="D37" s="9"/>
      <c r="E37" s="9"/>
      <c r="F37" s="9"/>
      <c r="G37" s="9"/>
      <c r="H37" s="10" t="s">
        <v>9</v>
      </c>
      <c r="I37" s="10" t="s">
        <v>10</v>
      </c>
    </row>
    <row r="38" spans="1:9" x14ac:dyDescent="0.3">
      <c r="A38" s="8" t="s">
        <v>15</v>
      </c>
      <c r="B38" s="15">
        <f>B24</f>
        <v>5.2439999999999998</v>
      </c>
      <c r="C38" s="15">
        <f>I38</f>
        <v>64.554000000000002</v>
      </c>
      <c r="D38" s="8"/>
      <c r="E38" s="8"/>
      <c r="F38" s="8"/>
      <c r="G38" s="8"/>
      <c r="H38" s="15">
        <f>B15</f>
        <v>5.2439999999999998</v>
      </c>
      <c r="I38" s="15">
        <f>I24+C25-B11</f>
        <v>64.554000000000002</v>
      </c>
    </row>
    <row r="39" spans="1:9" x14ac:dyDescent="0.3">
      <c r="A39" s="8" t="s">
        <v>24</v>
      </c>
      <c r="B39" s="15">
        <f>C8</f>
        <v>143.01</v>
      </c>
      <c r="C39" s="15">
        <f>C10</f>
        <v>88.01</v>
      </c>
      <c r="D39" s="8"/>
      <c r="E39" s="8"/>
      <c r="F39" s="8"/>
      <c r="G39" s="8"/>
      <c r="H39" s="8"/>
      <c r="I39" s="8"/>
    </row>
    <row r="40" spans="1:9" x14ac:dyDescent="0.3">
      <c r="A40" s="8" t="s">
        <v>16</v>
      </c>
      <c r="B40" s="15">
        <v>37.796999999999997</v>
      </c>
      <c r="C40" s="15">
        <v>50</v>
      </c>
      <c r="D40" s="8"/>
      <c r="E40" s="8"/>
      <c r="F40" s="8"/>
      <c r="G40" s="8"/>
      <c r="H40" s="8"/>
      <c r="I40" s="8"/>
    </row>
    <row r="41" spans="1:9" x14ac:dyDescent="0.3">
      <c r="A41" s="8" t="s">
        <v>26</v>
      </c>
      <c r="B41" s="15">
        <f>B38+(B39/2)</f>
        <v>76.748999999999995</v>
      </c>
      <c r="C41" s="15">
        <f>C38+(C39/2)</f>
        <v>108.559</v>
      </c>
      <c r="D41" s="8"/>
      <c r="E41" s="8"/>
      <c r="F41" s="8"/>
      <c r="G41" s="8"/>
      <c r="H41" s="8"/>
      <c r="I41" s="8"/>
    </row>
    <row r="42" spans="1:9" x14ac:dyDescent="0.3">
      <c r="A42" s="8" t="s">
        <v>17</v>
      </c>
      <c r="B42" s="15">
        <f>B41-(B40/2)</f>
        <v>57.850499999999997</v>
      </c>
      <c r="C42" s="15">
        <f>C41-(C40/2)</f>
        <v>83.558999999999997</v>
      </c>
      <c r="D42" s="8"/>
      <c r="E42" s="8"/>
      <c r="F42" s="8"/>
      <c r="G42" s="8"/>
      <c r="H42" s="8">
        <f>B41-(B40/2)</f>
        <v>57.850499999999997</v>
      </c>
      <c r="I42" s="8">
        <f>C41-(C40/2)</f>
        <v>83.558999999999997</v>
      </c>
    </row>
    <row r="43" spans="1:9" x14ac:dyDescent="0.3">
      <c r="A43" s="8" t="s">
        <v>23</v>
      </c>
      <c r="B43" s="15">
        <v>5</v>
      </c>
      <c r="C43" s="15"/>
      <c r="D43" s="8"/>
      <c r="E43" s="8"/>
      <c r="F43" s="8"/>
      <c r="G43" s="8"/>
      <c r="H43" s="8"/>
      <c r="I43" s="8"/>
    </row>
    <row r="44" spans="1:9" x14ac:dyDescent="0.3">
      <c r="A44" s="8" t="s">
        <v>18</v>
      </c>
      <c r="B44" s="15"/>
      <c r="C44" s="15"/>
      <c r="D44" s="8"/>
      <c r="E44" s="8"/>
      <c r="F44" s="8"/>
      <c r="G44" s="8"/>
      <c r="H44" s="8">
        <f>H42-B43</f>
        <v>52.850499999999997</v>
      </c>
      <c r="I44" s="8">
        <f>I42</f>
        <v>83.558999999999997</v>
      </c>
    </row>
    <row r="45" spans="1:9" x14ac:dyDescent="0.3">
      <c r="E45" s="11"/>
    </row>
    <row r="46" spans="1:9" x14ac:dyDescent="0.3">
      <c r="E46" s="11"/>
    </row>
    <row r="47" spans="1:9" ht="23.4" x14ac:dyDescent="0.45">
      <c r="A47" s="13" t="s">
        <v>37</v>
      </c>
      <c r="C47" s="4"/>
      <c r="D47" s="3"/>
      <c r="E47" s="3"/>
    </row>
    <row r="48" spans="1:9" ht="23.4" x14ac:dyDescent="0.45">
      <c r="A48" s="16"/>
      <c r="B48" s="10" t="s">
        <v>45</v>
      </c>
      <c r="C48" s="10" t="s">
        <v>46</v>
      </c>
      <c r="D48" s="10" t="s">
        <v>3</v>
      </c>
      <c r="E48" s="10" t="s">
        <v>4</v>
      </c>
      <c r="F48" s="10" t="s">
        <v>0</v>
      </c>
      <c r="G48" s="10" t="s">
        <v>1</v>
      </c>
      <c r="H48" s="10" t="s">
        <v>9</v>
      </c>
      <c r="I48" s="10" t="s">
        <v>10</v>
      </c>
    </row>
    <row r="49" spans="1:9" x14ac:dyDescent="0.3">
      <c r="A49" s="8" t="s">
        <v>12</v>
      </c>
      <c r="B49" s="8"/>
      <c r="C49" s="8"/>
      <c r="D49" s="8"/>
      <c r="E49" s="8"/>
      <c r="F49" s="8"/>
      <c r="G49" s="8"/>
      <c r="H49" s="15">
        <f>B15</f>
        <v>5.2439999999999998</v>
      </c>
      <c r="I49" s="15">
        <f>I38+C39-B11</f>
        <v>145.86400000000003</v>
      </c>
    </row>
    <row r="50" spans="1:9" x14ac:dyDescent="0.3">
      <c r="A50" s="8" t="s">
        <v>34</v>
      </c>
      <c r="B50" s="8"/>
      <c r="C50" s="8"/>
      <c r="D50" s="8"/>
      <c r="E50" s="8"/>
      <c r="F50" s="15">
        <f>C8</f>
        <v>143.01</v>
      </c>
      <c r="G50" s="15">
        <v>40.140999999999998</v>
      </c>
      <c r="H50" s="8"/>
      <c r="I50" s="8"/>
    </row>
    <row r="51" spans="1:9" x14ac:dyDescent="0.3">
      <c r="A51" s="8" t="s">
        <v>51</v>
      </c>
      <c r="B51" s="8"/>
      <c r="C51" s="8"/>
      <c r="D51" s="8"/>
      <c r="E51" s="18"/>
      <c r="F51" s="15">
        <f>$B$11+3+2.75</f>
        <v>12.45</v>
      </c>
      <c r="G51" s="8"/>
      <c r="H51" s="8"/>
      <c r="I51" s="8"/>
    </row>
    <row r="52" spans="1:9" x14ac:dyDescent="0.3">
      <c r="A52" s="8" t="s">
        <v>52</v>
      </c>
      <c r="B52" s="8"/>
      <c r="C52" s="8"/>
      <c r="D52" s="8"/>
      <c r="E52" s="18"/>
      <c r="F52" s="15">
        <f>$B$11+5</f>
        <v>11.7</v>
      </c>
      <c r="G52" s="8"/>
      <c r="H52" s="8"/>
      <c r="I52" s="8"/>
    </row>
    <row r="53" spans="1:9" x14ac:dyDescent="0.3">
      <c r="A53" s="8" t="str">
        <f>$A$17</f>
        <v>standoff height</v>
      </c>
      <c r="B53" s="8"/>
      <c r="C53" s="8"/>
      <c r="D53" s="8"/>
      <c r="E53" s="8"/>
      <c r="F53" s="18"/>
      <c r="G53" s="15">
        <f>$C$17</f>
        <v>7</v>
      </c>
      <c r="H53" s="8"/>
      <c r="I53" s="8"/>
    </row>
    <row r="54" spans="1:9" x14ac:dyDescent="0.3">
      <c r="A54" s="8" t="s">
        <v>58</v>
      </c>
      <c r="B54" s="8"/>
      <c r="C54" s="8"/>
      <c r="D54" s="8"/>
      <c r="E54" s="8"/>
      <c r="F54" s="18"/>
      <c r="G54" s="15">
        <v>2.5</v>
      </c>
      <c r="H54" s="8"/>
      <c r="I54" s="8"/>
    </row>
    <row r="55" spans="1:9" x14ac:dyDescent="0.3">
      <c r="A55" s="28" t="s">
        <v>50</v>
      </c>
      <c r="B55" s="8"/>
      <c r="C55" s="8"/>
      <c r="D55" s="8"/>
      <c r="E55" s="18"/>
      <c r="F55" s="18"/>
      <c r="G55" s="15">
        <v>13</v>
      </c>
      <c r="H55" s="8"/>
      <c r="I55" s="8"/>
    </row>
    <row r="56" spans="1:9" x14ac:dyDescent="0.3">
      <c r="A56" s="8" t="s">
        <v>59</v>
      </c>
      <c r="B56" s="8"/>
      <c r="C56" s="8"/>
      <c r="D56" s="18"/>
      <c r="E56" s="8"/>
      <c r="F56" s="18"/>
      <c r="G56" s="15">
        <f>$B$11+G53+G54-($G$55/2)</f>
        <v>9.6999999999999993</v>
      </c>
      <c r="H56" s="8"/>
      <c r="I56" s="8"/>
    </row>
    <row r="57" spans="1:9" x14ac:dyDescent="0.3">
      <c r="A57" s="19" t="s">
        <v>40</v>
      </c>
      <c r="B57" s="8"/>
      <c r="C57" s="8"/>
      <c r="D57" s="8"/>
      <c r="E57" s="8"/>
      <c r="F57" s="8">
        <v>39.237000000000002</v>
      </c>
      <c r="G57" s="8">
        <v>4.8120000000000003</v>
      </c>
      <c r="H57" s="15">
        <f>H49+(F50/2)-(F57/2)</f>
        <v>57.130499999999998</v>
      </c>
      <c r="I57" s="15">
        <f>I49+G50-15</f>
        <v>171.00500000000002</v>
      </c>
    </row>
    <row r="58" spans="1:9" x14ac:dyDescent="0.3">
      <c r="E58" s="11"/>
    </row>
    <row r="59" spans="1:9" x14ac:dyDescent="0.3">
      <c r="E59" s="11"/>
    </row>
    <row r="60" spans="1:9" ht="23.4" x14ac:dyDescent="0.45">
      <c r="A60" s="13" t="s">
        <v>41</v>
      </c>
    </row>
    <row r="61" spans="1:9" ht="18" x14ac:dyDescent="0.35">
      <c r="A61" s="21"/>
      <c r="B61" s="10" t="s">
        <v>3</v>
      </c>
      <c r="C61" s="10" t="s">
        <v>4</v>
      </c>
      <c r="D61" s="10"/>
      <c r="E61" s="17"/>
      <c r="F61" s="10" t="s">
        <v>0</v>
      </c>
      <c r="G61" s="10" t="s">
        <v>1</v>
      </c>
      <c r="H61" s="10" t="s">
        <v>9</v>
      </c>
      <c r="I61" s="10" t="s">
        <v>42</v>
      </c>
    </row>
    <row r="62" spans="1:9" x14ac:dyDescent="0.3">
      <c r="A62" s="19" t="s">
        <v>32</v>
      </c>
      <c r="B62" s="15">
        <f>B15</f>
        <v>5.2439999999999998</v>
      </c>
      <c r="C62" s="15">
        <f>C15</f>
        <v>5.2439999999999998</v>
      </c>
      <c r="D62" s="8"/>
      <c r="E62" s="8"/>
      <c r="F62" s="8"/>
      <c r="G62" s="8"/>
      <c r="H62" s="15">
        <f>B15</f>
        <v>5.2439999999999998</v>
      </c>
      <c r="I62" s="15">
        <f>C15</f>
        <v>5.2439999999999998</v>
      </c>
    </row>
    <row r="63" spans="1:9" x14ac:dyDescent="0.3">
      <c r="A63" s="19" t="s">
        <v>44</v>
      </c>
      <c r="B63" s="15">
        <f>C10</f>
        <v>88.01</v>
      </c>
      <c r="C63" s="15">
        <f>C9</f>
        <v>66.010000000000005</v>
      </c>
      <c r="D63" s="8"/>
      <c r="E63" s="8"/>
      <c r="F63" s="8"/>
      <c r="G63" s="8"/>
      <c r="H63" s="8"/>
      <c r="I63" s="8"/>
    </row>
    <row r="64" spans="1:9" x14ac:dyDescent="0.3">
      <c r="A64" s="8" t="str">
        <f>$A$17</f>
        <v>standoff height</v>
      </c>
      <c r="B64" s="8"/>
      <c r="C64" s="8"/>
      <c r="D64" s="8"/>
      <c r="E64" s="8"/>
      <c r="F64" s="18"/>
      <c r="G64" s="15">
        <f>$C$17</f>
        <v>7</v>
      </c>
      <c r="H64" s="15"/>
      <c r="I64" s="15"/>
    </row>
    <row r="65" spans="1:9" x14ac:dyDescent="0.3">
      <c r="A65" s="8" t="s">
        <v>88</v>
      </c>
      <c r="B65" s="8"/>
      <c r="C65" s="8"/>
      <c r="D65" s="15">
        <f>$B$11+E87</f>
        <v>11.7</v>
      </c>
      <c r="E65" s="8"/>
      <c r="F65" s="18"/>
      <c r="G65" s="15"/>
      <c r="H65" s="15"/>
      <c r="I65" s="15"/>
    </row>
    <row r="66" spans="1:9" x14ac:dyDescent="0.3">
      <c r="A66" s="8" t="s">
        <v>91</v>
      </c>
      <c r="B66" s="8"/>
      <c r="C66" s="8"/>
      <c r="D66" s="15">
        <v>15</v>
      </c>
      <c r="E66" s="8"/>
      <c r="F66" s="18"/>
      <c r="G66" s="15"/>
      <c r="H66" s="15"/>
      <c r="I66" s="15"/>
    </row>
    <row r="67" spans="1:9" x14ac:dyDescent="0.3">
      <c r="A67" s="8" t="s">
        <v>89</v>
      </c>
      <c r="B67" s="8"/>
      <c r="C67" s="8"/>
      <c r="D67" s="15">
        <v>41</v>
      </c>
      <c r="E67" s="8"/>
      <c r="F67" s="18"/>
      <c r="G67" s="15"/>
      <c r="H67" s="15"/>
      <c r="I67" s="15"/>
    </row>
    <row r="68" spans="1:9" x14ac:dyDescent="0.3">
      <c r="A68" s="19" t="s">
        <v>77</v>
      </c>
      <c r="B68" s="15"/>
      <c r="C68" s="15"/>
      <c r="D68" s="8"/>
      <c r="E68" s="8"/>
      <c r="F68" s="8"/>
      <c r="G68" s="15">
        <v>20</v>
      </c>
      <c r="H68" s="15"/>
      <c r="I68" s="15"/>
    </row>
    <row r="69" spans="1:9" x14ac:dyDescent="0.3">
      <c r="A69" s="19" t="s">
        <v>80</v>
      </c>
      <c r="B69" s="15"/>
      <c r="C69" s="15"/>
      <c r="D69" s="8"/>
      <c r="E69" s="8"/>
      <c r="F69" s="15">
        <f>$B$11-E87</f>
        <v>1.7000000000000002</v>
      </c>
      <c r="G69" s="15"/>
      <c r="H69" s="15"/>
      <c r="I69" s="15"/>
    </row>
    <row r="70" spans="1:9" x14ac:dyDescent="0.3">
      <c r="A70" s="19" t="s">
        <v>78</v>
      </c>
      <c r="B70" s="15"/>
      <c r="C70" s="15"/>
      <c r="D70" s="8"/>
      <c r="E70" s="8"/>
      <c r="F70" s="15">
        <v>23</v>
      </c>
      <c r="G70" s="15"/>
      <c r="H70" s="15"/>
      <c r="I70" s="15"/>
    </row>
    <row r="71" spans="1:9" x14ac:dyDescent="0.3">
      <c r="A71" s="19" t="s">
        <v>79</v>
      </c>
      <c r="B71" s="15"/>
      <c r="C71" s="15"/>
      <c r="D71" s="8"/>
      <c r="E71" s="8"/>
      <c r="F71" s="15">
        <v>16</v>
      </c>
      <c r="G71" s="15"/>
      <c r="H71" s="15"/>
      <c r="I71" s="15"/>
    </row>
    <row r="72" spans="1:9" x14ac:dyDescent="0.3">
      <c r="A72" s="19" t="s">
        <v>62</v>
      </c>
      <c r="B72" s="15"/>
      <c r="C72" s="15"/>
      <c r="D72" s="8"/>
      <c r="E72" s="8"/>
      <c r="F72" s="15">
        <f>D67-D66</f>
        <v>26</v>
      </c>
      <c r="G72" s="15">
        <f>G68</f>
        <v>20</v>
      </c>
      <c r="H72" s="15">
        <f>D65+H62+D66</f>
        <v>31.943999999999999</v>
      </c>
      <c r="I72" s="15">
        <f>I62+C63-$B$11-G64-G68</f>
        <v>37.554000000000002</v>
      </c>
    </row>
    <row r="73" spans="1:9" x14ac:dyDescent="0.3">
      <c r="A73" s="19" t="s">
        <v>82</v>
      </c>
      <c r="B73" s="15"/>
      <c r="C73" s="15"/>
      <c r="D73" s="8"/>
      <c r="E73" s="8"/>
      <c r="F73" s="28">
        <v>41.295999999999999</v>
      </c>
      <c r="G73" s="15">
        <v>3</v>
      </c>
      <c r="H73" s="15">
        <f>$H$62+($B$63/2)-(F73/2)</f>
        <v>28.601000000000003</v>
      </c>
      <c r="I73" s="15">
        <f>$I$62+$B$11+5</f>
        <v>16.943999999999999</v>
      </c>
    </row>
    <row r="75" spans="1:9" x14ac:dyDescent="0.3">
      <c r="E75" s="11"/>
    </row>
    <row r="76" spans="1:9" ht="23.4" x14ac:dyDescent="0.45">
      <c r="A76" s="13" t="s">
        <v>43</v>
      </c>
    </row>
    <row r="77" spans="1:9" ht="18" x14ac:dyDescent="0.35">
      <c r="A77" s="21"/>
      <c r="B77" s="10" t="s">
        <v>3</v>
      </c>
      <c r="C77" s="10" t="s">
        <v>4</v>
      </c>
      <c r="D77" s="10" t="s">
        <v>8</v>
      </c>
      <c r="E77" s="17"/>
      <c r="F77" s="10"/>
      <c r="G77" s="10"/>
      <c r="H77" s="10" t="s">
        <v>9</v>
      </c>
      <c r="I77" s="10" t="s">
        <v>42</v>
      </c>
    </row>
    <row r="78" spans="1:9" x14ac:dyDescent="0.3">
      <c r="A78" s="19" t="s">
        <v>33</v>
      </c>
      <c r="B78" s="15"/>
      <c r="C78" s="15"/>
      <c r="D78" s="8"/>
      <c r="E78" s="8"/>
      <c r="F78" s="8"/>
      <c r="G78" s="8"/>
      <c r="H78" s="15">
        <f>H62+B63</f>
        <v>93.254000000000005</v>
      </c>
      <c r="I78" s="15">
        <f>I62</f>
        <v>5.2439999999999998</v>
      </c>
    </row>
    <row r="79" spans="1:9" x14ac:dyDescent="0.3">
      <c r="A79" s="19" t="s">
        <v>44</v>
      </c>
      <c r="B79" s="15">
        <f>C10</f>
        <v>88.01</v>
      </c>
      <c r="C79" s="15">
        <f>C9</f>
        <v>66.010000000000005</v>
      </c>
      <c r="D79" s="8"/>
      <c r="E79" s="8"/>
      <c r="F79" s="8"/>
      <c r="G79" s="8"/>
      <c r="H79" s="8"/>
      <c r="I79" s="8"/>
    </row>
    <row r="80" spans="1:9" x14ac:dyDescent="0.3">
      <c r="E80" s="11"/>
    </row>
    <row r="81" spans="1:9" x14ac:dyDescent="0.3">
      <c r="E81" s="11"/>
    </row>
    <row r="82" spans="1:9" ht="23.4" x14ac:dyDescent="0.45">
      <c r="A82" s="13" t="s">
        <v>39</v>
      </c>
    </row>
    <row r="83" spans="1:9" ht="18" x14ac:dyDescent="0.35">
      <c r="A83" s="20"/>
      <c r="B83" s="10" t="s">
        <v>3</v>
      </c>
      <c r="C83" s="10" t="s">
        <v>4</v>
      </c>
      <c r="D83" s="10" t="s">
        <v>7</v>
      </c>
      <c r="E83" s="10" t="s">
        <v>8</v>
      </c>
      <c r="F83" s="10"/>
      <c r="G83" s="10"/>
      <c r="H83" s="10" t="s">
        <v>9</v>
      </c>
      <c r="I83" s="10" t="s">
        <v>10</v>
      </c>
    </row>
    <row r="84" spans="1:9" x14ac:dyDescent="0.3">
      <c r="A84" s="19" t="s">
        <v>14</v>
      </c>
      <c r="B84" s="8"/>
      <c r="C84" s="8"/>
      <c r="D84" s="8"/>
      <c r="E84" s="8"/>
      <c r="F84" s="8"/>
      <c r="G84" s="8"/>
      <c r="H84" s="15">
        <f>H49</f>
        <v>5.2439999999999998</v>
      </c>
      <c r="I84" s="15">
        <f>I62+C63</f>
        <v>71.254000000000005</v>
      </c>
    </row>
    <row r="85" spans="1:9" x14ac:dyDescent="0.3">
      <c r="A85" s="19" t="s">
        <v>31</v>
      </c>
      <c r="B85" s="8"/>
      <c r="C85" s="8"/>
      <c r="D85" s="15">
        <f>C8</f>
        <v>143.01</v>
      </c>
      <c r="E85" s="15">
        <f>C10</f>
        <v>88.01</v>
      </c>
      <c r="F85" s="8"/>
      <c r="G85" s="8"/>
      <c r="H85" s="8"/>
      <c r="I85" s="8"/>
    </row>
    <row r="86" spans="1:9" x14ac:dyDescent="0.3">
      <c r="A86" s="19" t="s">
        <v>67</v>
      </c>
      <c r="B86" s="8"/>
      <c r="C86" s="8"/>
      <c r="D86" s="15">
        <v>58</v>
      </c>
      <c r="E86" s="15">
        <v>49</v>
      </c>
      <c r="F86" s="8"/>
      <c r="G86" s="8"/>
      <c r="H86" s="8"/>
      <c r="I86" s="8"/>
    </row>
    <row r="87" spans="1:9" x14ac:dyDescent="0.3">
      <c r="A87" s="19" t="s">
        <v>68</v>
      </c>
      <c r="B87" s="8"/>
      <c r="C87" s="8"/>
      <c r="E87" s="15">
        <v>5</v>
      </c>
      <c r="F87" s="8"/>
      <c r="G87" s="8"/>
      <c r="H87" s="8"/>
      <c r="I87" s="8"/>
    </row>
    <row r="88" spans="1:9" x14ac:dyDescent="0.3">
      <c r="A88" s="31" t="s">
        <v>49</v>
      </c>
      <c r="B88" s="32"/>
      <c r="C88" s="32"/>
      <c r="D88" s="33">
        <v>18.827000000000002</v>
      </c>
      <c r="E88" s="33">
        <v>5</v>
      </c>
      <c r="F88" s="32"/>
      <c r="G88" s="32"/>
      <c r="H88" s="33">
        <f>H84+(D85/2)-(D88/2)</f>
        <v>67.335499999999996</v>
      </c>
      <c r="I88" s="33">
        <f>I84+(E85/2)-(E88/2)</f>
        <v>112.75900000000001</v>
      </c>
    </row>
    <row r="89" spans="1:9" x14ac:dyDescent="0.3">
      <c r="A89" s="31" t="s">
        <v>48</v>
      </c>
      <c r="B89" s="32"/>
      <c r="C89" s="32"/>
      <c r="D89" s="33">
        <v>15.945</v>
      </c>
      <c r="E89" s="33">
        <v>5</v>
      </c>
      <c r="F89" s="32"/>
      <c r="G89" s="32"/>
      <c r="H89" s="33">
        <f>H84+10</f>
        <v>15.244</v>
      </c>
      <c r="I89" s="33">
        <f>I84+$B$11</f>
        <v>77.954000000000008</v>
      </c>
    </row>
    <row r="90" spans="1:9" x14ac:dyDescent="0.3">
      <c r="A90" s="31" t="s">
        <v>83</v>
      </c>
      <c r="B90" s="32"/>
      <c r="C90" s="32"/>
      <c r="D90" s="33">
        <v>11.183999999999999</v>
      </c>
      <c r="E90" s="33">
        <v>5</v>
      </c>
      <c r="F90" s="32"/>
      <c r="G90" s="32"/>
      <c r="H90" s="32">
        <f>H89</f>
        <v>15.244</v>
      </c>
      <c r="I90" s="32">
        <f>I84+(E85/2)-(E90/2)</f>
        <v>112.75900000000001</v>
      </c>
    </row>
    <row r="91" spans="1:9" x14ac:dyDescent="0.3">
      <c r="A91" s="19" t="s">
        <v>90</v>
      </c>
      <c r="B91" s="8"/>
      <c r="C91" s="8"/>
      <c r="D91" s="15">
        <f>3.5+1</f>
        <v>4.5</v>
      </c>
      <c r="E91" s="15"/>
      <c r="F91" s="8"/>
      <c r="G91" s="8"/>
      <c r="H91" s="8"/>
      <c r="I91" s="8"/>
    </row>
    <row r="92" spans="1:9" x14ac:dyDescent="0.3">
      <c r="A92" s="19" t="s">
        <v>86</v>
      </c>
      <c r="B92" s="8"/>
      <c r="C92" s="8"/>
      <c r="D92" s="15">
        <f>(85-58-3.5)+1.8+1</f>
        <v>26.3</v>
      </c>
      <c r="E92" s="15"/>
      <c r="F92" s="8"/>
      <c r="G92" s="8"/>
      <c r="H92" s="8"/>
      <c r="I92" s="8"/>
    </row>
    <row r="93" spans="1:9" x14ac:dyDescent="0.3">
      <c r="A93" s="19" t="s">
        <v>69</v>
      </c>
      <c r="B93" s="8"/>
      <c r="C93" s="8"/>
      <c r="D93" s="25">
        <v>2</v>
      </c>
      <c r="E93" s="25">
        <v>2</v>
      </c>
      <c r="F93" s="8"/>
      <c r="G93" s="8"/>
      <c r="H93" s="15">
        <f>$H$84+$D$85-$B$11-$D$91-(D93/2)</f>
        <v>136.054</v>
      </c>
      <c r="I93" s="15">
        <f>I84+$B$11+$E$87</f>
        <v>82.954000000000008</v>
      </c>
    </row>
    <row r="94" spans="1:9" x14ac:dyDescent="0.3">
      <c r="A94" s="19" t="s">
        <v>70</v>
      </c>
      <c r="B94" s="8"/>
      <c r="C94" s="8"/>
      <c r="D94" s="15">
        <f>D93</f>
        <v>2</v>
      </c>
      <c r="E94" s="15">
        <f>E93</f>
        <v>2</v>
      </c>
      <c r="F94" s="8"/>
      <c r="G94" s="8"/>
      <c r="H94" s="15">
        <f>H93</f>
        <v>136.054</v>
      </c>
      <c r="I94" s="15">
        <f>I93+E86</f>
        <v>131.95400000000001</v>
      </c>
    </row>
    <row r="95" spans="1:9" x14ac:dyDescent="0.3">
      <c r="A95" s="19" t="s">
        <v>71</v>
      </c>
      <c r="B95" s="8"/>
      <c r="C95" s="8"/>
      <c r="D95" s="15">
        <f>D93</f>
        <v>2</v>
      </c>
      <c r="E95" s="15">
        <f>E93</f>
        <v>2</v>
      </c>
      <c r="F95" s="8"/>
      <c r="G95" s="8"/>
      <c r="H95" s="15">
        <f>H93-D86</f>
        <v>78.054000000000002</v>
      </c>
      <c r="I95" s="15">
        <f>I93</f>
        <v>82.954000000000008</v>
      </c>
    </row>
    <row r="96" spans="1:9" x14ac:dyDescent="0.3">
      <c r="A96" s="19" t="s">
        <v>72</v>
      </c>
      <c r="B96" s="8"/>
      <c r="C96" s="8"/>
      <c r="D96" s="15">
        <f>D93</f>
        <v>2</v>
      </c>
      <c r="E96" s="15">
        <f>E93</f>
        <v>2</v>
      </c>
      <c r="F96" s="8"/>
      <c r="G96" s="8"/>
      <c r="H96" s="15">
        <f>H95</f>
        <v>78.054000000000002</v>
      </c>
      <c r="I96" s="15">
        <f>I94</f>
        <v>131.95400000000001</v>
      </c>
    </row>
    <row r="97" spans="1:9" x14ac:dyDescent="0.3">
      <c r="A97" s="19" t="s">
        <v>84</v>
      </c>
      <c r="B97" s="8"/>
      <c r="C97" s="8"/>
      <c r="D97" s="25">
        <v>12.378</v>
      </c>
      <c r="E97" s="15">
        <v>3</v>
      </c>
      <c r="F97" s="8"/>
      <c r="G97" s="8"/>
      <c r="H97" s="15">
        <f>H94+(D94/2)-(D97/2)</f>
        <v>130.86500000000001</v>
      </c>
      <c r="I97" s="15">
        <f>I94+E94+1</f>
        <v>134.95400000000001</v>
      </c>
    </row>
    <row r="98" spans="1:9" x14ac:dyDescent="0.3">
      <c r="A98" s="19" t="s">
        <v>73</v>
      </c>
      <c r="B98" s="8"/>
      <c r="C98" s="8"/>
      <c r="D98" s="25">
        <v>2</v>
      </c>
      <c r="E98" s="25">
        <v>2</v>
      </c>
      <c r="F98" s="8"/>
      <c r="G98" s="8"/>
      <c r="H98" s="15">
        <f>$H$84+$D$85-$B$11-$D$92-(D98/2)</f>
        <v>114.254</v>
      </c>
      <c r="I98" s="15">
        <f>I93</f>
        <v>82.954000000000008</v>
      </c>
    </row>
    <row r="99" spans="1:9" x14ac:dyDescent="0.3">
      <c r="A99" s="19" t="s">
        <v>74</v>
      </c>
      <c r="B99" s="8"/>
      <c r="C99" s="8"/>
      <c r="D99" s="15">
        <f>D98</f>
        <v>2</v>
      </c>
      <c r="E99" s="15">
        <f>E98</f>
        <v>2</v>
      </c>
      <c r="F99" s="8"/>
      <c r="G99" s="8"/>
      <c r="H99" s="15">
        <f>H98</f>
        <v>114.254</v>
      </c>
      <c r="I99" s="15">
        <f>I94</f>
        <v>131.95400000000001</v>
      </c>
    </row>
    <row r="100" spans="1:9" x14ac:dyDescent="0.3">
      <c r="A100" s="19" t="s">
        <v>75</v>
      </c>
      <c r="B100" s="8"/>
      <c r="C100" s="8"/>
      <c r="D100" s="15">
        <f>D98</f>
        <v>2</v>
      </c>
      <c r="E100" s="15">
        <f>E98</f>
        <v>2</v>
      </c>
      <c r="F100" s="8"/>
      <c r="G100" s="8"/>
      <c r="H100" s="15">
        <f>H98-D86</f>
        <v>56.254000000000005</v>
      </c>
      <c r="I100" s="15">
        <f>I95</f>
        <v>82.954000000000008</v>
      </c>
    </row>
    <row r="101" spans="1:9" x14ac:dyDescent="0.3">
      <c r="A101" s="19" t="s">
        <v>76</v>
      </c>
      <c r="B101" s="8"/>
      <c r="C101" s="8"/>
      <c r="D101" s="15">
        <f>D98</f>
        <v>2</v>
      </c>
      <c r="E101" s="15">
        <f>E98</f>
        <v>2</v>
      </c>
      <c r="F101" s="8"/>
      <c r="G101" s="8"/>
      <c r="H101" s="15">
        <f>H100</f>
        <v>56.254000000000005</v>
      </c>
      <c r="I101" s="15">
        <f>I96</f>
        <v>131.95400000000001</v>
      </c>
    </row>
    <row r="102" spans="1:9" x14ac:dyDescent="0.3">
      <c r="A102" s="19" t="s">
        <v>85</v>
      </c>
      <c r="B102" s="8"/>
      <c r="C102" s="8"/>
      <c r="D102" s="25">
        <v>9.2439999999999998</v>
      </c>
      <c r="E102" s="15">
        <v>3</v>
      </c>
      <c r="F102" s="8"/>
      <c r="G102" s="8"/>
      <c r="H102" s="15">
        <f>H99+(D99/2)-(D102/2)</f>
        <v>110.63200000000001</v>
      </c>
      <c r="I102" s="15">
        <f>I99+E99+1</f>
        <v>134.95400000000001</v>
      </c>
    </row>
    <row r="103" spans="1:9" x14ac:dyDescent="0.3">
      <c r="H103" s="11">
        <f>H93-H95</f>
        <v>58</v>
      </c>
      <c r="I103" s="11">
        <f>I93-I94</f>
        <v>-49</v>
      </c>
    </row>
    <row r="105" spans="1:9" ht="23.4" x14ac:dyDescent="0.45">
      <c r="A105" s="13" t="s">
        <v>47</v>
      </c>
    </row>
    <row r="106" spans="1:9" ht="23.4" x14ac:dyDescent="0.45">
      <c r="A106" s="16"/>
      <c r="B106" s="10" t="s">
        <v>45</v>
      </c>
      <c r="C106" s="10" t="s">
        <v>46</v>
      </c>
      <c r="D106" s="17"/>
      <c r="E106" s="17"/>
      <c r="F106" s="10" t="s">
        <v>0</v>
      </c>
      <c r="G106" s="10" t="s">
        <v>1</v>
      </c>
      <c r="H106" s="10" t="s">
        <v>9</v>
      </c>
      <c r="I106" s="10" t="s">
        <v>10</v>
      </c>
    </row>
    <row r="107" spans="1:9" x14ac:dyDescent="0.3">
      <c r="A107" s="8" t="s">
        <v>27</v>
      </c>
      <c r="B107" s="15">
        <f>H24+B25+F107/2+1</f>
        <v>164.25399999999999</v>
      </c>
      <c r="C107" s="8">
        <f>C15+(G107/2)</f>
        <v>20.244</v>
      </c>
      <c r="D107" s="8"/>
      <c r="E107" s="8"/>
      <c r="F107" s="15">
        <f>B16</f>
        <v>30</v>
      </c>
      <c r="G107" s="15">
        <f>F107</f>
        <v>30</v>
      </c>
      <c r="H107" s="8">
        <f t="shared" ref="H107:I111" si="1">B107-(F107/2)</f>
        <v>149.25399999999999</v>
      </c>
      <c r="I107" s="8">
        <f t="shared" si="1"/>
        <v>5.2439999999999998</v>
      </c>
    </row>
    <row r="108" spans="1:9" x14ac:dyDescent="0.3">
      <c r="A108" s="8" t="s">
        <v>60</v>
      </c>
      <c r="B108" s="8">
        <f>B107</f>
        <v>164.25399999999999</v>
      </c>
      <c r="C108" s="8">
        <f>C107</f>
        <v>20.244</v>
      </c>
      <c r="D108" s="8"/>
      <c r="E108" s="8"/>
      <c r="F108" s="15">
        <v>5.78</v>
      </c>
      <c r="G108" s="15">
        <v>4.2919999999999998</v>
      </c>
      <c r="H108" s="8">
        <f t="shared" si="1"/>
        <v>161.364</v>
      </c>
      <c r="I108" s="8">
        <f>C108-(F108/2)</f>
        <v>17.353999999999999</v>
      </c>
    </row>
    <row r="109" spans="1:9" x14ac:dyDescent="0.3">
      <c r="A109" s="8"/>
      <c r="B109" s="8"/>
      <c r="C109" s="8"/>
      <c r="D109" s="8"/>
      <c r="E109" s="8"/>
      <c r="F109" s="15"/>
      <c r="G109" s="15"/>
      <c r="H109" s="8"/>
      <c r="I109" s="8"/>
    </row>
    <row r="110" spans="1:9" x14ac:dyDescent="0.3">
      <c r="A110" s="8" t="s">
        <v>29</v>
      </c>
      <c r="B110" s="15">
        <f>B107</f>
        <v>164.25399999999999</v>
      </c>
      <c r="C110" s="15">
        <f>C107+G107+1</f>
        <v>51.244</v>
      </c>
      <c r="D110" s="8"/>
      <c r="E110" s="8"/>
      <c r="F110" s="15">
        <f>F107</f>
        <v>30</v>
      </c>
      <c r="G110" s="15">
        <f>G107</f>
        <v>30</v>
      </c>
      <c r="H110" s="8">
        <f t="shared" si="1"/>
        <v>149.25399999999999</v>
      </c>
      <c r="I110" s="15">
        <f>I107+G107+1</f>
        <v>36.244</v>
      </c>
    </row>
    <row r="111" spans="1:9" x14ac:dyDescent="0.3">
      <c r="A111" s="8" t="s">
        <v>60</v>
      </c>
      <c r="B111" s="8">
        <f>B110</f>
        <v>164.25399999999999</v>
      </c>
      <c r="C111" s="15">
        <f>C110</f>
        <v>51.244</v>
      </c>
      <c r="D111" s="8"/>
      <c r="E111" s="8"/>
      <c r="F111" s="15">
        <f>F108</f>
        <v>5.78</v>
      </c>
      <c r="G111" s="15">
        <f>G108</f>
        <v>4.2919999999999998</v>
      </c>
      <c r="H111" s="8">
        <f t="shared" si="1"/>
        <v>161.364</v>
      </c>
      <c r="I111" s="8">
        <f>C111-(F111/2)</f>
        <v>48.353999999999999</v>
      </c>
    </row>
    <row r="112" spans="1:9" x14ac:dyDescent="0.3">
      <c r="A112" s="8"/>
      <c r="B112" s="8"/>
      <c r="C112" s="8"/>
      <c r="D112" s="8"/>
      <c r="E112" s="8"/>
      <c r="F112" s="15"/>
      <c r="G112" s="15"/>
      <c r="H112" s="8"/>
      <c r="I112" s="8"/>
    </row>
    <row r="113" spans="1:9" x14ac:dyDescent="0.3">
      <c r="A113" s="8" t="s">
        <v>28</v>
      </c>
      <c r="B113" s="15">
        <f>B107</f>
        <v>164.25399999999999</v>
      </c>
      <c r="C113" s="15">
        <f>C110+G107+1</f>
        <v>82.244</v>
      </c>
      <c r="D113" s="8"/>
      <c r="E113" s="8"/>
      <c r="F113" s="15">
        <f>F107</f>
        <v>30</v>
      </c>
      <c r="G113" s="15">
        <f>G107</f>
        <v>30</v>
      </c>
      <c r="H113" s="8">
        <f t="shared" ref="H113:I113" si="2">B113-(F113/2)</f>
        <v>149.25399999999999</v>
      </c>
      <c r="I113" s="8">
        <f t="shared" si="2"/>
        <v>67.244</v>
      </c>
    </row>
    <row r="114" spans="1:9" x14ac:dyDescent="0.3">
      <c r="A114" s="8"/>
      <c r="B114" s="8"/>
      <c r="C114" s="8"/>
      <c r="D114" s="8"/>
      <c r="E114" s="8"/>
      <c r="F114" s="15"/>
      <c r="G114" s="15"/>
      <c r="H114" s="8"/>
      <c r="I114" s="8"/>
    </row>
    <row r="115" spans="1:9" x14ac:dyDescent="0.3">
      <c r="A115" s="8" t="s">
        <v>30</v>
      </c>
      <c r="B115" s="15">
        <f>B107</f>
        <v>164.25399999999999</v>
      </c>
      <c r="C115" s="15">
        <f>C113+G113+1</f>
        <v>113.244</v>
      </c>
      <c r="D115" s="8"/>
      <c r="E115" s="8"/>
      <c r="F115" s="15">
        <f>F107</f>
        <v>30</v>
      </c>
      <c r="G115" s="15">
        <f>G107</f>
        <v>30</v>
      </c>
      <c r="H115" s="8">
        <f t="shared" ref="H115:I115" si="3">B115-(F115/2)</f>
        <v>149.25399999999999</v>
      </c>
      <c r="I115" s="8">
        <f t="shared" si="3"/>
        <v>98.244</v>
      </c>
    </row>
    <row r="116" spans="1:9" x14ac:dyDescent="0.3">
      <c r="A116" s="22"/>
      <c r="B116" s="23"/>
      <c r="C116" s="22"/>
      <c r="D116" s="22"/>
      <c r="E116" s="22"/>
      <c r="F116" s="23"/>
      <c r="G116" s="23"/>
      <c r="H116" s="22"/>
      <c r="I116" s="22"/>
    </row>
    <row r="117" spans="1:9" x14ac:dyDescent="0.3">
      <c r="A117" s="22"/>
      <c r="B117" s="23"/>
      <c r="C117" s="22"/>
      <c r="D117" s="22"/>
      <c r="E117" s="22"/>
      <c r="F117" s="23"/>
      <c r="G117" s="23"/>
      <c r="H117" s="22"/>
      <c r="I117" s="22"/>
    </row>
    <row r="138" spans="1:10" x14ac:dyDescent="0.3">
      <c r="J138" s="11"/>
    </row>
    <row r="140" spans="1:10" x14ac:dyDescent="0.3">
      <c r="A140" s="24"/>
      <c r="B140" s="22"/>
      <c r="C140" s="22"/>
      <c r="D140" s="22"/>
      <c r="E140" s="22"/>
      <c r="F140" s="22"/>
      <c r="G140" s="22"/>
      <c r="H140" s="22"/>
      <c r="I140" s="22"/>
    </row>
    <row r="141" spans="1:10" x14ac:dyDescent="0.3">
      <c r="A141" s="5"/>
    </row>
    <row r="143" spans="1:10" x14ac:dyDescent="0.3">
      <c r="H143" s="11"/>
    </row>
    <row r="151" spans="1:1" x14ac:dyDescent="0.3">
      <c r="A151" s="5"/>
    </row>
    <row r="152" spans="1:1" x14ac:dyDescent="0.3">
      <c r="A152" s="5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2P1_bamboo4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 Porter</cp:lastModifiedBy>
  <cp:lastPrinted>2017-05-01T06:25:15Z</cp:lastPrinted>
  <dcterms:created xsi:type="dcterms:W3CDTF">2015-06-06T17:56:06Z</dcterms:created>
  <dcterms:modified xsi:type="dcterms:W3CDTF">2018-02-27T07:00:49Z</dcterms:modified>
</cp:coreProperties>
</file>