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1a341f667a99e202/Documents/LaTeX/CE-331/hw6/"/>
    </mc:Choice>
  </mc:AlternateContent>
  <xr:revisionPtr revIDLastSave="230" documentId="11_F25DC773A252ABDACC104856E19A74A85ADE58E8" xr6:coauthVersionLast="47" xr6:coauthVersionMax="47" xr10:uidLastSave="{467F27AD-D16D-4AAB-951F-FE299EA38A6C}"/>
  <bookViews>
    <workbookView xWindow="28680" yWindow="-120" windowWidth="29040" windowHeight="15720" activeTab="4" xr2:uid="{00000000-000D-0000-FFFF-FFFF00000000}"/>
  </bookViews>
  <sheets>
    <sheet name="7.2" sheetId="1" r:id="rId1"/>
    <sheet name="7.4" sheetId="2" r:id="rId2"/>
    <sheet name="7.8" sheetId="3" r:id="rId3"/>
    <sheet name="7.16" sheetId="4" r:id="rId4"/>
    <sheet name="7.18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" i="5" l="1"/>
  <c r="O20" i="5"/>
  <c r="S3" i="5"/>
  <c r="S2" i="5"/>
  <c r="P8" i="5"/>
  <c r="O13" i="5"/>
  <c r="O12" i="5"/>
  <c r="O8" i="5"/>
  <c r="R2" i="5"/>
  <c r="Q3" i="5"/>
  <c r="R3" i="5" s="1"/>
  <c r="Q4" i="5"/>
  <c r="R4" i="5" s="1"/>
  <c r="Q2" i="5"/>
  <c r="O18" i="5"/>
  <c r="O17" i="5"/>
  <c r="O16" i="5"/>
  <c r="O15" i="5"/>
  <c r="O10" i="5"/>
  <c r="P6" i="5"/>
  <c r="P3" i="5"/>
  <c r="P4" i="5"/>
  <c r="P2" i="5"/>
  <c r="O4" i="5"/>
  <c r="O3" i="5"/>
  <c r="O2" i="5"/>
  <c r="E8" i="4"/>
  <c r="E6" i="4"/>
  <c r="E3" i="4"/>
  <c r="E4" i="4"/>
  <c r="E2" i="4"/>
  <c r="D6" i="4"/>
  <c r="D3" i="4"/>
  <c r="D4" i="4"/>
  <c r="D2" i="4"/>
  <c r="C4" i="4"/>
  <c r="C3" i="4"/>
  <c r="C2" i="4"/>
  <c r="B8" i="3"/>
  <c r="B2" i="3"/>
  <c r="B7" i="3"/>
  <c r="B5" i="3"/>
  <c r="B4" i="3"/>
  <c r="B8" i="2"/>
  <c r="B9" i="2"/>
  <c r="B9" i="1"/>
  <c r="B5" i="1"/>
  <c r="B4" i="1"/>
  <c r="B8" i="1" s="1"/>
</calcChain>
</file>

<file path=xl/sharedStrings.xml><?xml version="1.0" encoding="utf-8"?>
<sst xmlns="http://schemas.openxmlformats.org/spreadsheetml/2006/main" count="68" uniqueCount="49">
  <si>
    <t>L</t>
  </si>
  <si>
    <t>A</t>
  </si>
  <si>
    <t>h</t>
  </si>
  <si>
    <t>k=QL/Aht</t>
  </si>
  <si>
    <t>Q</t>
  </si>
  <si>
    <t>cm^3</t>
  </si>
  <si>
    <t>cm^2</t>
  </si>
  <si>
    <t>mm</t>
  </si>
  <si>
    <t>t</t>
  </si>
  <si>
    <t>min</t>
  </si>
  <si>
    <t>k</t>
  </si>
  <si>
    <t>cm/s</t>
  </si>
  <si>
    <t>v_s=kh/L*(1+e)/e</t>
  </si>
  <si>
    <t>v_s</t>
  </si>
  <si>
    <t>e</t>
  </si>
  <si>
    <t>A_soil</t>
  </si>
  <si>
    <t>A_pipe</t>
  </si>
  <si>
    <t>h1</t>
  </si>
  <si>
    <t>h2</t>
  </si>
  <si>
    <t>cm2</t>
  </si>
  <si>
    <t>cm/min</t>
  </si>
  <si>
    <t>k=(A_soil*L/A_pipe*t)*ln(h1/h2)</t>
  </si>
  <si>
    <t>ln(h1/h2)=ln(h2/h3)</t>
  </si>
  <si>
    <t>h2=sqrt(h1h3)</t>
  </si>
  <si>
    <t>h_5</t>
  </si>
  <si>
    <t xml:space="preserve">cm </t>
  </si>
  <si>
    <t>H</t>
  </si>
  <si>
    <t>alpha</t>
  </si>
  <si>
    <t>i=deltaH/L</t>
  </si>
  <si>
    <t>where deltaH = head loss = L * tan alpha</t>
  </si>
  <si>
    <t>i=Ltanalpha/(L/cosalpha)=sin alpha</t>
  </si>
  <si>
    <t>A=hcos alpha</t>
  </si>
  <si>
    <t>cos alpha</t>
  </si>
  <si>
    <t>sin alpha</t>
  </si>
  <si>
    <t>Q=kiA</t>
  </si>
  <si>
    <t>m/s</t>
  </si>
  <si>
    <t xml:space="preserve">m </t>
  </si>
  <si>
    <t>m^3/s/m</t>
  </si>
  <si>
    <t>m^3/hr/m</t>
  </si>
  <si>
    <t>mult</t>
  </si>
  <si>
    <t>div</t>
  </si>
  <si>
    <t>n</t>
  </si>
  <si>
    <t>200k</t>
  </si>
  <si>
    <t>i</t>
  </si>
  <si>
    <t>delH</t>
  </si>
  <si>
    <t>delH2</t>
  </si>
  <si>
    <t>delH3</t>
  </si>
  <si>
    <t>disch</t>
  </si>
  <si>
    <t>seep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</si>
</sst>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18</xdr:col>
      <xdr:colOff>366214</xdr:colOff>
      <xdr:row>13</xdr:row>
      <xdr:rowOff>53551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2F92E8-1BBC-84C8-E012-A9D36A5C6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5243014" cy="24309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18</xdr:col>
      <xdr:colOff>495766</xdr:colOff>
      <xdr:row>5</xdr:row>
      <xdr:rowOff>30562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407685-49AD-D6CE-C058-88C4019F4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5372566" cy="94496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17</xdr:col>
      <xdr:colOff>488092</xdr:colOff>
      <xdr:row>11</xdr:row>
      <xdr:rowOff>160129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C3AADA-89E7-8EE5-2214-6280D6B02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914400"/>
          <a:ext cx="4755292" cy="12574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21</xdr:col>
      <xdr:colOff>571972</xdr:colOff>
      <xdr:row>21</xdr:row>
      <xdr:rowOff>145125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F9AE09-F6AD-7F32-573C-1C8E7CF7B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0" y="0"/>
          <a:ext cx="5448772" cy="39856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0</xdr:rowOff>
    </xdr:from>
    <xdr:to>
      <xdr:col>21</xdr:col>
      <xdr:colOff>8096</xdr:colOff>
      <xdr:row>26</xdr:row>
      <xdr:rowOff>160446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2E81F7-A876-20D4-DE4F-B115AFDF95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0"/>
          <a:ext cx="5494496" cy="491532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18099</xdr:rowOff>
    </xdr:from>
    <xdr:to>
      <xdr:col>11</xdr:col>
      <xdr:colOff>558793</xdr:colOff>
      <xdr:row>12</xdr:row>
      <xdr:rowOff>174327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892AEB-186D-2FC0-734F-3358EC2F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9"/>
          <a:ext cx="7281856" cy="2442228"/>
        </a:xfrm>
        <a:prstGeom prst="rect">
          <a:avLst/>
        </a:prstGeom>
      </xdr:spPr>
    </xdr:pic>
    <xdr:clientData/>
  </xdr:twoCellAnchor>
  <xdr:twoCellAnchor editAs="oneCell">
    <xdr:from>
      <xdr:col>0</xdr:col>
      <xdr:colOff>166688</xdr:colOff>
      <xdr:row>12</xdr:row>
      <xdr:rowOff>159080</xdr:rowOff>
    </xdr:from>
    <xdr:to>
      <xdr:col>9</xdr:col>
      <xdr:colOff>37823</xdr:colOff>
      <xdr:row>31</xdr:row>
      <xdr:rowOff>153155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55C58F-06E5-2F22-7EF8-0FD5C6BE0C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688" y="2445080"/>
          <a:ext cx="5371823" cy="3613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workbookViewId="0">
      <selection activeCell="C30" sqref="C30"/>
    </sheetView>
  </sheetViews>
  <sheetFormatPr defaultRowHeight="15" x14ac:dyDescent="0.25"/>
  <sheetData>
    <row r="1" spans="1:5" x14ac:dyDescent="0.25">
      <c r="A1" t="s">
        <v>0</v>
      </c>
      <c r="B1">
        <v>300</v>
      </c>
      <c r="C1" t="s">
        <v>7</v>
      </c>
      <c r="E1" t="s">
        <v>3</v>
      </c>
    </row>
    <row r="2" spans="1:5" x14ac:dyDescent="0.25">
      <c r="A2" t="s">
        <v>1</v>
      </c>
      <c r="B2">
        <v>175</v>
      </c>
      <c r="C2" t="s">
        <v>6</v>
      </c>
    </row>
    <row r="3" spans="1:5" x14ac:dyDescent="0.25">
      <c r="A3" t="s">
        <v>2</v>
      </c>
      <c r="B3">
        <v>500</v>
      </c>
      <c r="C3" t="s">
        <v>7</v>
      </c>
      <c r="E3" t="s">
        <v>12</v>
      </c>
    </row>
    <row r="4" spans="1:5" x14ac:dyDescent="0.25">
      <c r="A4" t="s">
        <v>4</v>
      </c>
      <c r="B4">
        <f>620</f>
        <v>620</v>
      </c>
      <c r="C4" t="s">
        <v>5</v>
      </c>
    </row>
    <row r="5" spans="1:5" x14ac:dyDescent="0.25">
      <c r="A5" t="s">
        <v>8</v>
      </c>
      <c r="B5">
        <f>3</f>
        <v>3</v>
      </c>
      <c r="C5" t="s">
        <v>9</v>
      </c>
    </row>
    <row r="6" spans="1:5" x14ac:dyDescent="0.25">
      <c r="A6" t="s">
        <v>14</v>
      </c>
      <c r="B6">
        <v>0.57999999999999996</v>
      </c>
    </row>
    <row r="8" spans="1:5" x14ac:dyDescent="0.25">
      <c r="A8" t="s">
        <v>10</v>
      </c>
      <c r="B8">
        <f>(B4*B1/10)/(B2*B3/10*B5*60)</f>
        <v>1.180952380952381E-2</v>
      </c>
      <c r="C8" t="s">
        <v>11</v>
      </c>
    </row>
    <row r="9" spans="1:5" x14ac:dyDescent="0.25">
      <c r="A9" t="s">
        <v>13</v>
      </c>
      <c r="B9">
        <f>(B8*B3/10)/(B1/10)*((1+B6)/B6)</f>
        <v>5.3617952928297762E-2</v>
      </c>
      <c r="C9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A49D5-DE6F-46C7-90AD-A615E2B04073}">
  <dimension ref="A1:E9"/>
  <sheetViews>
    <sheetView workbookViewId="0">
      <selection activeCell="H11" sqref="H11"/>
    </sheetView>
  </sheetViews>
  <sheetFormatPr defaultRowHeight="15" x14ac:dyDescent="0.25"/>
  <sheetData>
    <row r="1" spans="1:5" x14ac:dyDescent="0.25">
      <c r="A1" t="s">
        <v>0</v>
      </c>
      <c r="B1">
        <v>500</v>
      </c>
      <c r="C1" t="s">
        <v>7</v>
      </c>
      <c r="E1" t="s">
        <v>21</v>
      </c>
    </row>
    <row r="2" spans="1:5" x14ac:dyDescent="0.25">
      <c r="A2" t="s">
        <v>15</v>
      </c>
      <c r="B2">
        <v>26</v>
      </c>
      <c r="C2" t="s">
        <v>19</v>
      </c>
    </row>
    <row r="3" spans="1:5" x14ac:dyDescent="0.25">
      <c r="A3" t="s">
        <v>16</v>
      </c>
      <c r="B3">
        <v>1.3</v>
      </c>
      <c r="C3" t="s">
        <v>19</v>
      </c>
      <c r="E3" t="s">
        <v>22</v>
      </c>
    </row>
    <row r="4" spans="1:5" x14ac:dyDescent="0.25">
      <c r="A4" t="s">
        <v>17</v>
      </c>
      <c r="B4">
        <v>760</v>
      </c>
      <c r="C4" t="s">
        <v>7</v>
      </c>
      <c r="E4" t="s">
        <v>23</v>
      </c>
    </row>
    <row r="5" spans="1:5" x14ac:dyDescent="0.25">
      <c r="A5" t="s">
        <v>18</v>
      </c>
      <c r="B5">
        <v>300</v>
      </c>
      <c r="C5" t="s">
        <v>7</v>
      </c>
    </row>
    <row r="6" spans="1:5" x14ac:dyDescent="0.25">
      <c r="A6" t="s">
        <v>8</v>
      </c>
      <c r="B6">
        <v>10</v>
      </c>
      <c r="C6" t="s">
        <v>9</v>
      </c>
    </row>
    <row r="8" spans="1:5" x14ac:dyDescent="0.25">
      <c r="A8" t="s">
        <v>10</v>
      </c>
      <c r="B8">
        <f>(B3*B1/10)/(B2*B6)*LN(B4/B5)</f>
        <v>0.23238398965604393</v>
      </c>
      <c r="C8" t="s">
        <v>20</v>
      </c>
    </row>
    <row r="9" spans="1:5" x14ac:dyDescent="0.25">
      <c r="A9" t="s">
        <v>24</v>
      </c>
      <c r="B9">
        <f>SQRT(B4*B5/100)</f>
        <v>47.749345545253291</v>
      </c>
      <c r="C9" t="s">
        <v>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DD886-42C2-4559-9734-E77E31C664ED}">
  <dimension ref="A1:H10"/>
  <sheetViews>
    <sheetView workbookViewId="0">
      <selection activeCell="E25" sqref="E25"/>
    </sheetView>
  </sheetViews>
  <sheetFormatPr defaultRowHeight="15" x14ac:dyDescent="0.25"/>
  <cols>
    <col min="2" max="2" width="10" bestFit="1" customWidth="1"/>
  </cols>
  <sheetData>
    <row r="1" spans="1:8" x14ac:dyDescent="0.25">
      <c r="A1" t="s">
        <v>26</v>
      </c>
      <c r="B1">
        <v>3.8</v>
      </c>
      <c r="C1" t="s">
        <v>36</v>
      </c>
    </row>
    <row r="2" spans="1:8" x14ac:dyDescent="0.25">
      <c r="A2" t="s">
        <v>10</v>
      </c>
      <c r="B2">
        <f>5.2*10^-4/100</f>
        <v>5.200000000000001E-6</v>
      </c>
      <c r="C2" t="s">
        <v>35</v>
      </c>
    </row>
    <row r="3" spans="1:8" x14ac:dyDescent="0.25">
      <c r="A3" t="s">
        <v>27</v>
      </c>
      <c r="B3">
        <v>12</v>
      </c>
    </row>
    <row r="4" spans="1:8" x14ac:dyDescent="0.25">
      <c r="A4" t="s">
        <v>32</v>
      </c>
      <c r="B4">
        <f>COS(B3*PI()/180)</f>
        <v>0.97814760073380569</v>
      </c>
    </row>
    <row r="5" spans="1:8" x14ac:dyDescent="0.25">
      <c r="A5" t="s">
        <v>33</v>
      </c>
      <c r="B5">
        <f>SIN(B3*PI()/180)</f>
        <v>0.20791169081775931</v>
      </c>
      <c r="H5" t="s">
        <v>28</v>
      </c>
    </row>
    <row r="6" spans="1:8" x14ac:dyDescent="0.25">
      <c r="H6" t="s">
        <v>29</v>
      </c>
    </row>
    <row r="7" spans="1:8" x14ac:dyDescent="0.25">
      <c r="A7" t="s">
        <v>4</v>
      </c>
      <c r="B7">
        <f>B2*B1*B5*B4</f>
        <v>4.0185580335889061E-6</v>
      </c>
      <c r="C7" t="s">
        <v>37</v>
      </c>
      <c r="H7" t="s">
        <v>30</v>
      </c>
    </row>
    <row r="8" spans="1:8" x14ac:dyDescent="0.25">
      <c r="A8" t="s">
        <v>4</v>
      </c>
      <c r="B8">
        <f>B7*3600</f>
        <v>1.4466808920920062E-2</v>
      </c>
      <c r="C8" t="s">
        <v>38</v>
      </c>
      <c r="H8" t="s">
        <v>31</v>
      </c>
    </row>
    <row r="10" spans="1:8" x14ac:dyDescent="0.25">
      <c r="H10" t="s">
        <v>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AFFEB-C5DB-40C8-BCBA-2692E9F98062}">
  <dimension ref="A1:E8"/>
  <sheetViews>
    <sheetView workbookViewId="0">
      <selection activeCell="H28" sqref="H28"/>
    </sheetView>
  </sheetViews>
  <sheetFormatPr defaultRowHeight="15" x14ac:dyDescent="0.25"/>
  <cols>
    <col min="5" max="5" width="12" bestFit="1" customWidth="1"/>
  </cols>
  <sheetData>
    <row r="1" spans="1:5" x14ac:dyDescent="0.25">
      <c r="B1" t="s">
        <v>26</v>
      </c>
      <c r="C1" t="s">
        <v>10</v>
      </c>
      <c r="D1" t="s">
        <v>39</v>
      </c>
      <c r="E1" t="s">
        <v>40</v>
      </c>
    </row>
    <row r="2" spans="1:5" x14ac:dyDescent="0.25">
      <c r="A2">
        <v>1</v>
      </c>
      <c r="B2">
        <v>1.5</v>
      </c>
      <c r="C2">
        <f>10^-5</f>
        <v>1.0000000000000001E-5</v>
      </c>
      <c r="D2">
        <f>B2*C2</f>
        <v>1.5000000000000002E-5</v>
      </c>
      <c r="E2">
        <f>B2/C2</f>
        <v>150000</v>
      </c>
    </row>
    <row r="3" spans="1:5" x14ac:dyDescent="0.25">
      <c r="A3">
        <v>2</v>
      </c>
      <c r="B3">
        <v>2.5</v>
      </c>
      <c r="C3">
        <f>3*10^-3</f>
        <v>3.0000000000000001E-3</v>
      </c>
      <c r="D3">
        <f t="shared" ref="D3:D4" si="0">B3*C3</f>
        <v>7.4999999999999997E-3</v>
      </c>
      <c r="E3">
        <f t="shared" ref="E3:E4" si="1">B3/C3</f>
        <v>833.33333333333337</v>
      </c>
    </row>
    <row r="4" spans="1:5" x14ac:dyDescent="0.25">
      <c r="A4">
        <v>3</v>
      </c>
      <c r="B4">
        <v>3</v>
      </c>
      <c r="C4">
        <f>3.5*10^-5</f>
        <v>3.5000000000000004E-5</v>
      </c>
      <c r="D4">
        <f t="shared" si="0"/>
        <v>1.05E-4</v>
      </c>
      <c r="E4">
        <f t="shared" si="1"/>
        <v>85714.28571428571</v>
      </c>
    </row>
    <row r="6" spans="1:5" x14ac:dyDescent="0.25">
      <c r="D6">
        <f>SUM(D2:D4)/7</f>
        <v>1.0885714285714285E-3</v>
      </c>
      <c r="E6">
        <f>7/SUM(E2:E4)</f>
        <v>2.9592350276799194E-5</v>
      </c>
    </row>
    <row r="8" spans="1:5" x14ac:dyDescent="0.25">
      <c r="E8">
        <f>D6/E6</f>
        <v>36.785568513119536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71F87-899E-4739-88C9-1F9F5300D9F3}">
  <dimension ref="N1:S21"/>
  <sheetViews>
    <sheetView tabSelected="1" zoomScale="120" zoomScaleNormal="120" workbookViewId="0">
      <selection activeCell="O22" sqref="O22"/>
    </sheetView>
  </sheetViews>
  <sheetFormatPr defaultRowHeight="15" x14ac:dyDescent="0.25"/>
  <cols>
    <col min="15" max="15" width="12.85546875" bestFit="1" customWidth="1"/>
    <col min="19" max="19" width="12.85546875" bestFit="1" customWidth="1"/>
  </cols>
  <sheetData>
    <row r="1" spans="14:19" x14ac:dyDescent="0.25">
      <c r="N1" t="s">
        <v>41</v>
      </c>
      <c r="O1" t="s">
        <v>10</v>
      </c>
      <c r="P1" t="s">
        <v>42</v>
      </c>
      <c r="Q1" t="s">
        <v>47</v>
      </c>
      <c r="R1" t="s">
        <v>48</v>
      </c>
      <c r="S1" t="s">
        <v>2</v>
      </c>
    </row>
    <row r="2" spans="14:19" x14ac:dyDescent="0.25">
      <c r="N2">
        <v>0.5</v>
      </c>
      <c r="O2">
        <f>5*10^-3</f>
        <v>5.0000000000000001E-3</v>
      </c>
      <c r="P2">
        <f>O2*200</f>
        <v>1</v>
      </c>
      <c r="Q2">
        <f>O2*$O$10*100</f>
        <v>0.39166666666666666</v>
      </c>
      <c r="R2">
        <f>Q2/N2</f>
        <v>0.78333333333333333</v>
      </c>
      <c r="S2">
        <f>((($O$12/100)/O2)*(200))/$P$8*1000^2</f>
        <v>4.9496222222222226</v>
      </c>
    </row>
    <row r="3" spans="14:19" x14ac:dyDescent="0.25">
      <c r="N3">
        <v>0.6</v>
      </c>
      <c r="O3">
        <f>4.2*10^-2</f>
        <v>4.2000000000000003E-2</v>
      </c>
      <c r="P3">
        <f t="shared" ref="P3:P4" si="0">O3*200</f>
        <v>8.4</v>
      </c>
      <c r="Q3">
        <f t="shared" ref="Q3:Q4" si="1">O3*$O$10*100</f>
        <v>3.29</v>
      </c>
      <c r="R3">
        <f t="shared" ref="R3:R4" si="2">Q3/N3</f>
        <v>5.4833333333333334</v>
      </c>
      <c r="S3">
        <f>((($O$12/100)/O3)*(200))/$P$8*1000^2</f>
        <v>0.58924074074074073</v>
      </c>
    </row>
    <row r="4" spans="14:19" x14ac:dyDescent="0.25">
      <c r="N4">
        <v>0.33</v>
      </c>
      <c r="O4">
        <f>3.9*10^-4</f>
        <v>3.8999999999999999E-4</v>
      </c>
      <c r="P4">
        <f t="shared" si="0"/>
        <v>7.8E-2</v>
      </c>
      <c r="Q4">
        <f t="shared" si="1"/>
        <v>3.0550000000000001E-2</v>
      </c>
      <c r="R4">
        <f t="shared" si="2"/>
        <v>9.2575757575757575E-2</v>
      </c>
    </row>
    <row r="6" spans="14:19" x14ac:dyDescent="0.25">
      <c r="P6">
        <f>SUM(P2:P4)/600/100</f>
        <v>1.5796666666666667E-4</v>
      </c>
    </row>
    <row r="8" spans="14:19" x14ac:dyDescent="0.25">
      <c r="N8" t="s">
        <v>1</v>
      </c>
      <c r="O8">
        <f>PI()/4*(150/1000)^2</f>
        <v>1.7671458676442587E-2</v>
      </c>
      <c r="P8">
        <f>PI()/4*15^2</f>
        <v>176.71458676442586</v>
      </c>
    </row>
    <row r="10" spans="14:19" x14ac:dyDescent="0.25">
      <c r="N10" t="s">
        <v>43</v>
      </c>
      <c r="O10">
        <f>470/600</f>
        <v>0.78333333333333333</v>
      </c>
    </row>
    <row r="12" spans="14:19" x14ac:dyDescent="0.25">
      <c r="N12" t="s">
        <v>4</v>
      </c>
      <c r="O12">
        <f>O10*O8*P6</f>
        <v>2.1866761141000483E-6</v>
      </c>
    </row>
    <row r="13" spans="14:19" x14ac:dyDescent="0.25">
      <c r="O13">
        <f>O12*3600</f>
        <v>7.872034010760174E-3</v>
      </c>
    </row>
    <row r="15" spans="14:19" x14ac:dyDescent="0.25">
      <c r="N15" t="s">
        <v>44</v>
      </c>
      <c r="O15">
        <f>O10*200</f>
        <v>156.66666666666666</v>
      </c>
    </row>
    <row r="16" spans="14:19" x14ac:dyDescent="0.25">
      <c r="N16" t="s">
        <v>45</v>
      </c>
      <c r="O16">
        <f>O10*400</f>
        <v>313.33333333333331</v>
      </c>
    </row>
    <row r="17" spans="14:15" x14ac:dyDescent="0.25">
      <c r="N17" t="s">
        <v>46</v>
      </c>
      <c r="O17">
        <f>O10*600</f>
        <v>470</v>
      </c>
    </row>
    <row r="18" spans="14:15" x14ac:dyDescent="0.25">
      <c r="O18">
        <f>470-220</f>
        <v>250</v>
      </c>
    </row>
    <row r="20" spans="14:15" x14ac:dyDescent="0.25">
      <c r="O20">
        <f>470-49.5+220</f>
        <v>640.5</v>
      </c>
    </row>
    <row r="21" spans="14:15" x14ac:dyDescent="0.25">
      <c r="O21">
        <f>470-49.5-5.9+220</f>
        <v>634.6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7.2</vt:lpstr>
      <vt:lpstr>7.4</vt:lpstr>
      <vt:lpstr>7.8</vt:lpstr>
      <vt:lpstr>7.16</vt:lpstr>
      <vt:lpstr>7.18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Sigman</dc:creator>
  <cp:lastModifiedBy>Jake Sigman</cp:lastModifiedBy>
  <dcterms:created xsi:type="dcterms:W3CDTF">2015-06-05T18:17:20Z</dcterms:created>
  <dcterms:modified xsi:type="dcterms:W3CDTF">2023-03-24T20:23:22Z</dcterms:modified>
</cp:coreProperties>
</file>